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E:\work\용역\ppa\엔시트론\산출물\영업권\"/>
    </mc:Choice>
  </mc:AlternateContent>
  <xr:revisionPtr revIDLastSave="0" documentId="13_ncr:1_{2FBC56C7-4FBC-4126-A02A-806051BCB0D2}" xr6:coauthVersionLast="47" xr6:coauthVersionMax="47" xr10:uidLastSave="{00000000-0000-0000-0000-000000000000}"/>
  <bookViews>
    <workbookView xWindow="19095" yWindow="0" windowWidth="19410" windowHeight="15585" tabRatio="870" activeTab="3" xr2:uid="{95AAB7DE-BA02-48F0-B861-65025AF561BB}"/>
  </bookViews>
  <sheets>
    <sheet name="FSS" sheetId="176" r:id="rId1"/>
    <sheet name="손익계산서(10월)" sheetId="173" r:id="rId2"/>
    <sheet name="DCF&gt;&gt;" sheetId="72" r:id="rId3"/>
    <sheet name="보고서용" sheetId="167" r:id="rId4"/>
    <sheet name="DCF" sheetId="1" r:id="rId5"/>
    <sheet name="WACC" sheetId="2" r:id="rId6"/>
    <sheet name="Proxy Company" sheetId="19" r:id="rId7"/>
    <sheet name="Ki" sheetId="65" r:id="rId8"/>
    <sheet name="Assumption" sheetId="38" r:id="rId9"/>
    <sheet name="CF추정&gt;&gt;" sheetId="39" r:id="rId10"/>
    <sheet name="1. Sales" sheetId="168" r:id="rId11"/>
    <sheet name="2. COGS" sheetId="169" r:id="rId12"/>
    <sheet name="3. SG&amp;A" sheetId="170" r:id="rId13"/>
    <sheet name="4. CAPEX+Dep" sheetId="171" r:id="rId14"/>
    <sheet name="5. NWC" sheetId="121" r:id="rId15"/>
    <sheet name="6. NOA,IBD" sheetId="122" r:id="rId16"/>
    <sheet name="Index" sheetId="4" state="hidden" r:id="rId17"/>
    <sheet name="Cash Flow" sheetId="3" state="hidden" r:id="rId18"/>
    <sheet name="Pro FS" sheetId="8" state="hidden" r:id="rId19"/>
    <sheet name="재무상태표(10월)" sheetId="172" r:id="rId20"/>
    <sheet name="PBC&gt;&gt;" sheetId="112" r:id="rId21"/>
    <sheet name="감가상각집계표(10월말)" sheetId="174" r:id="rId22"/>
    <sheet name="기타의 무형자산(10월말)" sheetId="175" r:id="rId23"/>
    <sheet name="참조&gt;&gt;" sheetId="53" r:id="rId24"/>
    <sheet name="한공회(MRP,Size premium)" sheetId="74" r:id="rId25"/>
    <sheet name="Bloomberg(CRP,Rf)" sheetId="103" r:id="rId26"/>
    <sheet name="EIU(Growth rate)" sheetId="104" r:id="rId27"/>
    <sheet name="ECOS(Growth rate,Rf)" sheetId="87" r:id="rId28"/>
  </sheets>
  <externalReferences>
    <externalReference r:id="rId29"/>
    <externalReference r:id="rId30"/>
    <externalReference r:id="rId31"/>
  </externalReferences>
  <definedNames>
    <definedName name="_" localSheetId="0" hidden="1">#REF!</definedName>
    <definedName name="_" hidden="1">#REF!</definedName>
    <definedName name="________________F123" localSheetId="0" hidden="1">{#N/A,#N/A,FALSE,"BS";#N/A,#N/A,FALSE,"PL";#N/A,#N/A,FALSE,"처분";#N/A,#N/A,FALSE,"현금";#N/A,#N/A,FALSE,"매출";#N/A,#N/A,FALSE,"원가";#N/A,#N/A,FALSE,"경영"}</definedName>
    <definedName name="________________F123" hidden="1">{#N/A,#N/A,FALSE,"BS";#N/A,#N/A,FALSE,"PL";#N/A,#N/A,FALSE,"처분";#N/A,#N/A,FALSE,"현금";#N/A,#N/A,FALSE,"매출";#N/A,#N/A,FALSE,"원가";#N/A,#N/A,FALSE,"경영"}</definedName>
    <definedName name="_______________AHE32" localSheetId="0" hidden="1">{"'Sheet1'!$B$10:$C$19","'Sheet1'!$A$53:$C$65"}</definedName>
    <definedName name="_______________AHE32" localSheetId="3" hidden="1">{"'Sheet1'!$B$10:$C$19","'Sheet1'!$A$53:$C$65"}</definedName>
    <definedName name="_______________AHE32" hidden="1">{"'Sheet1'!$B$10:$C$19","'Sheet1'!$A$53:$C$65"}</definedName>
    <definedName name="_______________F123" localSheetId="0" hidden="1">{#N/A,#N/A,FALSE,"BS";#N/A,#N/A,FALSE,"PL";#N/A,#N/A,FALSE,"처분";#N/A,#N/A,FALSE,"현금";#N/A,#N/A,FALSE,"매출";#N/A,#N/A,FALSE,"원가";#N/A,#N/A,FALSE,"경영"}</definedName>
    <definedName name="_______________F123" hidden="1">{#N/A,#N/A,FALSE,"BS";#N/A,#N/A,FALSE,"PL";#N/A,#N/A,FALSE,"처분";#N/A,#N/A,FALSE,"현금";#N/A,#N/A,FALSE,"매출";#N/A,#N/A,FALSE,"원가";#N/A,#N/A,FALSE,"경영"}</definedName>
    <definedName name="______________AHE32" localSheetId="0" hidden="1">{"'Sheet1'!$B$10:$C$19","'Sheet1'!$A$53:$C$65"}</definedName>
    <definedName name="______________AHE32" localSheetId="3" hidden="1">{"'Sheet1'!$B$10:$C$19","'Sheet1'!$A$53:$C$65"}</definedName>
    <definedName name="______________AHE32" hidden="1">{"'Sheet1'!$B$10:$C$19","'Sheet1'!$A$53:$C$65"}</definedName>
    <definedName name="______________F123" localSheetId="0" hidden="1">{#N/A,#N/A,FALSE,"BS";#N/A,#N/A,FALSE,"PL";#N/A,#N/A,FALSE,"처분";#N/A,#N/A,FALSE,"현금";#N/A,#N/A,FALSE,"매출";#N/A,#N/A,FALSE,"원가";#N/A,#N/A,FALSE,"경영"}</definedName>
    <definedName name="______________F123" hidden="1">{#N/A,#N/A,FALSE,"BS";#N/A,#N/A,FALSE,"PL";#N/A,#N/A,FALSE,"처분";#N/A,#N/A,FALSE,"현금";#N/A,#N/A,FALSE,"매출";#N/A,#N/A,FALSE,"원가";#N/A,#N/A,FALSE,"경영"}</definedName>
    <definedName name="_____________F123" localSheetId="0" hidden="1">{#N/A,#N/A,FALSE,"BS";#N/A,#N/A,FALSE,"PL";#N/A,#N/A,FALSE,"처분";#N/A,#N/A,FALSE,"현금";#N/A,#N/A,FALSE,"매출";#N/A,#N/A,FALSE,"원가";#N/A,#N/A,FALSE,"경영"}</definedName>
    <definedName name="_____________F123" hidden="1">{#N/A,#N/A,FALSE,"BS";#N/A,#N/A,FALSE,"PL";#N/A,#N/A,FALSE,"처분";#N/A,#N/A,FALSE,"현금";#N/A,#N/A,FALSE,"매출";#N/A,#N/A,FALSE,"원가";#N/A,#N/A,FALSE,"경영"}</definedName>
    <definedName name="____________abc1" localSheetId="0" hidden="1">{"detail",#N/A,FALSE,"mfg";"summary",#N/A,FALSE,"mfg"}</definedName>
    <definedName name="____________abc1" hidden="1">{"detail",#N/A,FALSE,"mfg";"summary",#N/A,FALSE,"mfg"}</definedName>
    <definedName name="____________abc2" localSheetId="0" hidden="1">{"detail",#N/A,FALSE,"mfg";"summary",#N/A,FALSE,"mfg"}</definedName>
    <definedName name="____________abc2" hidden="1">{"detail",#N/A,FALSE,"mfg";"summary",#N/A,FALSE,"mfg"}</definedName>
    <definedName name="____________AHE32" localSheetId="0" hidden="1">{"'Sheet1'!$B$10:$C$19","'Sheet1'!$A$53:$C$65"}</definedName>
    <definedName name="____________AHE32" localSheetId="3" hidden="1">{"'Sheet1'!$B$10:$C$19","'Sheet1'!$A$53:$C$65"}</definedName>
    <definedName name="____________AHE32" hidden="1">{"'Sheet1'!$B$10:$C$19","'Sheet1'!$A$53:$C$65"}</definedName>
    <definedName name="____________F123" localSheetId="0" hidden="1">{#N/A,#N/A,FALSE,"BS";#N/A,#N/A,FALSE,"PL";#N/A,#N/A,FALSE,"처분";#N/A,#N/A,FALSE,"현금";#N/A,#N/A,FALSE,"매출";#N/A,#N/A,FALSE,"원가";#N/A,#N/A,FALSE,"경영"}</definedName>
    <definedName name="____________F123" hidden="1">{#N/A,#N/A,FALSE,"BS";#N/A,#N/A,FALSE,"PL";#N/A,#N/A,FALSE,"처분";#N/A,#N/A,FALSE,"현금";#N/A,#N/A,FALSE,"매출";#N/A,#N/A,FALSE,"원가";#N/A,#N/A,FALSE,"경영"}</definedName>
    <definedName name="____________LG2" localSheetId="0" hidden="1">{#N/A,#N/A,TRUE,"매출진척-1";#N/A,#N/A,TRUE,"매출진척-2";#N/A,#N/A,TRUE,"제품실적";#N/A,#N/A,TRUE,"RAC";#N/A,#N/A,TRUE,"PAC ";#N/A,#N/A,TRUE,"재고현황";#N/A,#N/A,TRUE,"공지사항"}</definedName>
    <definedName name="____________LG2" localSheetId="3" hidden="1">{#N/A,#N/A,TRUE,"매출진척-1";#N/A,#N/A,TRUE,"매출진척-2";#N/A,#N/A,TRUE,"제품실적";#N/A,#N/A,TRUE,"RAC";#N/A,#N/A,TRUE,"PAC ";#N/A,#N/A,TRUE,"재고현황";#N/A,#N/A,TRUE,"공지사항"}</definedName>
    <definedName name="____________LG2" hidden="1">{#N/A,#N/A,TRUE,"매출진척-1";#N/A,#N/A,TRUE,"매출진척-2";#N/A,#N/A,TRUE,"제품실적";#N/A,#N/A,TRUE,"RAC";#N/A,#N/A,TRUE,"PAC ";#N/A,#N/A,TRUE,"재고현황";#N/A,#N/A,TRUE,"공지사항"}</definedName>
    <definedName name="____________z12" localSheetId="0" hidden="1">{"pro_view",#N/A,FALSE,"EEFSNAP2";"rep_view",#N/A,FALSE,"EEFSNAP2"}</definedName>
    <definedName name="____________z12" hidden="1">{"pro_view",#N/A,FALSE,"EEFSNAP2";"rep_view",#N/A,FALSE,"EEFSNAP2"}</definedName>
    <definedName name="____________z22" localSheetId="0" hidden="1">{#N/A,"PURADD",FALSE,"Business Analysis";#N/A,"PURSPP",FALSE,"Business Analysis";#N/A,"CTGIND",FALSE,"Business Analysis";#N/A,"PURCHM",FALSE,"Business Analysis";#N/A,"SPADD",FALSE,"Business Analysis";#N/A,"EPOXY",FALSE,"Business Analysis";#N/A,"PURPER",FALSE,"Business Analysis"}</definedName>
    <definedName name="____________z22" hidden="1">{#N/A,"PURADD",FALSE,"Business Analysis";#N/A,"PURSPP",FALSE,"Business Analysis";#N/A,"CTGIND",FALSE,"Business Analysis";#N/A,"PURCHM",FALSE,"Business Analysis";#N/A,"SPADD",FALSE,"Business Analysis";#N/A,"EPOXY",FALSE,"Business Analysis";#N/A,"PURPER",FALSE,"Business Analysis"}</definedName>
    <definedName name="____________z25" localSheetId="0" hidden="1">{"detail",#N/A,FALSE,"mfg";"summary",#N/A,FALSE,"mfg"}</definedName>
    <definedName name="____________z25" hidden="1">{"detail",#N/A,FALSE,"mfg";"summary",#N/A,FALSE,"mfg"}</definedName>
    <definedName name="___________abc1" localSheetId="0" hidden="1">{"detail",#N/A,FALSE,"mfg";"summary",#N/A,FALSE,"mfg"}</definedName>
    <definedName name="___________abc1" hidden="1">{"detail",#N/A,FALSE,"mfg";"summary",#N/A,FALSE,"mfg"}</definedName>
    <definedName name="___________abc2" localSheetId="0" hidden="1">{"detail",#N/A,FALSE,"mfg";"summary",#N/A,FALSE,"mfg"}</definedName>
    <definedName name="___________abc2" hidden="1">{"detail",#N/A,FALSE,"mfg";"summary",#N/A,FALSE,"mfg"}</definedName>
    <definedName name="___________AHE32" localSheetId="0" hidden="1">{"'Sheet1'!$B$10:$C$19","'Sheet1'!$A$53:$C$65"}</definedName>
    <definedName name="___________AHE32" localSheetId="3" hidden="1">{"'Sheet1'!$B$10:$C$19","'Sheet1'!$A$53:$C$65"}</definedName>
    <definedName name="___________AHE32" hidden="1">{"'Sheet1'!$B$10:$C$19","'Sheet1'!$A$53:$C$65"}</definedName>
    <definedName name="___________F123" localSheetId="0" hidden="1">{#N/A,#N/A,FALSE,"BS";#N/A,#N/A,FALSE,"PL";#N/A,#N/A,FALSE,"처분";#N/A,#N/A,FALSE,"현금";#N/A,#N/A,FALSE,"매출";#N/A,#N/A,FALSE,"원가";#N/A,#N/A,FALSE,"경영"}</definedName>
    <definedName name="___________F123" hidden="1">{#N/A,#N/A,FALSE,"BS";#N/A,#N/A,FALSE,"PL";#N/A,#N/A,FALSE,"처분";#N/A,#N/A,FALSE,"현금";#N/A,#N/A,FALSE,"매출";#N/A,#N/A,FALSE,"원가";#N/A,#N/A,FALSE,"경영"}</definedName>
    <definedName name="___________FAB6" hidden="1">#REF!</definedName>
    <definedName name="___________z12" localSheetId="0" hidden="1">{"pro_view",#N/A,FALSE,"EEFSNAP2";"rep_view",#N/A,FALSE,"EEFSNAP2"}</definedName>
    <definedName name="___________z12" hidden="1">{"pro_view",#N/A,FALSE,"EEFSNAP2";"rep_view",#N/A,FALSE,"EEFSNAP2"}</definedName>
    <definedName name="___________z22" localSheetId="0" hidden="1">{#N/A,"PURADD",FALSE,"Business Analysis";#N/A,"PURSPP",FALSE,"Business Analysis";#N/A,"CTGIND",FALSE,"Business Analysis";#N/A,"PURCHM",FALSE,"Business Analysis";#N/A,"SPADD",FALSE,"Business Analysis";#N/A,"EPOXY",FALSE,"Business Analysis";#N/A,"PURPER",FALSE,"Business Analysis"}</definedName>
    <definedName name="___________z22" hidden="1">{#N/A,"PURADD",FALSE,"Business Analysis";#N/A,"PURSPP",FALSE,"Business Analysis";#N/A,"CTGIND",FALSE,"Business Analysis";#N/A,"PURCHM",FALSE,"Business Analysis";#N/A,"SPADD",FALSE,"Business Analysis";#N/A,"EPOXY",FALSE,"Business Analysis";#N/A,"PURPER",FALSE,"Business Analysis"}</definedName>
    <definedName name="___________z25" localSheetId="0" hidden="1">{"detail",#N/A,FALSE,"mfg";"summary",#N/A,FALSE,"mfg"}</definedName>
    <definedName name="___________z25" hidden="1">{"detail",#N/A,FALSE,"mfg";"summary",#N/A,FALSE,"mfg"}</definedName>
    <definedName name="__________abc1" localSheetId="0" hidden="1">{"detail",#N/A,FALSE,"mfg";"summary",#N/A,FALSE,"mfg"}</definedName>
    <definedName name="__________abc1" hidden="1">{"detail",#N/A,FALSE,"mfg";"summary",#N/A,FALSE,"mfg"}</definedName>
    <definedName name="__________abc2" localSheetId="0" hidden="1">{"detail",#N/A,FALSE,"mfg";"summary",#N/A,FALSE,"mfg"}</definedName>
    <definedName name="__________abc2" hidden="1">{"detail",#N/A,FALSE,"mfg";"summary",#N/A,FALSE,"mfg"}</definedName>
    <definedName name="__________AHE32" localSheetId="0" hidden="1">{"'Sheet1'!$B$10:$C$19","'Sheet1'!$A$53:$C$65"}</definedName>
    <definedName name="__________AHE32" localSheetId="3" hidden="1">{"'Sheet1'!$B$10:$C$19","'Sheet1'!$A$53:$C$65"}</definedName>
    <definedName name="__________AHE32" hidden="1">{"'Sheet1'!$B$10:$C$19","'Sheet1'!$A$53:$C$65"}</definedName>
    <definedName name="__________Bp2" localSheetId="0" hidden="1">{#N/A,#N/A,FALSE,"BS";#N/A,#N/A,FALSE,"PL";#N/A,#N/A,FALSE,"처분";#N/A,#N/A,FALSE,"현금";#N/A,#N/A,FALSE,"매출";#N/A,#N/A,FALSE,"원가";#N/A,#N/A,FALSE,"경영"}</definedName>
    <definedName name="__________Bp2" hidden="1">{#N/A,#N/A,FALSE,"BS";#N/A,#N/A,FALSE,"PL";#N/A,#N/A,FALSE,"처분";#N/A,#N/A,FALSE,"현금";#N/A,#N/A,FALSE,"매출";#N/A,#N/A,FALSE,"원가";#N/A,#N/A,FALSE,"경영"}</definedName>
    <definedName name="__________df3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__df3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__dff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__dff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__F123" localSheetId="0" hidden="1">{#N/A,#N/A,FALSE,"BS";#N/A,#N/A,FALSE,"PL";#N/A,#N/A,FALSE,"처분";#N/A,#N/A,FALSE,"현금";#N/A,#N/A,FALSE,"매출";#N/A,#N/A,FALSE,"원가";#N/A,#N/A,FALSE,"경영"}</definedName>
    <definedName name="__________F123" hidden="1">{#N/A,#N/A,FALSE,"BS";#N/A,#N/A,FALSE,"PL";#N/A,#N/A,FALSE,"처분";#N/A,#N/A,FALSE,"현금";#N/A,#N/A,FALSE,"매출";#N/A,#N/A,FALSE,"원가";#N/A,#N/A,FALSE,"경영"}</definedName>
    <definedName name="__________FAB6" hidden="1">#REF!</definedName>
    <definedName name="__________LG2" localSheetId="0" hidden="1">{#N/A,#N/A,TRUE,"매출진척-1";#N/A,#N/A,TRUE,"매출진척-2";#N/A,#N/A,TRUE,"제품실적";#N/A,#N/A,TRUE,"RAC";#N/A,#N/A,TRUE,"PAC ";#N/A,#N/A,TRUE,"재고현황";#N/A,#N/A,TRUE,"공지사항"}</definedName>
    <definedName name="__________LG2" localSheetId="3" hidden="1">{#N/A,#N/A,TRUE,"매출진척-1";#N/A,#N/A,TRUE,"매출진척-2";#N/A,#N/A,TRUE,"제품실적";#N/A,#N/A,TRUE,"RAC";#N/A,#N/A,TRUE,"PAC ";#N/A,#N/A,TRUE,"재고현황";#N/A,#N/A,TRUE,"공지사항"}</definedName>
    <definedName name="__________LG2" hidden="1">{#N/A,#N/A,TRUE,"매출진척-1";#N/A,#N/A,TRUE,"매출진척-2";#N/A,#N/A,TRUE,"제품실적";#N/A,#N/A,TRUE,"RAC";#N/A,#N/A,TRUE,"PAC ";#N/A,#N/A,TRUE,"재고현황";#N/A,#N/A,TRUE,"공지사항"}</definedName>
    <definedName name="__________z12" localSheetId="0" hidden="1">{"pro_view",#N/A,FALSE,"EEFSNAP2";"rep_view",#N/A,FALSE,"EEFSNAP2"}</definedName>
    <definedName name="__________z12" hidden="1">{"pro_view",#N/A,FALSE,"EEFSNAP2";"rep_view",#N/A,FALSE,"EEFSNAP2"}</definedName>
    <definedName name="__________z22" localSheetId="0" hidden="1">{#N/A,"PURADD",FALSE,"Business Analysis";#N/A,"PURSPP",FALSE,"Business Analysis";#N/A,"CTGIND",FALSE,"Business Analysis";#N/A,"PURCHM",FALSE,"Business Analysis";#N/A,"SPADD",FALSE,"Business Analysis";#N/A,"EPOXY",FALSE,"Business Analysis";#N/A,"PURPER",FALSE,"Business Analysis"}</definedName>
    <definedName name="__________z22" hidden="1">{#N/A,"PURADD",FALSE,"Business Analysis";#N/A,"PURSPP",FALSE,"Business Analysis";#N/A,"CTGIND",FALSE,"Business Analysis";#N/A,"PURCHM",FALSE,"Business Analysis";#N/A,"SPADD",FALSE,"Business Analysis";#N/A,"EPOXY",FALSE,"Business Analysis";#N/A,"PURPER",FALSE,"Business Analysis"}</definedName>
    <definedName name="__________z25" localSheetId="0" hidden="1">{"detail",#N/A,FALSE,"mfg";"summary",#N/A,FALSE,"mfg"}</definedName>
    <definedName name="__________z25" hidden="1">{"detail",#N/A,FALSE,"mfg";"summary",#N/A,FALSE,"mfg"}</definedName>
    <definedName name="_________abc1" localSheetId="0" hidden="1">{"detail",#N/A,FALSE,"mfg";"summary",#N/A,FALSE,"mfg"}</definedName>
    <definedName name="_________abc1" hidden="1">{"detail",#N/A,FALSE,"mfg";"summary",#N/A,FALSE,"mfg"}</definedName>
    <definedName name="_________abc2" localSheetId="0" hidden="1">{"detail",#N/A,FALSE,"mfg";"summary",#N/A,FALSE,"mfg"}</definedName>
    <definedName name="_________abc2" hidden="1">{"detail",#N/A,FALSE,"mfg";"summary",#N/A,FALSE,"mfg"}</definedName>
    <definedName name="_________AHE32" localSheetId="0" hidden="1">{"'Sheet1'!$B$10:$C$19","'Sheet1'!$A$53:$C$65"}</definedName>
    <definedName name="_________AHE32" localSheetId="3" hidden="1">{"'Sheet1'!$B$10:$C$19","'Sheet1'!$A$53:$C$65"}</definedName>
    <definedName name="_________AHE32" hidden="1">{"'Sheet1'!$B$10:$C$19","'Sheet1'!$A$53:$C$65"}</definedName>
    <definedName name="_________Bp2" localSheetId="0" hidden="1">{#N/A,#N/A,FALSE,"BS";#N/A,#N/A,FALSE,"PL";#N/A,#N/A,FALSE,"처분";#N/A,#N/A,FALSE,"현금";#N/A,#N/A,FALSE,"매출";#N/A,#N/A,FALSE,"원가";#N/A,#N/A,FALSE,"경영"}</definedName>
    <definedName name="_________Bp2" hidden="1">{#N/A,#N/A,FALSE,"BS";#N/A,#N/A,FALSE,"PL";#N/A,#N/A,FALSE,"처분";#N/A,#N/A,FALSE,"현금";#N/A,#N/A,FALSE,"매출";#N/A,#N/A,FALSE,"원가";#N/A,#N/A,FALSE,"경영"}</definedName>
    <definedName name="_________df3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_df3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_dff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_dff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_F123" localSheetId="0" hidden="1">{#N/A,#N/A,FALSE,"BS";#N/A,#N/A,FALSE,"PL";#N/A,#N/A,FALSE,"처분";#N/A,#N/A,FALSE,"현금";#N/A,#N/A,FALSE,"매출";#N/A,#N/A,FALSE,"원가";#N/A,#N/A,FALSE,"경영"}</definedName>
    <definedName name="_________F123" hidden="1">{#N/A,#N/A,FALSE,"BS";#N/A,#N/A,FALSE,"PL";#N/A,#N/A,FALSE,"처분";#N/A,#N/A,FALSE,"현금";#N/A,#N/A,FALSE,"매출";#N/A,#N/A,FALSE,"원가";#N/A,#N/A,FALSE,"경영"}</definedName>
    <definedName name="_________FAB6" hidden="1">#REF!</definedName>
    <definedName name="_________LG2" localSheetId="0" hidden="1">{#N/A,#N/A,TRUE,"매출진척-1";#N/A,#N/A,TRUE,"매출진척-2";#N/A,#N/A,TRUE,"제품실적";#N/A,#N/A,TRUE,"RAC";#N/A,#N/A,TRUE,"PAC ";#N/A,#N/A,TRUE,"재고현황";#N/A,#N/A,TRUE,"공지사항"}</definedName>
    <definedName name="_________LG2" localSheetId="3" hidden="1">{#N/A,#N/A,TRUE,"매출진척-1";#N/A,#N/A,TRUE,"매출진척-2";#N/A,#N/A,TRUE,"제품실적";#N/A,#N/A,TRUE,"RAC";#N/A,#N/A,TRUE,"PAC ";#N/A,#N/A,TRUE,"재고현황";#N/A,#N/A,TRUE,"공지사항"}</definedName>
    <definedName name="_________LG2" hidden="1">{#N/A,#N/A,TRUE,"매출진척-1";#N/A,#N/A,TRUE,"매출진척-2";#N/A,#N/A,TRUE,"제품실적";#N/A,#N/A,TRUE,"RAC";#N/A,#N/A,TRUE,"PAC ";#N/A,#N/A,TRUE,"재고현황";#N/A,#N/A,TRUE,"공지사항"}</definedName>
    <definedName name="_________z12" localSheetId="0" hidden="1">{"pro_view",#N/A,FALSE,"EEFSNAP2";"rep_view",#N/A,FALSE,"EEFSNAP2"}</definedName>
    <definedName name="_________z12" hidden="1">{"pro_view",#N/A,FALSE,"EEFSNAP2";"rep_view",#N/A,FALSE,"EEFSNAP2"}</definedName>
    <definedName name="_________z22" localSheetId="0" hidden="1">{#N/A,"PURADD",FALSE,"Business Analysis";#N/A,"PURSPP",FALSE,"Business Analysis";#N/A,"CTGIND",FALSE,"Business Analysis";#N/A,"PURCHM",FALSE,"Business Analysis";#N/A,"SPADD",FALSE,"Business Analysis";#N/A,"EPOXY",FALSE,"Business Analysis";#N/A,"PURPER",FALSE,"Business Analysis"}</definedName>
    <definedName name="_________z22" hidden="1">{#N/A,"PURADD",FALSE,"Business Analysis";#N/A,"PURSPP",FALSE,"Business Analysis";#N/A,"CTGIND",FALSE,"Business Analysis";#N/A,"PURCHM",FALSE,"Business Analysis";#N/A,"SPADD",FALSE,"Business Analysis";#N/A,"EPOXY",FALSE,"Business Analysis";#N/A,"PURPER",FALSE,"Business Analysis"}</definedName>
    <definedName name="_________z25" localSheetId="0" hidden="1">{"detail",#N/A,FALSE,"mfg";"summary",#N/A,FALSE,"mfg"}</definedName>
    <definedName name="_________z25" hidden="1">{"detail",#N/A,FALSE,"mfg";"summary",#N/A,FALSE,"mfg"}</definedName>
    <definedName name="________A11" localSheetId="0" hidden="1">{#N/A,#N/A,FALSE,"Umsatz 99";#N/A,#N/A,FALSE,"ER 99 "}</definedName>
    <definedName name="________A11" hidden="1">{#N/A,#N/A,FALSE,"Umsatz 99";#N/A,#N/A,FALSE,"ER 99 "}</definedName>
    <definedName name="________abc1" localSheetId="0" hidden="1">{"detail",#N/A,FALSE,"mfg";"summary",#N/A,FALSE,"mfg"}</definedName>
    <definedName name="________abc1" hidden="1">{"detail",#N/A,FALSE,"mfg";"summary",#N/A,FALSE,"mfg"}</definedName>
    <definedName name="________abc2" localSheetId="0" hidden="1">{"detail",#N/A,FALSE,"mfg";"summary",#N/A,FALSE,"mfg"}</definedName>
    <definedName name="________abc2" hidden="1">{"detail",#N/A,FALSE,"mfg";"summary",#N/A,FALSE,"mfg"}</definedName>
    <definedName name="________AHE32" localSheetId="0" hidden="1">{"'Sheet1'!$B$10:$C$19","'Sheet1'!$A$53:$C$65"}</definedName>
    <definedName name="________AHE32" localSheetId="3" hidden="1">{"'Sheet1'!$B$10:$C$19","'Sheet1'!$A$53:$C$65"}</definedName>
    <definedName name="________AHE32" hidden="1">{"'Sheet1'!$B$10:$C$19","'Sheet1'!$A$53:$C$65"}</definedName>
    <definedName name="________Bp2" localSheetId="0" hidden="1">{#N/A,#N/A,FALSE,"BS";#N/A,#N/A,FALSE,"PL";#N/A,#N/A,FALSE,"처분";#N/A,#N/A,FALSE,"현금";#N/A,#N/A,FALSE,"매출";#N/A,#N/A,FALSE,"원가";#N/A,#N/A,FALSE,"경영"}</definedName>
    <definedName name="________Bp2" hidden="1">{#N/A,#N/A,FALSE,"BS";#N/A,#N/A,FALSE,"PL";#N/A,#N/A,FALSE,"처분";#N/A,#N/A,FALSE,"현금";#N/A,#N/A,FALSE,"매출";#N/A,#N/A,FALSE,"원가";#N/A,#N/A,FALSE,"경영"}</definedName>
    <definedName name="________c" localSheetId="0" hidden="1">{"Fiesta Facer Page",#N/A,FALSE,"Q_C_S";"Fiesta Main Page",#N/A,FALSE,"V_L";"Fiesta 95BP Struct",#N/A,FALSE,"StructBP";"Fiesta Post 95BP Struct",#N/A,FALSE,"AdjStructBP"}</definedName>
    <definedName name="________c" hidden="1">{"Fiesta Facer Page",#N/A,FALSE,"Q_C_S";"Fiesta Main Page",#N/A,FALSE,"V_L";"Fiesta 95BP Struct",#N/A,FALSE,"StructBP";"Fiesta Post 95BP Struct",#N/A,FALSE,"AdjStructBP"}</definedName>
    <definedName name="________df3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df3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dff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dff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_F123" localSheetId="0" hidden="1">{#N/A,#N/A,FALSE,"BS";#N/A,#N/A,FALSE,"PL";#N/A,#N/A,FALSE,"처분";#N/A,#N/A,FALSE,"현금";#N/A,#N/A,FALSE,"매출";#N/A,#N/A,FALSE,"원가";#N/A,#N/A,FALSE,"경영"}</definedName>
    <definedName name="________F123" hidden="1">{#N/A,#N/A,FALSE,"BS";#N/A,#N/A,FALSE,"PL";#N/A,#N/A,FALSE,"처분";#N/A,#N/A,FALSE,"현금";#N/A,#N/A,FALSE,"매출";#N/A,#N/A,FALSE,"원가";#N/A,#N/A,FALSE,"경영"}</definedName>
    <definedName name="________FAB6" hidden="1">#REF!</definedName>
    <definedName name="________LG2" localSheetId="0" hidden="1">{#N/A,#N/A,TRUE,"매출진척-1";#N/A,#N/A,TRUE,"매출진척-2";#N/A,#N/A,TRUE,"제품실적";#N/A,#N/A,TRUE,"RAC";#N/A,#N/A,TRUE,"PAC ";#N/A,#N/A,TRUE,"재고현황";#N/A,#N/A,TRUE,"공지사항"}</definedName>
    <definedName name="________LG2" localSheetId="3" hidden="1">{#N/A,#N/A,TRUE,"매출진척-1";#N/A,#N/A,TRUE,"매출진척-2";#N/A,#N/A,TRUE,"제품실적";#N/A,#N/A,TRUE,"RAC";#N/A,#N/A,TRUE,"PAC ";#N/A,#N/A,TRUE,"재고현황";#N/A,#N/A,TRUE,"공지사항"}</definedName>
    <definedName name="________LG2" hidden="1">{#N/A,#N/A,TRUE,"매출진척-1";#N/A,#N/A,TRUE,"매출진척-2";#N/A,#N/A,TRUE,"제품실적";#N/A,#N/A,TRUE,"RAC";#N/A,#N/A,TRUE,"PAC ";#N/A,#N/A,TRUE,"재고현황";#N/A,#N/A,TRUE,"공지사항"}</definedName>
    <definedName name="________z12" localSheetId="0" hidden="1">{"pro_view",#N/A,FALSE,"EEFSNAP2";"rep_view",#N/A,FALSE,"EEFSNAP2"}</definedName>
    <definedName name="________z12" hidden="1">{"pro_view",#N/A,FALSE,"EEFSNAP2";"rep_view",#N/A,FALSE,"EEFSNAP2"}</definedName>
    <definedName name="________z22" localSheetId="0" hidden="1">{#N/A,"PURADD",FALSE,"Business Analysis";#N/A,"PURSPP",FALSE,"Business Analysis";#N/A,"CTGIND",FALSE,"Business Analysis";#N/A,"PURCHM",FALSE,"Business Analysis";#N/A,"SPADD",FALSE,"Business Analysis";#N/A,"EPOXY",FALSE,"Business Analysis";#N/A,"PURPER",FALSE,"Business Analysis"}</definedName>
    <definedName name="________z22" hidden="1">{#N/A,"PURADD",FALSE,"Business Analysis";#N/A,"PURSPP",FALSE,"Business Analysis";#N/A,"CTGIND",FALSE,"Business Analysis";#N/A,"PURCHM",FALSE,"Business Analysis";#N/A,"SPADD",FALSE,"Business Analysis";#N/A,"EPOXY",FALSE,"Business Analysis";#N/A,"PURPER",FALSE,"Business Analysis"}</definedName>
    <definedName name="________z25" localSheetId="0" hidden="1">{"detail",#N/A,FALSE,"mfg";"summary",#N/A,FALSE,"mfg"}</definedName>
    <definedName name="________z25" hidden="1">{"detail",#N/A,FALSE,"mfg";"summary",#N/A,FALSE,"mfg"}</definedName>
    <definedName name="_______abc1" localSheetId="0" hidden="1">{"detail",#N/A,FALSE,"mfg";"summary",#N/A,FALSE,"mfg"}</definedName>
    <definedName name="_______abc1" hidden="1">{"detail",#N/A,FALSE,"mfg";"summary",#N/A,FALSE,"mfg"}</definedName>
    <definedName name="_______abc2" localSheetId="0" hidden="1">{"detail",#N/A,FALSE,"mfg";"summary",#N/A,FALSE,"mfg"}</definedName>
    <definedName name="_______abc2" hidden="1">{"detail",#N/A,FALSE,"mfg";"summary",#N/A,FALSE,"mfg"}</definedName>
    <definedName name="_______AHE32" localSheetId="0" hidden="1">{"'Sheet1'!$B$10:$C$19","'Sheet1'!$A$53:$C$65"}</definedName>
    <definedName name="_______AHE32" localSheetId="3" hidden="1">{"'Sheet1'!$B$10:$C$19","'Sheet1'!$A$53:$C$65"}</definedName>
    <definedName name="_______AHE32" hidden="1">{"'Sheet1'!$B$10:$C$19","'Sheet1'!$A$53:$C$65"}</definedName>
    <definedName name="_______Bp2" localSheetId="0" hidden="1">{#N/A,#N/A,FALSE,"BS";#N/A,#N/A,FALSE,"PL";#N/A,#N/A,FALSE,"처분";#N/A,#N/A,FALSE,"현금";#N/A,#N/A,FALSE,"매출";#N/A,#N/A,FALSE,"원가";#N/A,#N/A,FALSE,"경영"}</definedName>
    <definedName name="_______Bp2" hidden="1">{#N/A,#N/A,FALSE,"BS";#N/A,#N/A,FALSE,"PL";#N/A,#N/A,FALSE,"처분";#N/A,#N/A,FALSE,"현금";#N/A,#N/A,FALSE,"매출";#N/A,#N/A,FALSE,"원가";#N/A,#N/A,FALSE,"경영"}</definedName>
    <definedName name="_______df3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df3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dff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dff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_F123" localSheetId="0" hidden="1">{#N/A,#N/A,FALSE,"BS";#N/A,#N/A,FALSE,"PL";#N/A,#N/A,FALSE,"처분";#N/A,#N/A,FALSE,"현금";#N/A,#N/A,FALSE,"매출";#N/A,#N/A,FALSE,"원가";#N/A,#N/A,FALSE,"경영"}</definedName>
    <definedName name="_______F123" hidden="1">{#N/A,#N/A,FALSE,"BS";#N/A,#N/A,FALSE,"PL";#N/A,#N/A,FALSE,"처분";#N/A,#N/A,FALSE,"현금";#N/A,#N/A,FALSE,"매출";#N/A,#N/A,FALSE,"원가";#N/A,#N/A,FALSE,"경영"}</definedName>
    <definedName name="_______FAB6" hidden="1">#REF!</definedName>
    <definedName name="_______LG2" localSheetId="0" hidden="1">{#N/A,#N/A,TRUE,"매출진척-1";#N/A,#N/A,TRUE,"매출진척-2";#N/A,#N/A,TRUE,"제품실적";#N/A,#N/A,TRUE,"RAC";#N/A,#N/A,TRUE,"PAC ";#N/A,#N/A,TRUE,"재고현황";#N/A,#N/A,TRUE,"공지사항"}</definedName>
    <definedName name="_______LG2" localSheetId="3" hidden="1">{#N/A,#N/A,TRUE,"매출진척-1";#N/A,#N/A,TRUE,"매출진척-2";#N/A,#N/A,TRUE,"제품실적";#N/A,#N/A,TRUE,"RAC";#N/A,#N/A,TRUE,"PAC ";#N/A,#N/A,TRUE,"재고현황";#N/A,#N/A,TRUE,"공지사항"}</definedName>
    <definedName name="_______LG2" hidden="1">{#N/A,#N/A,TRUE,"매출진척-1";#N/A,#N/A,TRUE,"매출진척-2";#N/A,#N/A,TRUE,"제품실적";#N/A,#N/A,TRUE,"RAC";#N/A,#N/A,TRUE,"PAC ";#N/A,#N/A,TRUE,"재고현황";#N/A,#N/A,TRUE,"공지사항"}</definedName>
    <definedName name="_______z12" localSheetId="0" hidden="1">{"pro_view",#N/A,FALSE,"EEFSNAP2";"rep_view",#N/A,FALSE,"EEFSNAP2"}</definedName>
    <definedName name="_______z12" hidden="1">{"pro_view",#N/A,FALSE,"EEFSNAP2";"rep_view",#N/A,FALSE,"EEFSNAP2"}</definedName>
    <definedName name="_______z22" localSheetId="0" hidden="1">{#N/A,"PURADD",FALSE,"Business Analysis";#N/A,"PURSPP",FALSE,"Business Analysis";#N/A,"CTGIND",FALSE,"Business Analysis";#N/A,"PURCHM",FALSE,"Business Analysis";#N/A,"SPADD",FALSE,"Business Analysis";#N/A,"EPOXY",FALSE,"Business Analysis";#N/A,"PURPER",FALSE,"Business Analysis"}</definedName>
    <definedName name="_______z22" hidden="1">{#N/A,"PURADD",FALSE,"Business Analysis";#N/A,"PURSPP",FALSE,"Business Analysis";#N/A,"CTGIND",FALSE,"Business Analysis";#N/A,"PURCHM",FALSE,"Business Analysis";#N/A,"SPADD",FALSE,"Business Analysis";#N/A,"EPOXY",FALSE,"Business Analysis";#N/A,"PURPER",FALSE,"Business Analysis"}</definedName>
    <definedName name="_______z25" localSheetId="0" hidden="1">{"detail",#N/A,FALSE,"mfg";"summary",#N/A,FALSE,"mfg"}</definedName>
    <definedName name="_______z25" hidden="1">{"detail",#N/A,FALSE,"mfg";"summary",#N/A,FALSE,"mfg"}</definedName>
    <definedName name="______a1" localSheetId="0" hidden="1">{#N/A,#N/A,FALSE,"Pharm";#N/A,#N/A,FALSE,"WWCM"}</definedName>
    <definedName name="______a1" hidden="1">{#N/A,#N/A,FALSE,"Pharm";#N/A,#N/A,FALSE,"WWCM"}</definedName>
    <definedName name="______aaa1" localSheetId="0" hidden="1">{#N/A,#N/A,FALSE,"REPORT"}</definedName>
    <definedName name="______aaa1" hidden="1">{#N/A,#N/A,FALSE,"REPORT"}</definedName>
    <definedName name="______aas1" localSheetId="0" hidden="1">{#N/A,#N/A,FALSE,"REPORT"}</definedName>
    <definedName name="______aas1" hidden="1">{#N/A,#N/A,FALSE,"REPORT"}</definedName>
    <definedName name="______ACS2000" localSheetId="0" hidden="1">{#N/A,#N/A,FALSE,"REPORT"}</definedName>
    <definedName name="______ACS2000" hidden="1">{#N/A,#N/A,FALSE,"REPORT"}</definedName>
    <definedName name="______ALT3"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_ALT3"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_ALT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_b111" localSheetId="0" hidden="1">{#N/A,#N/A,FALSE,"Pharm";#N/A,#N/A,FALSE,"WWCM"}</definedName>
    <definedName name="______b111" hidden="1">{#N/A,#N/A,FALSE,"Pharm";#N/A,#N/A,FALSE,"WWCM"}</definedName>
    <definedName name="______Bp2" localSheetId="0" hidden="1">{#N/A,#N/A,FALSE,"BS";#N/A,#N/A,FALSE,"PL";#N/A,#N/A,FALSE,"처분";#N/A,#N/A,FALSE,"현금";#N/A,#N/A,FALSE,"매출";#N/A,#N/A,FALSE,"원가";#N/A,#N/A,FALSE,"경영"}</definedName>
    <definedName name="______Bp2" hidden="1">{#N/A,#N/A,FALSE,"BS";#N/A,#N/A,FALSE,"PL";#N/A,#N/A,FALSE,"처분";#N/A,#N/A,FALSE,"현금";#N/A,#N/A,FALSE,"매출";#N/A,#N/A,FALSE,"원가";#N/A,#N/A,FALSE,"경영"}</definedName>
    <definedName name="______DD1" localSheetId="0" hidden="1">{#N/A,#N/A,FALSE,"지침";#N/A,#N/A,FALSE,"환경분석";#N/A,#N/A,FALSE,"Sheet16"}</definedName>
    <definedName name="______DD1" hidden="1">{#N/A,#N/A,FALSE,"지침";#N/A,#N/A,FALSE,"환경분석";#N/A,#N/A,FALSE,"Sheet16"}</definedName>
    <definedName name="______df3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df3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dff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dff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_F123" localSheetId="0" hidden="1">{#N/A,#N/A,FALSE,"BS";#N/A,#N/A,FALSE,"PL";#N/A,#N/A,FALSE,"처분";#N/A,#N/A,FALSE,"현금";#N/A,#N/A,FALSE,"매출";#N/A,#N/A,FALSE,"원가";#N/A,#N/A,FALSE,"경영"}</definedName>
    <definedName name="______F123" hidden="1">{#N/A,#N/A,FALSE,"BS";#N/A,#N/A,FALSE,"PL";#N/A,#N/A,FALSE,"처분";#N/A,#N/A,FALSE,"현금";#N/A,#N/A,FALSE,"매출";#N/A,#N/A,FALSE,"원가";#N/A,#N/A,FALSE,"경영"}</definedName>
    <definedName name="______FAB6" hidden="1">#REF!</definedName>
    <definedName name="______INT2" localSheetId="0" hidden="1">{#N/A,#N/A,TRUE,"일정"}</definedName>
    <definedName name="______INT2" localSheetId="3" hidden="1">{#N/A,#N/A,TRUE,"일정"}</definedName>
    <definedName name="______INT2" hidden="1">{#N/A,#N/A,TRUE,"일정"}</definedName>
    <definedName name="______LG2" localSheetId="0" hidden="1">{#N/A,#N/A,TRUE,"매출진척-1";#N/A,#N/A,TRUE,"매출진척-2";#N/A,#N/A,TRUE,"제품실적";#N/A,#N/A,TRUE,"RAC";#N/A,#N/A,TRUE,"PAC ";#N/A,#N/A,TRUE,"재고현황";#N/A,#N/A,TRUE,"공지사항"}</definedName>
    <definedName name="______LG2" localSheetId="3" hidden="1">{#N/A,#N/A,TRUE,"매출진척-1";#N/A,#N/A,TRUE,"매출진척-2";#N/A,#N/A,TRUE,"제품실적";#N/A,#N/A,TRUE,"RAC";#N/A,#N/A,TRUE,"PAC ";#N/A,#N/A,TRUE,"재고현황";#N/A,#N/A,TRUE,"공지사항"}</definedName>
    <definedName name="______LG2" hidden="1">{#N/A,#N/A,TRUE,"매출진척-1";#N/A,#N/A,TRUE,"매출진척-2";#N/A,#N/A,TRUE,"제품실적";#N/A,#N/A,TRUE,"RAC";#N/A,#N/A,TRUE,"PAC ";#N/A,#N/A,TRUE,"재고현황";#N/A,#N/A,TRUE,"공지사항"}</definedName>
    <definedName name="______new1" localSheetId="0" hidden="1">{#N/A,#N/A,FALSE,"Pharm";#N/A,#N/A,FALSE,"WWCM"}</definedName>
    <definedName name="______new1" hidden="1">{#N/A,#N/A,FALSE,"Pharm";#N/A,#N/A,FALSE,"WWCM"}</definedName>
    <definedName name="______NOV0817" localSheetId="0" hidden="1">{#N/A,#N/A,FALSE,"지침";#N/A,#N/A,FALSE,"환경분석";#N/A,#N/A,FALSE,"Sheet16"}</definedName>
    <definedName name="______NOV0817" hidden="1">{#N/A,#N/A,FALSE,"지침";#N/A,#N/A,FALSE,"환경분석";#N/A,#N/A,FALSE,"Sheet16"}</definedName>
    <definedName name="______OCT1104" localSheetId="0" hidden="1">{#N/A,#N/A,FALSE,"지침";#N/A,#N/A,FALSE,"환경분석";#N/A,#N/A,FALSE,"Sheet16"}</definedName>
    <definedName name="______OCT1104" hidden="1">{#N/A,#N/A,FALSE,"지침";#N/A,#N/A,FALSE,"환경분석";#N/A,#N/A,FALSE,"Sheet16"}</definedName>
    <definedName name="______oo77"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_oo77"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_oo7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_PU7" localSheetId="0" hidden="1">{#N/A,#N/A,TRUE,"일정"}</definedName>
    <definedName name="______PU7" localSheetId="3" hidden="1">{#N/A,#N/A,TRUE,"일정"}</definedName>
    <definedName name="______PU7" hidden="1">{#N/A,#N/A,TRUE,"일정"}</definedName>
    <definedName name="______r" localSheetId="0" hidden="1">{#N/A,#N/A,FALSE,"Pharm";#N/A,#N/A,FALSE,"WWCM"}</definedName>
    <definedName name="______r" hidden="1">{#N/A,#N/A,FALSE,"Pharm";#N/A,#N/A,FALSE,"WWCM"}</definedName>
    <definedName name="______REv1" hidden="1">#REF!</definedName>
    <definedName name="______SH3" localSheetId="0" hidden="1">{#N/A,#N/A,FALSE,"PART-1234-8-12-9(41)";#N/A,#N/A,FALSE,"PARTS-2(3)";#N/A,#N/A,FALSE,"VAN SYSTEM";#N/A,#N/A,FALSE,"PARTS-10(26)";#N/A,#N/A,FALSE,"PART-5-6-7-11(14)";#N/A,#N/A,FALSE,"PARTS-4(3)";#N/A,#N/A,FALSE,"PCLASS"}</definedName>
    <definedName name="______SH3" hidden="1">{#N/A,#N/A,FALSE,"PART-1234-8-12-9(41)";#N/A,#N/A,FALSE,"PARTS-2(3)";#N/A,#N/A,FALSE,"VAN SYSTEM";#N/A,#N/A,FALSE,"PARTS-10(26)";#N/A,#N/A,FALSE,"PART-5-6-7-11(14)";#N/A,#N/A,FALSE,"PARTS-4(3)";#N/A,#N/A,FALSE,"PCLASS"}</definedName>
    <definedName name="______tm1" localSheetId="0" hidden="1">{#N/A,#N/A,FALSE,"Pharm";#N/A,#N/A,FALSE,"WWCM"}</definedName>
    <definedName name="______tm1" hidden="1">{#N/A,#N/A,FALSE,"Pharm";#N/A,#N/A,FALSE,"WWCM"}</definedName>
    <definedName name="______vtp1"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_____vtp1"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_____WOO123" localSheetId="0" hidden="1">{#N/A,#N/A,FALSE,"지침";#N/A,#N/A,FALSE,"환경분석";#N/A,#N/A,FALSE,"Sheet16"}</definedName>
    <definedName name="______WOO123" hidden="1">{#N/A,#N/A,FALSE,"지침";#N/A,#N/A,FALSE,"환경분석";#N/A,#N/A,FALSE,"Sheet16"}</definedName>
    <definedName name="______X2" localSheetId="0" hidden="1">{#N/A,#N/A,FALSE,"Other";#N/A,#N/A,FALSE,"Ace";#N/A,#N/A,FALSE,"Derm"}</definedName>
    <definedName name="______X2" hidden="1">{#N/A,#N/A,FALSE,"Other";#N/A,#N/A,FALSE,"Ace";#N/A,#N/A,FALSE,"Derm"}</definedName>
    <definedName name="_____abc1" localSheetId="0" hidden="1">{"detail",#N/A,FALSE,"mfg";"summary",#N/A,FALSE,"mfg"}</definedName>
    <definedName name="_____abc1" hidden="1">{"detail",#N/A,FALSE,"mfg";"summary",#N/A,FALSE,"mfg"}</definedName>
    <definedName name="_____abc2" localSheetId="0" hidden="1">{"detail",#N/A,FALSE,"mfg";"summary",#N/A,FALSE,"mfg"}</definedName>
    <definedName name="_____abc2" hidden="1">{"detail",#N/A,FALSE,"mfg";"summary",#N/A,FALSE,"mfg"}</definedName>
    <definedName name="_____ALT3"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ALT3"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ALT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Bp2" localSheetId="0" hidden="1">{#N/A,#N/A,FALSE,"BS";#N/A,#N/A,FALSE,"PL";#N/A,#N/A,FALSE,"처분";#N/A,#N/A,FALSE,"현금";#N/A,#N/A,FALSE,"매출";#N/A,#N/A,FALSE,"원가";#N/A,#N/A,FALSE,"경영"}</definedName>
    <definedName name="_____Bp2" hidden="1">{#N/A,#N/A,FALSE,"BS";#N/A,#N/A,FALSE,"PL";#N/A,#N/A,FALSE,"처분";#N/A,#N/A,FALSE,"현금";#N/A,#N/A,FALSE,"매출";#N/A,#N/A,FALSE,"원가";#N/A,#N/A,FALSE,"경영"}</definedName>
    <definedName name="_____df3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df3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dff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dff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_F123" localSheetId="0" hidden="1">{#N/A,#N/A,FALSE,"BS";#N/A,#N/A,FALSE,"PL";#N/A,#N/A,FALSE,"처분";#N/A,#N/A,FALSE,"현금";#N/A,#N/A,FALSE,"매출";#N/A,#N/A,FALSE,"원가";#N/A,#N/A,FALSE,"경영"}</definedName>
    <definedName name="_____F123" hidden="1">{#N/A,#N/A,FALSE,"BS";#N/A,#N/A,FALSE,"PL";#N/A,#N/A,FALSE,"처분";#N/A,#N/A,FALSE,"현금";#N/A,#N/A,FALSE,"매출";#N/A,#N/A,FALSE,"원가";#N/A,#N/A,FALSE,"경영"}</definedName>
    <definedName name="_____FAB6" hidden="1">#REF!</definedName>
    <definedName name="_____INT2" localSheetId="0" hidden="1">{#N/A,#N/A,TRUE,"일정"}</definedName>
    <definedName name="_____INT2" localSheetId="3" hidden="1">{#N/A,#N/A,TRUE,"일정"}</definedName>
    <definedName name="_____INT2" hidden="1">{#N/A,#N/A,TRUE,"일정"}</definedName>
    <definedName name="_____LG2" localSheetId="0" hidden="1">{#N/A,#N/A,TRUE,"매출진척-1";#N/A,#N/A,TRUE,"매출진척-2";#N/A,#N/A,TRUE,"제품실적";#N/A,#N/A,TRUE,"RAC";#N/A,#N/A,TRUE,"PAC ";#N/A,#N/A,TRUE,"재고현황";#N/A,#N/A,TRUE,"공지사항"}</definedName>
    <definedName name="_____LG2" localSheetId="3" hidden="1">{#N/A,#N/A,TRUE,"매출진척-1";#N/A,#N/A,TRUE,"매출진척-2";#N/A,#N/A,TRUE,"제품실적";#N/A,#N/A,TRUE,"RAC";#N/A,#N/A,TRUE,"PAC ";#N/A,#N/A,TRUE,"재고현황";#N/A,#N/A,TRUE,"공지사항"}</definedName>
    <definedName name="_____LG2" hidden="1">{#N/A,#N/A,TRUE,"매출진척-1";#N/A,#N/A,TRUE,"매출진척-2";#N/A,#N/A,TRUE,"제품실적";#N/A,#N/A,TRUE,"RAC";#N/A,#N/A,TRUE,"PAC ";#N/A,#N/A,TRUE,"재고현황";#N/A,#N/A,TRUE,"공지사항"}</definedName>
    <definedName name="_____M180" hidden="1">#N/A</definedName>
    <definedName name="_____mix2" localSheetId="0" hidden="1">{#N/A,#N/A,FALSE,"RES-MARQ-c";#N/A,#N/A,FALSE,"CLTS-GP-c";#N/A,#N/A,FALSE,"NOUV PDTS-c";#N/A,#N/A,FALSE,"CESSIONS GROUPE-c"}</definedName>
    <definedName name="_____mix2" hidden="1">{#N/A,#N/A,FALSE,"RES-MARQ-c";#N/A,#N/A,FALSE,"CLTS-GP-c";#N/A,#N/A,FALSE,"NOUV PDTS-c";#N/A,#N/A,FALSE,"CESSIONS GROUPE-c"}</definedName>
    <definedName name="_____NOV0817" localSheetId="0" hidden="1">{#N/A,#N/A,FALSE,"지침";#N/A,#N/A,FALSE,"환경분석";#N/A,#N/A,FALSE,"Sheet16"}</definedName>
    <definedName name="_____NOV0817" hidden="1">{#N/A,#N/A,FALSE,"지침";#N/A,#N/A,FALSE,"환경분석";#N/A,#N/A,FALSE,"Sheet16"}</definedName>
    <definedName name="_____OCT1104" localSheetId="0" hidden="1">{#N/A,#N/A,FALSE,"지침";#N/A,#N/A,FALSE,"환경분석";#N/A,#N/A,FALSE,"Sheet16"}</definedName>
    <definedName name="_____OCT1104" hidden="1">{#N/A,#N/A,FALSE,"지침";#N/A,#N/A,FALSE,"환경분석";#N/A,#N/A,FALSE,"Sheet16"}</definedName>
    <definedName name="_____oo77"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oo77"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oo7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_PU7" localSheetId="0" hidden="1">{#N/A,#N/A,TRUE,"일정"}</definedName>
    <definedName name="_____PU7" localSheetId="3" hidden="1">{#N/A,#N/A,TRUE,"일정"}</definedName>
    <definedName name="_____PU7" hidden="1">{#N/A,#N/A,TRUE,"일정"}</definedName>
    <definedName name="_____REv1" hidden="1">#REF!</definedName>
    <definedName name="_____SH3" localSheetId="0" hidden="1">{#N/A,#N/A,FALSE,"PART-1234-8-12-9(41)";#N/A,#N/A,FALSE,"PARTS-2(3)";#N/A,#N/A,FALSE,"VAN SYSTEM";#N/A,#N/A,FALSE,"PARTS-10(26)";#N/A,#N/A,FALSE,"PART-5-6-7-11(14)";#N/A,#N/A,FALSE,"PARTS-4(3)";#N/A,#N/A,FALSE,"PCLASS"}</definedName>
    <definedName name="_____SH3" hidden="1">{#N/A,#N/A,FALSE,"PART-1234-8-12-9(41)";#N/A,#N/A,FALSE,"PARTS-2(3)";#N/A,#N/A,FALSE,"VAN SYSTEM";#N/A,#N/A,FALSE,"PARTS-10(26)";#N/A,#N/A,FALSE,"PART-5-6-7-11(14)";#N/A,#N/A,FALSE,"PARTS-4(3)";#N/A,#N/A,FALSE,"PCLASS"}</definedName>
    <definedName name="_____vtp1"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____vtp1"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____WOO123" localSheetId="0" hidden="1">{#N/A,#N/A,FALSE,"지침";#N/A,#N/A,FALSE,"환경분석";#N/A,#N/A,FALSE,"Sheet16"}</definedName>
    <definedName name="_____WOO123" hidden="1">{#N/A,#N/A,FALSE,"지침";#N/A,#N/A,FALSE,"환경분석";#N/A,#N/A,FALSE,"Sheet16"}</definedName>
    <definedName name="_____z12" localSheetId="0" hidden="1">{"pro_view",#N/A,FALSE,"EEFSNAP2";"rep_view",#N/A,FALSE,"EEFSNAP2"}</definedName>
    <definedName name="_____z12" hidden="1">{"pro_view",#N/A,FALSE,"EEFSNAP2";"rep_view",#N/A,FALSE,"EEFSNAP2"}</definedName>
    <definedName name="_____z22" localSheetId="0" hidden="1">{#N/A,"PURADD",FALSE,"Business Analysis";#N/A,"PURSPP",FALSE,"Business Analysis";#N/A,"CTGIND",FALSE,"Business Analysis";#N/A,"PURCHM",FALSE,"Business Analysis";#N/A,"SPADD",FALSE,"Business Analysis";#N/A,"EPOXY",FALSE,"Business Analysis";#N/A,"PURPER",FALSE,"Business Analysis"}</definedName>
    <definedName name="_____z22" hidden="1">{#N/A,"PURADD",FALSE,"Business Analysis";#N/A,"PURSPP",FALSE,"Business Analysis";#N/A,"CTGIND",FALSE,"Business Analysis";#N/A,"PURCHM",FALSE,"Business Analysis";#N/A,"SPADD",FALSE,"Business Analysis";#N/A,"EPOXY",FALSE,"Business Analysis";#N/A,"PURPER",FALSE,"Business Analysis"}</definedName>
    <definedName name="_____z25" localSheetId="0" hidden="1">{"detail",#N/A,FALSE,"mfg";"summary",#N/A,FALSE,"mfg"}</definedName>
    <definedName name="_____z25" hidden="1">{"detail",#N/A,FALSE,"mfg";"summary",#N/A,FALSE,"mfg"}</definedName>
    <definedName name="____abc1" localSheetId="0" hidden="1">{"detail",#N/A,FALSE,"mfg";"summary",#N/A,FALSE,"mfg"}</definedName>
    <definedName name="____abc1" hidden="1">{"detail",#N/A,FALSE,"mfg";"summary",#N/A,FALSE,"mfg"}</definedName>
    <definedName name="____abc2" localSheetId="0" hidden="1">{"detail",#N/A,FALSE,"mfg";"summary",#N/A,FALSE,"mfg"}</definedName>
    <definedName name="____abc2" hidden="1">{"detail",#N/A,FALSE,"mfg";"summary",#N/A,FALSE,"mfg"}</definedName>
    <definedName name="____AHE32" localSheetId="0" hidden="1">{"'Sheet1'!$B$10:$C$19","'Sheet1'!$A$53:$C$65"}</definedName>
    <definedName name="____AHE32" localSheetId="3" hidden="1">{"'Sheet1'!$B$10:$C$19","'Sheet1'!$A$53:$C$65"}</definedName>
    <definedName name="____AHE32" hidden="1">{"'Sheet1'!$B$10:$C$19","'Sheet1'!$A$53:$C$65"}</definedName>
    <definedName name="____ALT3"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ALT3"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ALT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Bp2" localSheetId="0" hidden="1">{#N/A,#N/A,FALSE,"BS";#N/A,#N/A,FALSE,"PL";#N/A,#N/A,FALSE,"처분";#N/A,#N/A,FALSE,"현금";#N/A,#N/A,FALSE,"매출";#N/A,#N/A,FALSE,"원가";#N/A,#N/A,FALSE,"경영"}</definedName>
    <definedName name="____Bp2" hidden="1">{#N/A,#N/A,FALSE,"BS";#N/A,#N/A,FALSE,"PL";#N/A,#N/A,FALSE,"처분";#N/A,#N/A,FALSE,"현금";#N/A,#N/A,FALSE,"매출";#N/A,#N/A,FALSE,"원가";#N/A,#N/A,FALSE,"경영"}</definedName>
    <definedName name="____DD1" localSheetId="0" hidden="1">{#N/A,#N/A,FALSE,"지침";#N/A,#N/A,FALSE,"환경분석";#N/A,#N/A,FALSE,"Sheet16"}</definedName>
    <definedName name="____DD1" hidden="1">{#N/A,#N/A,FALSE,"지침";#N/A,#N/A,FALSE,"환경분석";#N/A,#N/A,FALSE,"Sheet16"}</definedName>
    <definedName name="____df3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df3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dff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dff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_F123" localSheetId="0" hidden="1">{#N/A,#N/A,FALSE,"BS";#N/A,#N/A,FALSE,"PL";#N/A,#N/A,FALSE,"처분";#N/A,#N/A,FALSE,"현금";#N/A,#N/A,FALSE,"매출";#N/A,#N/A,FALSE,"원가";#N/A,#N/A,FALSE,"경영"}</definedName>
    <definedName name="____F123" hidden="1">{#N/A,#N/A,FALSE,"BS";#N/A,#N/A,FALSE,"PL";#N/A,#N/A,FALSE,"처분";#N/A,#N/A,FALSE,"현금";#N/A,#N/A,FALSE,"매출";#N/A,#N/A,FALSE,"원가";#N/A,#N/A,FALSE,"경영"}</definedName>
    <definedName name="____FAB6" hidden="1">#REF!</definedName>
    <definedName name="____INT2" localSheetId="0" hidden="1">{#N/A,#N/A,TRUE,"일정"}</definedName>
    <definedName name="____INT2" localSheetId="3" hidden="1">{#N/A,#N/A,TRUE,"일정"}</definedName>
    <definedName name="____INT2" hidden="1">{#N/A,#N/A,TRUE,"일정"}</definedName>
    <definedName name="____LG2" localSheetId="0" hidden="1">{#N/A,#N/A,TRUE,"매출진척-1";#N/A,#N/A,TRUE,"매출진척-2";#N/A,#N/A,TRUE,"제품실적";#N/A,#N/A,TRUE,"RAC";#N/A,#N/A,TRUE,"PAC ";#N/A,#N/A,TRUE,"재고현황";#N/A,#N/A,TRUE,"공지사항"}</definedName>
    <definedName name="____LG2" localSheetId="3" hidden="1">{#N/A,#N/A,TRUE,"매출진척-1";#N/A,#N/A,TRUE,"매출진척-2";#N/A,#N/A,TRUE,"제품실적";#N/A,#N/A,TRUE,"RAC";#N/A,#N/A,TRUE,"PAC ";#N/A,#N/A,TRUE,"재고현황";#N/A,#N/A,TRUE,"공지사항"}</definedName>
    <definedName name="____LG2" hidden="1">{#N/A,#N/A,TRUE,"매출진척-1";#N/A,#N/A,TRUE,"매출진척-2";#N/A,#N/A,TRUE,"제품실적";#N/A,#N/A,TRUE,"RAC";#N/A,#N/A,TRUE,"PAC ";#N/A,#N/A,TRUE,"재고현황";#N/A,#N/A,TRUE,"공지사항"}</definedName>
    <definedName name="____M180" hidden="1">#N/A</definedName>
    <definedName name="____mix2" localSheetId="0" hidden="1">{#N/A,#N/A,FALSE,"RES-MARQ-c";#N/A,#N/A,FALSE,"CLTS-GP-c";#N/A,#N/A,FALSE,"NOUV PDTS-c";#N/A,#N/A,FALSE,"CESSIONS GROUPE-c"}</definedName>
    <definedName name="____mix2" hidden="1">{#N/A,#N/A,FALSE,"RES-MARQ-c";#N/A,#N/A,FALSE,"CLTS-GP-c";#N/A,#N/A,FALSE,"NOUV PDTS-c";#N/A,#N/A,FALSE,"CESSIONS GROUPE-c"}</definedName>
    <definedName name="____NOV0817" localSheetId="0" hidden="1">{#N/A,#N/A,FALSE,"지침";#N/A,#N/A,FALSE,"환경분석";#N/A,#N/A,FALSE,"Sheet16"}</definedName>
    <definedName name="____NOV0817" hidden="1">{#N/A,#N/A,FALSE,"지침";#N/A,#N/A,FALSE,"환경분석";#N/A,#N/A,FALSE,"Sheet16"}</definedName>
    <definedName name="____OCT1104" localSheetId="0" hidden="1">{#N/A,#N/A,FALSE,"지침";#N/A,#N/A,FALSE,"환경분석";#N/A,#N/A,FALSE,"Sheet16"}</definedName>
    <definedName name="____OCT1104" hidden="1">{#N/A,#N/A,FALSE,"지침";#N/A,#N/A,FALSE,"환경분석";#N/A,#N/A,FALSE,"Sheet16"}</definedName>
    <definedName name="____oo77"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oo77"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oo7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_PU7" localSheetId="0" hidden="1">{#N/A,#N/A,TRUE,"일정"}</definedName>
    <definedName name="____PU7" localSheetId="3" hidden="1">{#N/A,#N/A,TRUE,"일정"}</definedName>
    <definedName name="____PU7" hidden="1">{#N/A,#N/A,TRUE,"일정"}</definedName>
    <definedName name="____rc"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___rc"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___REv1" hidden="1">#REF!</definedName>
    <definedName name="____SH3" localSheetId="0" hidden="1">{#N/A,#N/A,FALSE,"PART-1234-8-12-9(41)";#N/A,#N/A,FALSE,"PARTS-2(3)";#N/A,#N/A,FALSE,"VAN SYSTEM";#N/A,#N/A,FALSE,"PARTS-10(26)";#N/A,#N/A,FALSE,"PART-5-6-7-11(14)";#N/A,#N/A,FALSE,"PARTS-4(3)";#N/A,#N/A,FALSE,"PCLASS"}</definedName>
    <definedName name="____SH3" hidden="1">{#N/A,#N/A,FALSE,"PART-1234-8-12-9(41)";#N/A,#N/A,FALSE,"PARTS-2(3)";#N/A,#N/A,FALSE,"VAN SYSTEM";#N/A,#N/A,FALSE,"PARTS-10(26)";#N/A,#N/A,FALSE,"PART-5-6-7-11(14)";#N/A,#N/A,FALSE,"PARTS-4(3)";#N/A,#N/A,FALSE,"PCLASS"}</definedName>
    <definedName name="____SSS1" hidden="1">#REF!</definedName>
    <definedName name="____vtp1"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___vtp1"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___WOO123" localSheetId="0" hidden="1">{#N/A,#N/A,FALSE,"지침";#N/A,#N/A,FALSE,"환경분석";#N/A,#N/A,FALSE,"Sheet16"}</definedName>
    <definedName name="____WOO123" hidden="1">{#N/A,#N/A,FALSE,"지침";#N/A,#N/A,FALSE,"환경분석";#N/A,#N/A,FALSE,"Sheet16"}</definedName>
    <definedName name="____x1" localSheetId="0" hidden="1">{"detail",#N/A,FALSE,"mfg";"summary",#N/A,FALSE,"mfg"}</definedName>
    <definedName name="____x1" hidden="1">{"detail",#N/A,FALSE,"mfg";"summary",#N/A,FALSE,"mfg"}</definedName>
    <definedName name="____x2" localSheetId="0" hidden="1">{#N/A,"PURCHM",FALSE,"Business Analysis";#N/A,"SPADD",FALSE,"Business Analysis"}</definedName>
    <definedName name="____x2" hidden="1">{#N/A,"PURCHM",FALSE,"Business Analysis";#N/A,"SPADD",FALSE,"Business Analysis"}</definedName>
    <definedName name="____x3" localSheetId="0" hidden="1">{"detail",#N/A,FALSE,"mfg";"summary",#N/A,FALSE,"mfg"}</definedName>
    <definedName name="____x3" hidden="1">{"detail",#N/A,FALSE,"mfg";"summary",#N/A,FALSE,"mfg"}</definedName>
    <definedName name="____x4" localSheetId="0" hidden="1">{#N/A,"PURCHM",FALSE,"Business Analysis";#N/A,"SPADD",FALSE,"Business Analysis"}</definedName>
    <definedName name="____x4" hidden="1">{#N/A,"PURCHM",FALSE,"Business Analysis";#N/A,"SPADD",FALSE,"Business Analysis"}</definedName>
    <definedName name="____x5" localSheetId="0" hidden="1">{#N/A,"PURADD",FALSE,"Business Analysis";#N/A,"PURSPP",FALSE,"Business Analysis";#N/A,"CTGIND",FALSE,"Business Analysis";#N/A,"PURCHM",FALSE,"Business Analysis";#N/A,"SPADD",FALSE,"Business Analysis";#N/A,"EPOXY",FALSE,"Business Analysis";#N/A,"PURPER",FALSE,"Business Analysis"}</definedName>
    <definedName name="____x5" hidden="1">{#N/A,"PURADD",FALSE,"Business Analysis";#N/A,"PURSPP",FALSE,"Business Analysis";#N/A,"CTGIND",FALSE,"Business Analysis";#N/A,"PURCHM",FALSE,"Business Analysis";#N/A,"SPADD",FALSE,"Business Analysis";#N/A,"EPOXY",FALSE,"Business Analysis";#N/A,"PURPER",FALSE,"Business Analysis"}</definedName>
    <definedName name="____xx10" localSheetId="0" hidden="1">{#N/A,"PURCHM",FALSE,"Business Analysis";#N/A,"SPADD",FALSE,"Business Analysis"}</definedName>
    <definedName name="____xx10" hidden="1">{#N/A,"PURCHM",FALSE,"Business Analysis";#N/A,"SPADD",FALSE,"Business Analysis"}</definedName>
    <definedName name="____xx3" localSheetId="0" hidden="1">{"detail",#N/A,FALSE,"mfg";"summary",#N/A,FALSE,"mfg"}</definedName>
    <definedName name="____xx3" hidden="1">{"detail",#N/A,FALSE,"mfg";"summary",#N/A,FALSE,"mfg"}</definedName>
    <definedName name="____xx4"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____xx4"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____xx5" localSheetId="0"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____xx5"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____xx6" localSheetId="0"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____xx6"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____xx7" localSheetId="0" hidden="1">{"oct_res_comm",#N/A,FALSE,"VarToBud"}</definedName>
    <definedName name="____xx7" hidden="1">{"oct_res_comm",#N/A,FALSE,"VarToBud"}</definedName>
    <definedName name="____xx8" localSheetId="0" hidden="1">{"QTR_ACT",#N/A,FALSE,"PROP_PBIT_DEV_Q3";"QTR_BUD",#N/A,FALSE,"PROP_PBIT_DEV_Q3";"YTD_BUD",#N/A,FALSE,"PROP_PBIT_DEV_Q3";"YTD_ACT",#N/A,FALSE,"PROP_PBIT_DEV_Q3";"FY95 SNAP3",#N/A,FALSE,"PROP_PBIT_DEV_Q3";"FY95_BUD",#N/A,FALSE,"PROP_PBIT_DEV_Q3";"FY96_BUD",#N/A,FALSE,"PROP_PBIT_DEV_Q3"}</definedName>
    <definedName name="____xx8" hidden="1">{"QTR_ACT",#N/A,FALSE,"PROP_PBIT_DEV_Q3";"QTR_BUD",#N/A,FALSE,"PROP_PBIT_DEV_Q3";"YTD_BUD",#N/A,FALSE,"PROP_PBIT_DEV_Q3";"YTD_ACT",#N/A,FALSE,"PROP_PBIT_DEV_Q3";"FY95 SNAP3",#N/A,FALSE,"PROP_PBIT_DEV_Q3";"FY95_BUD",#N/A,FALSE,"PROP_PBIT_DEV_Q3";"FY96_BUD",#N/A,FALSE,"PROP_PBIT_DEV_Q3"}</definedName>
    <definedName name="____xx9" localSheetId="0" hidden="1">{"AS REP",#N/A,FALSE,"EEFSNAP2";"PROP",#N/A,FALSE,"EEFSNAP2";"RISKS",#N/A,FALSE,"EEFSNAP2";"VIEW ALL",#N/A,FALSE,"EEFSNAP2"}</definedName>
    <definedName name="____xx9" hidden="1">{"AS REP",#N/A,FALSE,"EEFSNAP2";"PROP",#N/A,FALSE,"EEFSNAP2";"RISKS",#N/A,FALSE,"EEFSNAP2";"VIEW ALL",#N/A,FALSE,"EEFSNAP2"}</definedName>
    <definedName name="____z12" localSheetId="0" hidden="1">{"pro_view",#N/A,FALSE,"EEFSNAP2";"rep_view",#N/A,FALSE,"EEFSNAP2"}</definedName>
    <definedName name="____z12" hidden="1">{"pro_view",#N/A,FALSE,"EEFSNAP2";"rep_view",#N/A,FALSE,"EEFSNAP2"}</definedName>
    <definedName name="____z22" localSheetId="0" hidden="1">{#N/A,"PURADD",FALSE,"Business Analysis";#N/A,"PURSPP",FALSE,"Business Analysis";#N/A,"CTGIND",FALSE,"Business Analysis";#N/A,"PURCHM",FALSE,"Business Analysis";#N/A,"SPADD",FALSE,"Business Analysis";#N/A,"EPOXY",FALSE,"Business Analysis";#N/A,"PURPER",FALSE,"Business Analysis"}</definedName>
    <definedName name="____z22" hidden="1">{#N/A,"PURADD",FALSE,"Business Analysis";#N/A,"PURSPP",FALSE,"Business Analysis";#N/A,"CTGIND",FALSE,"Business Analysis";#N/A,"PURCHM",FALSE,"Business Analysis";#N/A,"SPADD",FALSE,"Business Analysis";#N/A,"EPOXY",FALSE,"Business Analysis";#N/A,"PURPER",FALSE,"Business Analysis"}</definedName>
    <definedName name="____z25" localSheetId="0" hidden="1">{"detail",#N/A,FALSE,"mfg";"summary",#N/A,FALSE,"mfg"}</definedName>
    <definedName name="____z25" hidden="1">{"detail",#N/A,FALSE,"mfg";"summary",#N/A,FALSE,"mfg"}</definedName>
    <definedName name="____zz1" localSheetId="0" hidden="1">{"pro_view",#N/A,FALSE,"EEFSNAP2";"rep_view",#N/A,FALSE,"EEFSNAP2"}</definedName>
    <definedName name="____zz1" hidden="1">{"pro_view",#N/A,FALSE,"EEFSNAP2";"rep_view",#N/A,FALSE,"EEFSNAP2"}</definedName>
    <definedName name="____zz2" localSheetId="0" hidden="1">{#N/A,"PURADD",FALSE,"Business Analysis";#N/A,"PURSPP",FALSE,"Business Analysis";#N/A,"CTGIND",FALSE,"Business Analysis";#N/A,"PURCHM",FALSE,"Business Analysis";#N/A,"SPADD",FALSE,"Business Analysis";#N/A,"EPOXY",FALSE,"Business Analysis";#N/A,"PURPER",FALSE,"Business Analysis"}</definedName>
    <definedName name="____zz2" hidden="1">{#N/A,"PURADD",FALSE,"Business Analysis";#N/A,"PURSPP",FALSE,"Business Analysis";#N/A,"CTGIND",FALSE,"Business Analysis";#N/A,"PURCHM",FALSE,"Business Analysis";#N/A,"SPADD",FALSE,"Business Analysis";#N/A,"EPOXY",FALSE,"Business Analysis";#N/A,"PURPER",FALSE,"Business Analysis"}</definedName>
    <definedName name="___abc1" localSheetId="0" hidden="1">{"detail",#N/A,FALSE,"mfg";"summary",#N/A,FALSE,"mfg"}</definedName>
    <definedName name="___abc1" hidden="1">{"detail",#N/A,FALSE,"mfg";"summary",#N/A,FALSE,"mfg"}</definedName>
    <definedName name="___abc2" localSheetId="0" hidden="1">{"detail",#N/A,FALSE,"mfg";"summary",#N/A,FALSE,"mfg"}</definedName>
    <definedName name="___abc2" hidden="1">{"detail",#N/A,FALSE,"mfg";"summary",#N/A,FALSE,"mfg"}</definedName>
    <definedName name="___AHE32" localSheetId="0" hidden="1">{"'Sheet1'!$B$10:$C$19","'Sheet1'!$A$53:$C$65"}</definedName>
    <definedName name="___AHE32" localSheetId="3" hidden="1">{"'Sheet1'!$B$10:$C$19","'Sheet1'!$A$53:$C$65"}</definedName>
    <definedName name="___AHE32" hidden="1">{"'Sheet1'!$B$10:$C$19","'Sheet1'!$A$53:$C$65"}</definedName>
    <definedName name="___ALT3"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ALT3"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ALT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Bp2" localSheetId="0" hidden="1">{#N/A,#N/A,FALSE,"BS";#N/A,#N/A,FALSE,"PL";#N/A,#N/A,FALSE,"처분";#N/A,#N/A,FALSE,"현금";#N/A,#N/A,FALSE,"매출";#N/A,#N/A,FALSE,"원가";#N/A,#N/A,FALSE,"경영"}</definedName>
    <definedName name="___Bp2" hidden="1">{#N/A,#N/A,FALSE,"BS";#N/A,#N/A,FALSE,"PL";#N/A,#N/A,FALSE,"처분";#N/A,#N/A,FALSE,"현금";#N/A,#N/A,FALSE,"매출";#N/A,#N/A,FALSE,"원가";#N/A,#N/A,FALSE,"경영"}</definedName>
    <definedName name="___DD1" localSheetId="0" hidden="1">{#N/A,#N/A,FALSE,"지침";#N/A,#N/A,FALSE,"환경분석";#N/A,#N/A,FALSE,"Sheet16"}</definedName>
    <definedName name="___DD1" hidden="1">{#N/A,#N/A,FALSE,"지침";#N/A,#N/A,FALSE,"환경분석";#N/A,#N/A,FALSE,"Sheet16"}</definedName>
    <definedName name="___df3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df3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dff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dff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_F123" localSheetId="0" hidden="1">{#N/A,#N/A,FALSE,"BS";#N/A,#N/A,FALSE,"PL";#N/A,#N/A,FALSE,"처분";#N/A,#N/A,FALSE,"현금";#N/A,#N/A,FALSE,"매출";#N/A,#N/A,FALSE,"원가";#N/A,#N/A,FALSE,"경영"}</definedName>
    <definedName name="___F123" hidden="1">{#N/A,#N/A,FALSE,"BS";#N/A,#N/A,FALSE,"PL";#N/A,#N/A,FALSE,"처분";#N/A,#N/A,FALSE,"현금";#N/A,#N/A,FALSE,"매출";#N/A,#N/A,FALSE,"원가";#N/A,#N/A,FALSE,"경영"}</definedName>
    <definedName name="___FAB6" hidden="1">#REF!</definedName>
    <definedName name="___INT2" localSheetId="0" hidden="1">{#N/A,#N/A,TRUE,"일정"}</definedName>
    <definedName name="___INT2" localSheetId="3" hidden="1">{#N/A,#N/A,TRUE,"일정"}</definedName>
    <definedName name="___INT2" hidden="1">{#N/A,#N/A,TRUE,"일정"}</definedName>
    <definedName name="___jh1" localSheetId="0" hidden="1">{#N/A,#N/A,FALSE,"Yield";#N/A,#N/A,FALSE,"Loss1";#N/A,#N/A,FALSE,"Loss2";#N/A,#N/A,FALSE,"Hour-Labor(배분)";#N/A,#N/A,FALSE,"Capital Expenditure";#N/A,#N/A,FALSE,"Productivity"}</definedName>
    <definedName name="___jh1" localSheetId="3" hidden="1">{#N/A,#N/A,FALSE,"Yield";#N/A,#N/A,FALSE,"Loss1";#N/A,#N/A,FALSE,"Loss2";#N/A,#N/A,FALSE,"Hour-Labor(배분)";#N/A,#N/A,FALSE,"Capital Expenditure";#N/A,#N/A,FALSE,"Productivity"}</definedName>
    <definedName name="___jh1" hidden="1">{#N/A,#N/A,FALSE,"Yield";#N/A,#N/A,FALSE,"Loss1";#N/A,#N/A,FALSE,"Loss2";#N/A,#N/A,FALSE,"Hour-Labor(배분)";#N/A,#N/A,FALSE,"Capital Expenditure";#N/A,#N/A,FALSE,"Productivity"}</definedName>
    <definedName name="___jh3"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jh3"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jh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jh4" localSheetId="0" hidden="1">{#N/A,#N/A,FALSE,"Yield";#N/A,#N/A,FALSE,"Loss1";#N/A,#N/A,FALSE,"Loss2";#N/A,#N/A,FALSE,"Hour-Labor(배분)";#N/A,#N/A,FALSE,"Capital Expenditure";#N/A,#N/A,FALSE,"Productivity"}</definedName>
    <definedName name="___jh4" localSheetId="3" hidden="1">{#N/A,#N/A,FALSE,"Yield";#N/A,#N/A,FALSE,"Loss1";#N/A,#N/A,FALSE,"Loss2";#N/A,#N/A,FALSE,"Hour-Labor(배분)";#N/A,#N/A,FALSE,"Capital Expenditure";#N/A,#N/A,FALSE,"Productivity"}</definedName>
    <definedName name="___jh4" hidden="1">{#N/A,#N/A,FALSE,"Yield";#N/A,#N/A,FALSE,"Loss1";#N/A,#N/A,FALSE,"Loss2";#N/A,#N/A,FALSE,"Hour-Labor(배분)";#N/A,#N/A,FALSE,"Capital Expenditure";#N/A,#N/A,FALSE,"Productivity"}</definedName>
    <definedName name="___jh5" localSheetId="0" hidden="1">{#N/A,#N/A,FALSE,"98소지이동TOTvs99.1 (2)";#N/A,#N/A,FALSE,"TOTAL";#N/A,#N/A,FALSE,"98소지이동TOTvs99.1(b) (2)"}</definedName>
    <definedName name="___jh5" localSheetId="3" hidden="1">{#N/A,#N/A,FALSE,"98소지이동TOTvs99.1 (2)";#N/A,#N/A,FALSE,"TOTAL";#N/A,#N/A,FALSE,"98소지이동TOTvs99.1(b) (2)"}</definedName>
    <definedName name="___jh5" hidden="1">{#N/A,#N/A,FALSE,"98소지이동TOTvs99.1 (2)";#N/A,#N/A,FALSE,"TOTAL";#N/A,#N/A,FALSE,"98소지이동TOTvs99.1(b) (2)"}</definedName>
    <definedName name="___jj1"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jj1"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jj1"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jj2" localSheetId="0" hidden="1">{#N/A,#N/A,FALSE,"Yield";#N/A,#N/A,FALSE,"Loss1";#N/A,#N/A,FALSE,"Loss2";#N/A,#N/A,FALSE,"Hour-Labor(배분)";#N/A,#N/A,FALSE,"Capital Expenditure";#N/A,#N/A,FALSE,"Productivity"}</definedName>
    <definedName name="___jj2" localSheetId="3" hidden="1">{#N/A,#N/A,FALSE,"Yield";#N/A,#N/A,FALSE,"Loss1";#N/A,#N/A,FALSE,"Loss2";#N/A,#N/A,FALSE,"Hour-Labor(배분)";#N/A,#N/A,FALSE,"Capital Expenditure";#N/A,#N/A,FALSE,"Productivity"}</definedName>
    <definedName name="___jj2" hidden="1">{#N/A,#N/A,FALSE,"Yield";#N/A,#N/A,FALSE,"Loss1";#N/A,#N/A,FALSE,"Loss2";#N/A,#N/A,FALSE,"Hour-Labor(배분)";#N/A,#N/A,FALSE,"Capital Expenditure";#N/A,#N/A,FALSE,"Productivity"}</definedName>
    <definedName name="___jj3" localSheetId="0" hidden="1">{#N/A,#N/A,FALSE,"군산원가";#N/A,#N/A,FALSE,"팀별월별";#N/A,#N/A,FALSE,"타공정대체";#N/A,#N/A,FALSE,"기타경비";#N/A,#N/A,FALSE,"원료";#N/A,#N/A,FALSE,"연료"}</definedName>
    <definedName name="___jj3" localSheetId="3" hidden="1">{#N/A,#N/A,FALSE,"군산원가";#N/A,#N/A,FALSE,"팀별월별";#N/A,#N/A,FALSE,"타공정대체";#N/A,#N/A,FALSE,"기타경비";#N/A,#N/A,FALSE,"원료";#N/A,#N/A,FALSE,"연료"}</definedName>
    <definedName name="___jj3" hidden="1">{#N/A,#N/A,FALSE,"군산원가";#N/A,#N/A,FALSE,"팀별월별";#N/A,#N/A,FALSE,"타공정대체";#N/A,#N/A,FALSE,"기타경비";#N/A,#N/A,FALSE,"원료";#N/A,#N/A,FALSE,"연료"}</definedName>
    <definedName name="___jj4"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jj4"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jj4"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jj5"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jj5"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jj5"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jj6" localSheetId="0" hidden="1">{#N/A,#N/A,FALSE,"Yield";#N/A,#N/A,FALSE,"Loss1";#N/A,#N/A,FALSE,"Loss2";#N/A,#N/A,FALSE,"Hour-Labor(배분)";#N/A,#N/A,FALSE,"Capital Expenditure";#N/A,#N/A,FALSE,"Productivity"}</definedName>
    <definedName name="___jj6" localSheetId="3" hidden="1">{#N/A,#N/A,FALSE,"Yield";#N/A,#N/A,FALSE,"Loss1";#N/A,#N/A,FALSE,"Loss2";#N/A,#N/A,FALSE,"Hour-Labor(배분)";#N/A,#N/A,FALSE,"Capital Expenditure";#N/A,#N/A,FALSE,"Productivity"}</definedName>
    <definedName name="___jj6" hidden="1">{#N/A,#N/A,FALSE,"Yield";#N/A,#N/A,FALSE,"Loss1";#N/A,#N/A,FALSE,"Loss2";#N/A,#N/A,FALSE,"Hour-Labor(배분)";#N/A,#N/A,FALSE,"Capital Expenditure";#N/A,#N/A,FALSE,"Productivity"}</definedName>
    <definedName name="___jj7" localSheetId="0" hidden="1">{#N/A,#N/A,FALSE,"98소지이동TOTvs99.1 (2)";#N/A,#N/A,FALSE,"TOTAL";#N/A,#N/A,FALSE,"98소지이동TOTvs99.1(b) (2)"}</definedName>
    <definedName name="___jj7" localSheetId="3" hidden="1">{#N/A,#N/A,FALSE,"98소지이동TOTvs99.1 (2)";#N/A,#N/A,FALSE,"TOTAL";#N/A,#N/A,FALSE,"98소지이동TOTvs99.1(b) (2)"}</definedName>
    <definedName name="___jj7" hidden="1">{#N/A,#N/A,FALSE,"98소지이동TOTvs99.1 (2)";#N/A,#N/A,FALSE,"TOTAL";#N/A,#N/A,FALSE,"98소지이동TOTvs99.1(b) (2)"}</definedName>
    <definedName name="___kl505" localSheetId="0" hidden="1">{#N/A,#N/A,FALSE,"군산원가";#N/A,#N/A,FALSE,"팀별월별";#N/A,#N/A,FALSE,"타공정대체";#N/A,#N/A,FALSE,"기타경비";#N/A,#N/A,FALSE,"원료";#N/A,#N/A,FALSE,"연료"}</definedName>
    <definedName name="___kl505" localSheetId="3" hidden="1">{#N/A,#N/A,FALSE,"군산원가";#N/A,#N/A,FALSE,"팀별월별";#N/A,#N/A,FALSE,"타공정대체";#N/A,#N/A,FALSE,"기타경비";#N/A,#N/A,FALSE,"원료";#N/A,#N/A,FALSE,"연료"}</definedName>
    <definedName name="___kl505" hidden="1">{#N/A,#N/A,FALSE,"군산원가";#N/A,#N/A,FALSE,"팀별월별";#N/A,#N/A,FALSE,"타공정대체";#N/A,#N/A,FALSE,"기타경비";#N/A,#N/A,FALSE,"원료";#N/A,#N/A,FALSE,"연료"}</definedName>
    <definedName name="___KTM10" localSheetId="0" hidden="1">{#N/A,#N/A,FALSE,"현장 NCR 분석";#N/A,#N/A,FALSE,"현장품질감사";#N/A,#N/A,FALSE,"현장품질감사"}</definedName>
    <definedName name="___KTM10" hidden="1">{#N/A,#N/A,FALSE,"현장 NCR 분석";#N/A,#N/A,FALSE,"현장품질감사";#N/A,#N/A,FALSE,"현장품질감사"}</definedName>
    <definedName name="___LG2" localSheetId="0" hidden="1">{#N/A,#N/A,TRUE,"매출진척-1";#N/A,#N/A,TRUE,"매출진척-2";#N/A,#N/A,TRUE,"제품실적";#N/A,#N/A,TRUE,"RAC";#N/A,#N/A,TRUE,"PAC ";#N/A,#N/A,TRUE,"재고현황";#N/A,#N/A,TRUE,"공지사항"}</definedName>
    <definedName name="___LG2" localSheetId="3" hidden="1">{#N/A,#N/A,TRUE,"매출진척-1";#N/A,#N/A,TRUE,"매출진척-2";#N/A,#N/A,TRUE,"제품실적";#N/A,#N/A,TRUE,"RAC";#N/A,#N/A,TRUE,"PAC ";#N/A,#N/A,TRUE,"재고현황";#N/A,#N/A,TRUE,"공지사항"}</definedName>
    <definedName name="___LG2" hidden="1">{#N/A,#N/A,TRUE,"매출진척-1";#N/A,#N/A,TRUE,"매출진척-2";#N/A,#N/A,TRUE,"제품실적";#N/A,#N/A,TRUE,"RAC";#N/A,#N/A,TRUE,"PAC ";#N/A,#N/A,TRUE,"재고현황";#N/A,#N/A,TRUE,"공지사항"}</definedName>
    <definedName name="___ll1"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ll1"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ll1"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ll2" localSheetId="0" hidden="1">{#N/A,#N/A,FALSE,"98소지이동TOTvs99.1 (2)";#N/A,#N/A,FALSE,"TOTAL";#N/A,#N/A,FALSE,"98소지이동TOTvs99.1(b) (2)"}</definedName>
    <definedName name="___ll2" localSheetId="3" hidden="1">{#N/A,#N/A,FALSE,"98소지이동TOTvs99.1 (2)";#N/A,#N/A,FALSE,"TOTAL";#N/A,#N/A,FALSE,"98소지이동TOTvs99.1(b) (2)"}</definedName>
    <definedName name="___ll2" hidden="1">{#N/A,#N/A,FALSE,"98소지이동TOTvs99.1 (2)";#N/A,#N/A,FALSE,"TOTAL";#N/A,#N/A,FALSE,"98소지이동TOTvs99.1(b) (2)"}</definedName>
    <definedName name="___ll3" localSheetId="0" hidden="1">{#N/A,#N/A,FALSE,"98소지이동TOTvs99.1 (2)";#N/A,#N/A,FALSE,"TOTAL";#N/A,#N/A,FALSE,"98소지이동TOTvs99.1(b) (2)"}</definedName>
    <definedName name="___ll3" localSheetId="3" hidden="1">{#N/A,#N/A,FALSE,"98소지이동TOTvs99.1 (2)";#N/A,#N/A,FALSE,"TOTAL";#N/A,#N/A,FALSE,"98소지이동TOTvs99.1(b) (2)"}</definedName>
    <definedName name="___ll3" hidden="1">{#N/A,#N/A,FALSE,"98소지이동TOTvs99.1 (2)";#N/A,#N/A,FALSE,"TOTAL";#N/A,#N/A,FALSE,"98소지이동TOTvs99.1(b) (2)"}</definedName>
    <definedName name="___ll4" localSheetId="0" hidden="1">{#N/A,#N/A,FALSE,"군산원가";#N/A,#N/A,FALSE,"팀별월별";#N/A,#N/A,FALSE,"타공정대체";#N/A,#N/A,FALSE,"기타경비";#N/A,#N/A,FALSE,"원료";#N/A,#N/A,FALSE,"연료"}</definedName>
    <definedName name="___ll4" localSheetId="3" hidden="1">{#N/A,#N/A,FALSE,"군산원가";#N/A,#N/A,FALSE,"팀별월별";#N/A,#N/A,FALSE,"타공정대체";#N/A,#N/A,FALSE,"기타경비";#N/A,#N/A,FALSE,"원료";#N/A,#N/A,FALSE,"연료"}</definedName>
    <definedName name="___ll4" hidden="1">{#N/A,#N/A,FALSE,"군산원가";#N/A,#N/A,FALSE,"팀별월별";#N/A,#N/A,FALSE,"타공정대체";#N/A,#N/A,FALSE,"기타경비";#N/A,#N/A,FALSE,"원료";#N/A,#N/A,FALSE,"연료"}</definedName>
    <definedName name="___ll5" localSheetId="0" hidden="1">{#N/A,#N/A,FALSE,"군산원가";#N/A,#N/A,FALSE,"팀별월별";#N/A,#N/A,FALSE,"타공정대체";#N/A,#N/A,FALSE,"기타경비";#N/A,#N/A,FALSE,"원료";#N/A,#N/A,FALSE,"연료"}</definedName>
    <definedName name="___ll5" localSheetId="3" hidden="1">{#N/A,#N/A,FALSE,"군산원가";#N/A,#N/A,FALSE,"팀별월별";#N/A,#N/A,FALSE,"타공정대체";#N/A,#N/A,FALSE,"기타경비";#N/A,#N/A,FALSE,"원료";#N/A,#N/A,FALSE,"연료"}</definedName>
    <definedName name="___ll5" hidden="1">{#N/A,#N/A,FALSE,"군산원가";#N/A,#N/A,FALSE,"팀별월별";#N/A,#N/A,FALSE,"타공정대체";#N/A,#N/A,FALSE,"기타경비";#N/A,#N/A,FALSE,"원료";#N/A,#N/A,FALSE,"연료"}</definedName>
    <definedName name="___ll6" localSheetId="0" hidden="1">{#N/A,#N/A,FALSE,"98소지이동TOTvs99.1 (2)";#N/A,#N/A,FALSE,"TOTAL";#N/A,#N/A,FALSE,"98소지이동TOTvs99.1(b) (2)"}</definedName>
    <definedName name="___ll6" localSheetId="3" hidden="1">{#N/A,#N/A,FALSE,"98소지이동TOTvs99.1 (2)";#N/A,#N/A,FALSE,"TOTAL";#N/A,#N/A,FALSE,"98소지이동TOTvs99.1(b) (2)"}</definedName>
    <definedName name="___ll6" hidden="1">{#N/A,#N/A,FALSE,"98소지이동TOTvs99.1 (2)";#N/A,#N/A,FALSE,"TOTAL";#N/A,#N/A,FALSE,"98소지이동TOTvs99.1(b) (2)"}</definedName>
    <definedName name="___ll7"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ll7"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ll7"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ll8"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ll8"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ll8"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ll9" localSheetId="0" hidden="1">{#N/A,#N/A,FALSE,"Yield";#N/A,#N/A,FALSE,"Loss1";#N/A,#N/A,FALSE,"Loss2";#N/A,#N/A,FALSE,"Hour-Labor(배분)";#N/A,#N/A,FALSE,"Capital Expenditure";#N/A,#N/A,FALSE,"Productivity"}</definedName>
    <definedName name="___ll9" localSheetId="3" hidden="1">{#N/A,#N/A,FALSE,"Yield";#N/A,#N/A,FALSE,"Loss1";#N/A,#N/A,FALSE,"Loss2";#N/A,#N/A,FALSE,"Hour-Labor(배분)";#N/A,#N/A,FALSE,"Capital Expenditure";#N/A,#N/A,FALSE,"Productivity"}</definedName>
    <definedName name="___ll9" hidden="1">{#N/A,#N/A,FALSE,"Yield";#N/A,#N/A,FALSE,"Loss1";#N/A,#N/A,FALSE,"Loss2";#N/A,#N/A,FALSE,"Hour-Labor(배분)";#N/A,#N/A,FALSE,"Capital Expenditure";#N/A,#N/A,FALSE,"Productivity"}</definedName>
    <definedName name="___M180" hidden="1">#N/A</definedName>
    <definedName name="___mix2" localSheetId="0" hidden="1">{#N/A,#N/A,FALSE,"RES-MARQ-c";#N/A,#N/A,FALSE,"CLTS-GP-c";#N/A,#N/A,FALSE,"NOUV PDTS-c";#N/A,#N/A,FALSE,"CESSIONS GROUPE-c"}</definedName>
    <definedName name="___mix2" hidden="1">{#N/A,#N/A,FALSE,"RES-MARQ-c";#N/A,#N/A,FALSE,"CLTS-GP-c";#N/A,#N/A,FALSE,"NOUV PDTS-c";#N/A,#N/A,FALSE,"CESSIONS GROUPE-c"}</definedName>
    <definedName name="___ML6" localSheetId="0" hidden="1">{#N/A,#N/A,FALSE,"98소지이동TOTvs99.1 (2)";#N/A,#N/A,FALSE,"TOTAL";#N/A,#N/A,FALSE,"98소지이동TOTvs99.1(b) (2)"}</definedName>
    <definedName name="___ML6" localSheetId="3" hidden="1">{#N/A,#N/A,FALSE,"98소지이동TOTvs99.1 (2)";#N/A,#N/A,FALSE,"TOTAL";#N/A,#N/A,FALSE,"98소지이동TOTvs99.1(b) (2)"}</definedName>
    <definedName name="___ML6" hidden="1">{#N/A,#N/A,FALSE,"98소지이동TOTvs99.1 (2)";#N/A,#N/A,FALSE,"TOTAL";#N/A,#N/A,FALSE,"98소지이동TOTvs99.1(b) (2)"}</definedName>
    <definedName name="___mm1" localSheetId="0" hidden="1">{#N/A,#N/A,FALSE,"98소지이동TOTvs99.1 (2)";#N/A,#N/A,FALSE,"TOTAL";#N/A,#N/A,FALSE,"98소지이동TOTvs99.1(b) (2)"}</definedName>
    <definedName name="___mm1" localSheetId="3" hidden="1">{#N/A,#N/A,FALSE,"98소지이동TOTvs99.1 (2)";#N/A,#N/A,FALSE,"TOTAL";#N/A,#N/A,FALSE,"98소지이동TOTvs99.1(b) (2)"}</definedName>
    <definedName name="___mm1" hidden="1">{#N/A,#N/A,FALSE,"98소지이동TOTvs99.1 (2)";#N/A,#N/A,FALSE,"TOTAL";#N/A,#N/A,FALSE,"98소지이동TOTvs99.1(b) (2)"}</definedName>
    <definedName name="___mm2" localSheetId="0" hidden="1">{#N/A,#N/A,FALSE,"98소지이동TOTvs99.1 (2)";#N/A,#N/A,FALSE,"TOTAL";#N/A,#N/A,FALSE,"98소지이동TOTvs99.1(b) (2)"}</definedName>
    <definedName name="___mm2" localSheetId="3" hidden="1">{#N/A,#N/A,FALSE,"98소지이동TOTvs99.1 (2)";#N/A,#N/A,FALSE,"TOTAL";#N/A,#N/A,FALSE,"98소지이동TOTvs99.1(b) (2)"}</definedName>
    <definedName name="___mm2" hidden="1">{#N/A,#N/A,FALSE,"98소지이동TOTvs99.1 (2)";#N/A,#N/A,FALSE,"TOTAL";#N/A,#N/A,FALSE,"98소지이동TOTvs99.1(b) (2)"}</definedName>
    <definedName name="___mm3" localSheetId="0" hidden="1">{#N/A,#N/A,FALSE,"군산원가";#N/A,#N/A,FALSE,"팀별월별";#N/A,#N/A,FALSE,"타공정대체";#N/A,#N/A,FALSE,"기타경비";#N/A,#N/A,FALSE,"원료";#N/A,#N/A,FALSE,"연료"}</definedName>
    <definedName name="___mm3" localSheetId="3" hidden="1">{#N/A,#N/A,FALSE,"군산원가";#N/A,#N/A,FALSE,"팀별월별";#N/A,#N/A,FALSE,"타공정대체";#N/A,#N/A,FALSE,"기타경비";#N/A,#N/A,FALSE,"원료";#N/A,#N/A,FALSE,"연료"}</definedName>
    <definedName name="___mm3" hidden="1">{#N/A,#N/A,FALSE,"군산원가";#N/A,#N/A,FALSE,"팀별월별";#N/A,#N/A,FALSE,"타공정대체";#N/A,#N/A,FALSE,"기타경비";#N/A,#N/A,FALSE,"원료";#N/A,#N/A,FALSE,"연료"}</definedName>
    <definedName name="___mm4" localSheetId="0" hidden="1">{#N/A,#N/A,FALSE,"군산원가";#N/A,#N/A,FALSE,"팀별월별";#N/A,#N/A,FALSE,"타공정대체";#N/A,#N/A,FALSE,"기타경비";#N/A,#N/A,FALSE,"원료";#N/A,#N/A,FALSE,"연료"}</definedName>
    <definedName name="___mm4" localSheetId="3" hidden="1">{#N/A,#N/A,FALSE,"군산원가";#N/A,#N/A,FALSE,"팀별월별";#N/A,#N/A,FALSE,"타공정대체";#N/A,#N/A,FALSE,"기타경비";#N/A,#N/A,FALSE,"원료";#N/A,#N/A,FALSE,"연료"}</definedName>
    <definedName name="___mm4" hidden="1">{#N/A,#N/A,FALSE,"군산원가";#N/A,#N/A,FALSE,"팀별월별";#N/A,#N/A,FALSE,"타공정대체";#N/A,#N/A,FALSE,"기타경비";#N/A,#N/A,FALSE,"원료";#N/A,#N/A,FALSE,"연료"}</definedName>
    <definedName name="___mm5" localSheetId="0" hidden="1">{#N/A,#N/A,FALSE,"98소지이동TOTvs99.1 (2)";#N/A,#N/A,FALSE,"TOTAL";#N/A,#N/A,FALSE,"98소지이동TOTvs99.1(b) (2)"}</definedName>
    <definedName name="___mm5" localSheetId="3" hidden="1">{#N/A,#N/A,FALSE,"98소지이동TOTvs99.1 (2)";#N/A,#N/A,FALSE,"TOTAL";#N/A,#N/A,FALSE,"98소지이동TOTvs99.1(b) (2)"}</definedName>
    <definedName name="___mm5" hidden="1">{#N/A,#N/A,FALSE,"98소지이동TOTvs99.1 (2)";#N/A,#N/A,FALSE,"TOTAL";#N/A,#N/A,FALSE,"98소지이동TOTvs99.1(b) (2)"}</definedName>
    <definedName name="___mm6"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mm6"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mm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mm7"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mm7"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mm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mm8" localSheetId="0" hidden="1">{#N/A,#N/A,FALSE,"Yield";#N/A,#N/A,FALSE,"Loss1";#N/A,#N/A,FALSE,"Loss2";#N/A,#N/A,FALSE,"Hour-Labor(배분)";#N/A,#N/A,FALSE,"Capital Expenditure";#N/A,#N/A,FALSE,"Productivity"}</definedName>
    <definedName name="___mm8" localSheetId="3" hidden="1">{#N/A,#N/A,FALSE,"Yield";#N/A,#N/A,FALSE,"Loss1";#N/A,#N/A,FALSE,"Loss2";#N/A,#N/A,FALSE,"Hour-Labor(배분)";#N/A,#N/A,FALSE,"Capital Expenditure";#N/A,#N/A,FALSE,"Productivity"}</definedName>
    <definedName name="___mm8" hidden="1">{#N/A,#N/A,FALSE,"Yield";#N/A,#N/A,FALSE,"Loss1";#N/A,#N/A,FALSE,"Loss2";#N/A,#N/A,FALSE,"Hour-Labor(배분)";#N/A,#N/A,FALSE,"Capital Expenditure";#N/A,#N/A,FALSE,"Productivity"}</definedName>
    <definedName name="___mm9" localSheetId="0" hidden="1">{#N/A,#N/A,FALSE,"98소지이동TOTvs99.1 (2)";#N/A,#N/A,FALSE,"TOTAL";#N/A,#N/A,FALSE,"98소지이동TOTvs99.1(b) (2)"}</definedName>
    <definedName name="___mm9" localSheetId="3" hidden="1">{#N/A,#N/A,FALSE,"98소지이동TOTvs99.1 (2)";#N/A,#N/A,FALSE,"TOTAL";#N/A,#N/A,FALSE,"98소지이동TOTvs99.1(b) (2)"}</definedName>
    <definedName name="___mm9" hidden="1">{#N/A,#N/A,FALSE,"98소지이동TOTvs99.1 (2)";#N/A,#N/A,FALSE,"TOTAL";#N/A,#N/A,FALSE,"98소지이동TOTvs99.1(b) (2)"}</definedName>
    <definedName name="___NOV0817" localSheetId="0" hidden="1">{#N/A,#N/A,FALSE,"지침";#N/A,#N/A,FALSE,"환경분석";#N/A,#N/A,FALSE,"Sheet16"}</definedName>
    <definedName name="___NOV0817" hidden="1">{#N/A,#N/A,FALSE,"지침";#N/A,#N/A,FALSE,"환경분석";#N/A,#N/A,FALSE,"Sheet16"}</definedName>
    <definedName name="___OCT1104" localSheetId="0" hidden="1">{#N/A,#N/A,FALSE,"지침";#N/A,#N/A,FALSE,"환경분석";#N/A,#N/A,FALSE,"Sheet16"}</definedName>
    <definedName name="___OCT1104" hidden="1">{#N/A,#N/A,FALSE,"지침";#N/A,#N/A,FALSE,"환경분석";#N/A,#N/A,FALSE,"Sheet16"}</definedName>
    <definedName name="___oo77"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oo77"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oo7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_PF1" localSheetId="0" hidden="1">{#N/A,#N/A,FALSE,"군산원가";#N/A,#N/A,FALSE,"팀별월별";#N/A,#N/A,FALSE,"타공정대체";#N/A,#N/A,FALSE,"기타경비";#N/A,#N/A,FALSE,"원료";#N/A,#N/A,FALSE,"연료"}</definedName>
    <definedName name="___PF1" localSheetId="3" hidden="1">{#N/A,#N/A,FALSE,"군산원가";#N/A,#N/A,FALSE,"팀별월별";#N/A,#N/A,FALSE,"타공정대체";#N/A,#N/A,FALSE,"기타경비";#N/A,#N/A,FALSE,"원료";#N/A,#N/A,FALSE,"연료"}</definedName>
    <definedName name="___PF1" hidden="1">{#N/A,#N/A,FALSE,"군산원가";#N/A,#N/A,FALSE,"팀별월별";#N/A,#N/A,FALSE,"타공정대체";#N/A,#N/A,FALSE,"기타경비";#N/A,#N/A,FALSE,"원료";#N/A,#N/A,FALSE,"연료"}</definedName>
    <definedName name="___PU7" localSheetId="0" hidden="1">{#N/A,#N/A,TRUE,"일정"}</definedName>
    <definedName name="___PU7" localSheetId="3" hidden="1">{#N/A,#N/A,TRUE,"일정"}</definedName>
    <definedName name="___PU7" hidden="1">{#N/A,#N/A,TRUE,"일정"}</definedName>
    <definedName name="___REv1" hidden="1">#REF!</definedName>
    <definedName name="___RR1" localSheetId="0" hidden="1">{#N/A,#N/A,FALSE,"98소지이동TOTvs99.1 (2)";#N/A,#N/A,FALSE,"TOTAL";#N/A,#N/A,FALSE,"98소지이동TOTvs99.1(b) (2)"}</definedName>
    <definedName name="___RR1" localSheetId="3" hidden="1">{#N/A,#N/A,FALSE,"98소지이동TOTvs99.1 (2)";#N/A,#N/A,FALSE,"TOTAL";#N/A,#N/A,FALSE,"98소지이동TOTvs99.1(b) (2)"}</definedName>
    <definedName name="___RR1" hidden="1">{#N/A,#N/A,FALSE,"98소지이동TOTvs99.1 (2)";#N/A,#N/A,FALSE,"TOTAL";#N/A,#N/A,FALSE,"98소지이동TOTvs99.1(b) (2)"}</definedName>
    <definedName name="___RR2" localSheetId="0" hidden="1">{#N/A,#N/A,FALSE,"군산원가";#N/A,#N/A,FALSE,"팀별월별";#N/A,#N/A,FALSE,"타공정대체";#N/A,#N/A,FALSE,"기타경비";#N/A,#N/A,FALSE,"원료";#N/A,#N/A,FALSE,"연료"}</definedName>
    <definedName name="___RR2" localSheetId="3" hidden="1">{#N/A,#N/A,FALSE,"군산원가";#N/A,#N/A,FALSE,"팀별월별";#N/A,#N/A,FALSE,"타공정대체";#N/A,#N/A,FALSE,"기타경비";#N/A,#N/A,FALSE,"원료";#N/A,#N/A,FALSE,"연료"}</definedName>
    <definedName name="___RR2" hidden="1">{#N/A,#N/A,FALSE,"군산원가";#N/A,#N/A,FALSE,"팀별월별";#N/A,#N/A,FALSE,"타공정대체";#N/A,#N/A,FALSE,"기타경비";#N/A,#N/A,FALSE,"원료";#N/A,#N/A,FALSE,"연료"}</definedName>
    <definedName name="___RR3" localSheetId="0" hidden="1">{#N/A,#N/A,FALSE,"군산원가";#N/A,#N/A,FALSE,"팀별월별";#N/A,#N/A,FALSE,"타공정대체";#N/A,#N/A,FALSE,"기타경비";#N/A,#N/A,FALSE,"원료";#N/A,#N/A,FALSE,"연료"}</definedName>
    <definedName name="___RR3" localSheetId="3" hidden="1">{#N/A,#N/A,FALSE,"군산원가";#N/A,#N/A,FALSE,"팀별월별";#N/A,#N/A,FALSE,"타공정대체";#N/A,#N/A,FALSE,"기타경비";#N/A,#N/A,FALSE,"원료";#N/A,#N/A,FALSE,"연료"}</definedName>
    <definedName name="___RR3" hidden="1">{#N/A,#N/A,FALSE,"군산원가";#N/A,#N/A,FALSE,"팀별월별";#N/A,#N/A,FALSE,"타공정대체";#N/A,#N/A,FALSE,"기타경비";#N/A,#N/A,FALSE,"원료";#N/A,#N/A,FALSE,"연료"}</definedName>
    <definedName name="___RR4" localSheetId="0" hidden="1">{#N/A,#N/A,FALSE,"98소지이동TOTvs99.1 (2)";#N/A,#N/A,FALSE,"TOTAL";#N/A,#N/A,FALSE,"98소지이동TOTvs99.1(b) (2)"}</definedName>
    <definedName name="___RR4" localSheetId="3" hidden="1">{#N/A,#N/A,FALSE,"98소지이동TOTvs99.1 (2)";#N/A,#N/A,FALSE,"TOTAL";#N/A,#N/A,FALSE,"98소지이동TOTvs99.1(b) (2)"}</definedName>
    <definedName name="___RR4" hidden="1">{#N/A,#N/A,FALSE,"98소지이동TOTvs99.1 (2)";#N/A,#N/A,FALSE,"TOTAL";#N/A,#N/A,FALSE,"98소지이동TOTvs99.1(b) (2)"}</definedName>
    <definedName name="___RR5"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RR5"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RR5"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RR6"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RR6"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RR6"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RR7" localSheetId="0" hidden="1">{#N/A,#N/A,FALSE,"Yield";#N/A,#N/A,FALSE,"Loss1";#N/A,#N/A,FALSE,"Loss2";#N/A,#N/A,FALSE,"Hour-Labor(배분)";#N/A,#N/A,FALSE,"Capital Expenditure";#N/A,#N/A,FALSE,"Productivity"}</definedName>
    <definedName name="___RR7" localSheetId="3" hidden="1">{#N/A,#N/A,FALSE,"Yield";#N/A,#N/A,FALSE,"Loss1";#N/A,#N/A,FALSE,"Loss2";#N/A,#N/A,FALSE,"Hour-Labor(배분)";#N/A,#N/A,FALSE,"Capital Expenditure";#N/A,#N/A,FALSE,"Productivity"}</definedName>
    <definedName name="___RR7" hidden="1">{#N/A,#N/A,FALSE,"Yield";#N/A,#N/A,FALSE,"Loss1";#N/A,#N/A,FALSE,"Loss2";#N/A,#N/A,FALSE,"Hour-Labor(배분)";#N/A,#N/A,FALSE,"Capital Expenditure";#N/A,#N/A,FALSE,"Productivity"}</definedName>
    <definedName name="___RR8" localSheetId="0" hidden="1">{#N/A,#N/A,FALSE,"98소지이동TOTvs99.1 (2)";#N/A,#N/A,FALSE,"TOTAL";#N/A,#N/A,FALSE,"98소지이동TOTvs99.1(b) (2)"}</definedName>
    <definedName name="___RR8" localSheetId="3" hidden="1">{#N/A,#N/A,FALSE,"98소지이동TOTvs99.1 (2)";#N/A,#N/A,FALSE,"TOTAL";#N/A,#N/A,FALSE,"98소지이동TOTvs99.1(b) (2)"}</definedName>
    <definedName name="___RR8" hidden="1">{#N/A,#N/A,FALSE,"98소지이동TOTvs99.1 (2)";#N/A,#N/A,FALSE,"TOTAL";#N/A,#N/A,FALSE,"98소지이동TOTvs99.1(b) (2)"}</definedName>
    <definedName name="___SH3" localSheetId="0" hidden="1">{#N/A,#N/A,FALSE,"PART-1234-8-12-9(41)";#N/A,#N/A,FALSE,"PARTS-2(3)";#N/A,#N/A,FALSE,"VAN SYSTEM";#N/A,#N/A,FALSE,"PARTS-10(26)";#N/A,#N/A,FALSE,"PART-5-6-7-11(14)";#N/A,#N/A,FALSE,"PARTS-4(3)";#N/A,#N/A,FALSE,"PCLASS"}</definedName>
    <definedName name="___SH3" hidden="1">{#N/A,#N/A,FALSE,"PART-1234-8-12-9(41)";#N/A,#N/A,FALSE,"PARTS-2(3)";#N/A,#N/A,FALSE,"VAN SYSTEM";#N/A,#N/A,FALSE,"PARTS-10(26)";#N/A,#N/A,FALSE,"PART-5-6-7-11(14)";#N/A,#N/A,FALSE,"PARTS-4(3)";#N/A,#N/A,FALSE,"PCLASS"}</definedName>
    <definedName name="___SS1" localSheetId="0" hidden="1">{#N/A,#N/A,FALSE,"98소지이동TOTvs99.1 (2)";#N/A,#N/A,FALSE,"TOTAL";#N/A,#N/A,FALSE,"98소지이동TOTvs99.1(b) (2)"}</definedName>
    <definedName name="___SS1" localSheetId="3" hidden="1">{#N/A,#N/A,FALSE,"98소지이동TOTvs99.1 (2)";#N/A,#N/A,FALSE,"TOTAL";#N/A,#N/A,FALSE,"98소지이동TOTvs99.1(b) (2)"}</definedName>
    <definedName name="___SS1" hidden="1">{#N/A,#N/A,FALSE,"98소지이동TOTvs99.1 (2)";#N/A,#N/A,FALSE,"TOTAL";#N/A,#N/A,FALSE,"98소지이동TOTvs99.1(b) (2)"}</definedName>
    <definedName name="___SS10" localSheetId="0" hidden="1">{#N/A,#N/A,FALSE,"군산원가";#N/A,#N/A,FALSE,"팀별월별";#N/A,#N/A,FALSE,"타공정대체";#N/A,#N/A,FALSE,"기타경비";#N/A,#N/A,FALSE,"원료";#N/A,#N/A,FALSE,"연료"}</definedName>
    <definedName name="___SS10" localSheetId="3" hidden="1">{#N/A,#N/A,FALSE,"군산원가";#N/A,#N/A,FALSE,"팀별월별";#N/A,#N/A,FALSE,"타공정대체";#N/A,#N/A,FALSE,"기타경비";#N/A,#N/A,FALSE,"원료";#N/A,#N/A,FALSE,"연료"}</definedName>
    <definedName name="___SS10" hidden="1">{#N/A,#N/A,FALSE,"군산원가";#N/A,#N/A,FALSE,"팀별월별";#N/A,#N/A,FALSE,"타공정대체";#N/A,#N/A,FALSE,"기타경비";#N/A,#N/A,FALSE,"원료";#N/A,#N/A,FALSE,"연료"}</definedName>
    <definedName name="___SS11" localSheetId="0" hidden="1">{#N/A,#N/A,FALSE,"98소지이동TOTvs99.1 (2)";#N/A,#N/A,FALSE,"TOTAL";#N/A,#N/A,FALSE,"98소지이동TOTvs99.1(b) (2)"}</definedName>
    <definedName name="___SS11" localSheetId="3" hidden="1">{#N/A,#N/A,FALSE,"98소지이동TOTvs99.1 (2)";#N/A,#N/A,FALSE,"TOTAL";#N/A,#N/A,FALSE,"98소지이동TOTvs99.1(b) (2)"}</definedName>
    <definedName name="___SS11" hidden="1">{#N/A,#N/A,FALSE,"98소지이동TOTvs99.1 (2)";#N/A,#N/A,FALSE,"TOTAL";#N/A,#N/A,FALSE,"98소지이동TOTvs99.1(b) (2)"}</definedName>
    <definedName name="___SS12" localSheetId="0" hidden="1">{#N/A,#N/A,FALSE,"98소지이동TOTvs99.1 (2)";#N/A,#N/A,FALSE,"TOTAL";#N/A,#N/A,FALSE,"98소지이동TOTvs99.1(b) (2)"}</definedName>
    <definedName name="___SS12" localSheetId="3" hidden="1">{#N/A,#N/A,FALSE,"98소지이동TOTvs99.1 (2)";#N/A,#N/A,FALSE,"TOTAL";#N/A,#N/A,FALSE,"98소지이동TOTvs99.1(b) (2)"}</definedName>
    <definedName name="___SS12" hidden="1">{#N/A,#N/A,FALSE,"98소지이동TOTvs99.1 (2)";#N/A,#N/A,FALSE,"TOTAL";#N/A,#N/A,FALSE,"98소지이동TOTvs99.1(b) (2)"}</definedName>
    <definedName name="___SS13" localSheetId="0" hidden="1">{#N/A,#N/A,FALSE,"98소지이동TOTvs99.1 (2)";#N/A,#N/A,FALSE,"TOTAL";#N/A,#N/A,FALSE,"98소지이동TOTvs99.1(b) (2)"}</definedName>
    <definedName name="___SS13" localSheetId="3" hidden="1">{#N/A,#N/A,FALSE,"98소지이동TOTvs99.1 (2)";#N/A,#N/A,FALSE,"TOTAL";#N/A,#N/A,FALSE,"98소지이동TOTvs99.1(b) (2)"}</definedName>
    <definedName name="___SS13" hidden="1">{#N/A,#N/A,FALSE,"98소지이동TOTvs99.1 (2)";#N/A,#N/A,FALSE,"TOTAL";#N/A,#N/A,FALSE,"98소지이동TOTvs99.1(b) (2)"}</definedName>
    <definedName name="___SS14" localSheetId="0" hidden="1">{#N/A,#N/A,FALSE,"98소지이동TOTvs99.1 (2)";#N/A,#N/A,FALSE,"TOTAL";#N/A,#N/A,FALSE,"98소지이동TOTvs99.1(b) (2)"}</definedName>
    <definedName name="___SS14" localSheetId="3" hidden="1">{#N/A,#N/A,FALSE,"98소지이동TOTvs99.1 (2)";#N/A,#N/A,FALSE,"TOTAL";#N/A,#N/A,FALSE,"98소지이동TOTvs99.1(b) (2)"}</definedName>
    <definedName name="___SS14" hidden="1">{#N/A,#N/A,FALSE,"98소지이동TOTvs99.1 (2)";#N/A,#N/A,FALSE,"TOTAL";#N/A,#N/A,FALSE,"98소지이동TOTvs99.1(b) (2)"}</definedName>
    <definedName name="___SS15" localSheetId="0" hidden="1">{#N/A,#N/A,FALSE,"군산원가";#N/A,#N/A,FALSE,"팀별월별";#N/A,#N/A,FALSE,"타공정대체";#N/A,#N/A,FALSE,"기타경비";#N/A,#N/A,FALSE,"원료";#N/A,#N/A,FALSE,"연료"}</definedName>
    <definedName name="___SS15" localSheetId="3" hidden="1">{#N/A,#N/A,FALSE,"군산원가";#N/A,#N/A,FALSE,"팀별월별";#N/A,#N/A,FALSE,"타공정대체";#N/A,#N/A,FALSE,"기타경비";#N/A,#N/A,FALSE,"원료";#N/A,#N/A,FALSE,"연료"}</definedName>
    <definedName name="___SS15" hidden="1">{#N/A,#N/A,FALSE,"군산원가";#N/A,#N/A,FALSE,"팀별월별";#N/A,#N/A,FALSE,"타공정대체";#N/A,#N/A,FALSE,"기타경비";#N/A,#N/A,FALSE,"원료";#N/A,#N/A,FALSE,"연료"}</definedName>
    <definedName name="___SS16" localSheetId="0" hidden="1">{#N/A,#N/A,FALSE,"군산원가";#N/A,#N/A,FALSE,"팀별월별";#N/A,#N/A,FALSE,"타공정대체";#N/A,#N/A,FALSE,"기타경비";#N/A,#N/A,FALSE,"원료";#N/A,#N/A,FALSE,"연료"}</definedName>
    <definedName name="___SS16" localSheetId="3" hidden="1">{#N/A,#N/A,FALSE,"군산원가";#N/A,#N/A,FALSE,"팀별월별";#N/A,#N/A,FALSE,"타공정대체";#N/A,#N/A,FALSE,"기타경비";#N/A,#N/A,FALSE,"원료";#N/A,#N/A,FALSE,"연료"}</definedName>
    <definedName name="___SS16" hidden="1">{#N/A,#N/A,FALSE,"군산원가";#N/A,#N/A,FALSE,"팀별월별";#N/A,#N/A,FALSE,"타공정대체";#N/A,#N/A,FALSE,"기타경비";#N/A,#N/A,FALSE,"원료";#N/A,#N/A,FALSE,"연료"}</definedName>
    <definedName name="___SS17" localSheetId="0" hidden="1">{#N/A,#N/A,FALSE,"군산원가";#N/A,#N/A,FALSE,"팀별월별";#N/A,#N/A,FALSE,"타공정대체";#N/A,#N/A,FALSE,"기타경비";#N/A,#N/A,FALSE,"원료";#N/A,#N/A,FALSE,"연료"}</definedName>
    <definedName name="___SS17" localSheetId="3" hidden="1">{#N/A,#N/A,FALSE,"군산원가";#N/A,#N/A,FALSE,"팀별월별";#N/A,#N/A,FALSE,"타공정대체";#N/A,#N/A,FALSE,"기타경비";#N/A,#N/A,FALSE,"원료";#N/A,#N/A,FALSE,"연료"}</definedName>
    <definedName name="___SS17" hidden="1">{#N/A,#N/A,FALSE,"군산원가";#N/A,#N/A,FALSE,"팀별월별";#N/A,#N/A,FALSE,"타공정대체";#N/A,#N/A,FALSE,"기타경비";#N/A,#N/A,FALSE,"원료";#N/A,#N/A,FALSE,"연료"}</definedName>
    <definedName name="___SS18" localSheetId="0" hidden="1">{#N/A,#N/A,FALSE,"군산원가";#N/A,#N/A,FALSE,"팀별월별";#N/A,#N/A,FALSE,"타공정대체";#N/A,#N/A,FALSE,"기타경비";#N/A,#N/A,FALSE,"원료";#N/A,#N/A,FALSE,"연료"}</definedName>
    <definedName name="___SS18" localSheetId="3" hidden="1">{#N/A,#N/A,FALSE,"군산원가";#N/A,#N/A,FALSE,"팀별월별";#N/A,#N/A,FALSE,"타공정대체";#N/A,#N/A,FALSE,"기타경비";#N/A,#N/A,FALSE,"원료";#N/A,#N/A,FALSE,"연료"}</definedName>
    <definedName name="___SS18" hidden="1">{#N/A,#N/A,FALSE,"군산원가";#N/A,#N/A,FALSE,"팀별월별";#N/A,#N/A,FALSE,"타공정대체";#N/A,#N/A,FALSE,"기타경비";#N/A,#N/A,FALSE,"원료";#N/A,#N/A,FALSE,"연료"}</definedName>
    <definedName name="___SS19" localSheetId="0" hidden="1">{#N/A,#N/A,FALSE,"Yield";#N/A,#N/A,FALSE,"Loss1";#N/A,#N/A,FALSE,"Loss2";#N/A,#N/A,FALSE,"Hour-Labor(배분)";#N/A,#N/A,FALSE,"Capital Expenditure";#N/A,#N/A,FALSE,"Productivity"}</definedName>
    <definedName name="___SS19" localSheetId="3" hidden="1">{#N/A,#N/A,FALSE,"Yield";#N/A,#N/A,FALSE,"Loss1";#N/A,#N/A,FALSE,"Loss2";#N/A,#N/A,FALSE,"Hour-Labor(배분)";#N/A,#N/A,FALSE,"Capital Expenditure";#N/A,#N/A,FALSE,"Productivity"}</definedName>
    <definedName name="___SS19" hidden="1">{#N/A,#N/A,FALSE,"Yield";#N/A,#N/A,FALSE,"Loss1";#N/A,#N/A,FALSE,"Loss2";#N/A,#N/A,FALSE,"Hour-Labor(배분)";#N/A,#N/A,FALSE,"Capital Expenditure";#N/A,#N/A,FALSE,"Productivity"}</definedName>
    <definedName name="___SS2" localSheetId="0" hidden="1">{#N/A,#N/A,FALSE,"98소지이동TOTvs99.1 (2)";#N/A,#N/A,FALSE,"TOTAL";#N/A,#N/A,FALSE,"98소지이동TOTvs99.1(b) (2)"}</definedName>
    <definedName name="___SS2" localSheetId="3" hidden="1">{#N/A,#N/A,FALSE,"98소지이동TOTvs99.1 (2)";#N/A,#N/A,FALSE,"TOTAL";#N/A,#N/A,FALSE,"98소지이동TOTvs99.1(b) (2)"}</definedName>
    <definedName name="___SS2" hidden="1">{#N/A,#N/A,FALSE,"98소지이동TOTvs99.1 (2)";#N/A,#N/A,FALSE,"TOTAL";#N/A,#N/A,FALSE,"98소지이동TOTvs99.1(b) (2)"}</definedName>
    <definedName name="___SS20" localSheetId="0" hidden="1">{#N/A,#N/A,FALSE,"98소지이동TOTvs99.1 (2)";#N/A,#N/A,FALSE,"TOTAL";#N/A,#N/A,FALSE,"98소지이동TOTvs99.1(b) (2)"}</definedName>
    <definedName name="___SS20" localSheetId="3" hidden="1">{#N/A,#N/A,FALSE,"98소지이동TOTvs99.1 (2)";#N/A,#N/A,FALSE,"TOTAL";#N/A,#N/A,FALSE,"98소지이동TOTvs99.1(b) (2)"}</definedName>
    <definedName name="___SS20" hidden="1">{#N/A,#N/A,FALSE,"98소지이동TOTvs99.1 (2)";#N/A,#N/A,FALSE,"TOTAL";#N/A,#N/A,FALSE,"98소지이동TOTvs99.1(b) (2)"}</definedName>
    <definedName name="___SS21" localSheetId="0" hidden="1">{#N/A,#N/A,FALSE,"98소지이동TOTvs99.1 (2)";#N/A,#N/A,FALSE,"TOTAL";#N/A,#N/A,FALSE,"98소지이동TOTvs99.1(b) (2)"}</definedName>
    <definedName name="___SS21" localSheetId="3" hidden="1">{#N/A,#N/A,FALSE,"98소지이동TOTvs99.1 (2)";#N/A,#N/A,FALSE,"TOTAL";#N/A,#N/A,FALSE,"98소지이동TOTvs99.1(b) (2)"}</definedName>
    <definedName name="___SS21" hidden="1">{#N/A,#N/A,FALSE,"98소지이동TOTvs99.1 (2)";#N/A,#N/A,FALSE,"TOTAL";#N/A,#N/A,FALSE,"98소지이동TOTvs99.1(b) (2)"}</definedName>
    <definedName name="___SS22" localSheetId="0" hidden="1">{#N/A,#N/A,FALSE,"Yield";#N/A,#N/A,FALSE,"Loss1";#N/A,#N/A,FALSE,"Loss2";#N/A,#N/A,FALSE,"Hour-Labor(배분)";#N/A,#N/A,FALSE,"Capital Expenditure";#N/A,#N/A,FALSE,"Productivity"}</definedName>
    <definedName name="___SS22" localSheetId="3" hidden="1">{#N/A,#N/A,FALSE,"Yield";#N/A,#N/A,FALSE,"Loss1";#N/A,#N/A,FALSE,"Loss2";#N/A,#N/A,FALSE,"Hour-Labor(배분)";#N/A,#N/A,FALSE,"Capital Expenditure";#N/A,#N/A,FALSE,"Productivity"}</definedName>
    <definedName name="___SS22" hidden="1">{#N/A,#N/A,FALSE,"Yield";#N/A,#N/A,FALSE,"Loss1";#N/A,#N/A,FALSE,"Loss2";#N/A,#N/A,FALSE,"Hour-Labor(배분)";#N/A,#N/A,FALSE,"Capital Expenditure";#N/A,#N/A,FALSE,"Productivity"}</definedName>
    <definedName name="___SS23" localSheetId="0" hidden="1">{#N/A,#N/A,FALSE,"Yield";#N/A,#N/A,FALSE,"Loss1";#N/A,#N/A,FALSE,"Loss2";#N/A,#N/A,FALSE,"Hour-Labor(배분)";#N/A,#N/A,FALSE,"Capital Expenditure";#N/A,#N/A,FALSE,"Productivity"}</definedName>
    <definedName name="___SS23" localSheetId="3" hidden="1">{#N/A,#N/A,FALSE,"Yield";#N/A,#N/A,FALSE,"Loss1";#N/A,#N/A,FALSE,"Loss2";#N/A,#N/A,FALSE,"Hour-Labor(배분)";#N/A,#N/A,FALSE,"Capital Expenditure";#N/A,#N/A,FALSE,"Productivity"}</definedName>
    <definedName name="___SS23" hidden="1">{#N/A,#N/A,FALSE,"Yield";#N/A,#N/A,FALSE,"Loss1";#N/A,#N/A,FALSE,"Loss2";#N/A,#N/A,FALSE,"Hour-Labor(배분)";#N/A,#N/A,FALSE,"Capital Expenditure";#N/A,#N/A,FALSE,"Productivity"}</definedName>
    <definedName name="___SS24" localSheetId="0" hidden="1">{#N/A,#N/A,FALSE,"Yield";#N/A,#N/A,FALSE,"Loss1";#N/A,#N/A,FALSE,"Loss2";#N/A,#N/A,FALSE,"Hour-Labor(배분)";#N/A,#N/A,FALSE,"Capital Expenditure";#N/A,#N/A,FALSE,"Productivity"}</definedName>
    <definedName name="___SS24" localSheetId="3" hidden="1">{#N/A,#N/A,FALSE,"Yield";#N/A,#N/A,FALSE,"Loss1";#N/A,#N/A,FALSE,"Loss2";#N/A,#N/A,FALSE,"Hour-Labor(배분)";#N/A,#N/A,FALSE,"Capital Expenditure";#N/A,#N/A,FALSE,"Productivity"}</definedName>
    <definedName name="___SS24" hidden="1">{#N/A,#N/A,FALSE,"Yield";#N/A,#N/A,FALSE,"Loss1";#N/A,#N/A,FALSE,"Loss2";#N/A,#N/A,FALSE,"Hour-Labor(배분)";#N/A,#N/A,FALSE,"Capital Expenditure";#N/A,#N/A,FALSE,"Productivity"}</definedName>
    <definedName name="___SS25" localSheetId="0" hidden="1">{#N/A,#N/A,FALSE,"98소지이동TOTvs99.1 (2)";#N/A,#N/A,FALSE,"TOTAL";#N/A,#N/A,FALSE,"98소지이동TOTvs99.1(b) (2)"}</definedName>
    <definedName name="___SS25" localSheetId="3" hidden="1">{#N/A,#N/A,FALSE,"98소지이동TOTvs99.1 (2)";#N/A,#N/A,FALSE,"TOTAL";#N/A,#N/A,FALSE,"98소지이동TOTvs99.1(b) (2)"}</definedName>
    <definedName name="___SS25" hidden="1">{#N/A,#N/A,FALSE,"98소지이동TOTvs99.1 (2)";#N/A,#N/A,FALSE,"TOTAL";#N/A,#N/A,FALSE,"98소지이동TOTvs99.1(b) (2)"}</definedName>
    <definedName name="___SS26"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SS26"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SS2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SS27" localSheetId="0" hidden="1">{#N/A,#N/A,FALSE,"Yield";#N/A,#N/A,FALSE,"Loss1";#N/A,#N/A,FALSE,"Loss2";#N/A,#N/A,FALSE,"Hour-Labor(배분)";#N/A,#N/A,FALSE,"Capital Expenditure";#N/A,#N/A,FALSE,"Productivity"}</definedName>
    <definedName name="___SS27" localSheetId="3" hidden="1">{#N/A,#N/A,FALSE,"Yield";#N/A,#N/A,FALSE,"Loss1";#N/A,#N/A,FALSE,"Loss2";#N/A,#N/A,FALSE,"Hour-Labor(배분)";#N/A,#N/A,FALSE,"Capital Expenditure";#N/A,#N/A,FALSE,"Productivity"}</definedName>
    <definedName name="___SS27" hidden="1">{#N/A,#N/A,FALSE,"Yield";#N/A,#N/A,FALSE,"Loss1";#N/A,#N/A,FALSE,"Loss2";#N/A,#N/A,FALSE,"Hour-Labor(배분)";#N/A,#N/A,FALSE,"Capital Expenditure";#N/A,#N/A,FALSE,"Productivity"}</definedName>
    <definedName name="___SS28" localSheetId="0" hidden="1">{#N/A,#N/A,FALSE,"군산원가";#N/A,#N/A,FALSE,"팀별월별";#N/A,#N/A,FALSE,"타공정대체";#N/A,#N/A,FALSE,"기타경비";#N/A,#N/A,FALSE,"원료";#N/A,#N/A,FALSE,"연료"}</definedName>
    <definedName name="___SS28" localSheetId="3" hidden="1">{#N/A,#N/A,FALSE,"군산원가";#N/A,#N/A,FALSE,"팀별월별";#N/A,#N/A,FALSE,"타공정대체";#N/A,#N/A,FALSE,"기타경비";#N/A,#N/A,FALSE,"원료";#N/A,#N/A,FALSE,"연료"}</definedName>
    <definedName name="___SS28" hidden="1">{#N/A,#N/A,FALSE,"군산원가";#N/A,#N/A,FALSE,"팀별월별";#N/A,#N/A,FALSE,"타공정대체";#N/A,#N/A,FALSE,"기타경비";#N/A,#N/A,FALSE,"원료";#N/A,#N/A,FALSE,"연료"}</definedName>
    <definedName name="___SS29"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SS29"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SS29"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SS3" localSheetId="0" hidden="1">{#N/A,#N/A,FALSE,"군산원가";#N/A,#N/A,FALSE,"팀별월별";#N/A,#N/A,FALSE,"타공정대체";#N/A,#N/A,FALSE,"기타경비";#N/A,#N/A,FALSE,"원료";#N/A,#N/A,FALSE,"연료"}</definedName>
    <definedName name="___SS3" localSheetId="3" hidden="1">{#N/A,#N/A,FALSE,"군산원가";#N/A,#N/A,FALSE,"팀별월별";#N/A,#N/A,FALSE,"타공정대체";#N/A,#N/A,FALSE,"기타경비";#N/A,#N/A,FALSE,"원료";#N/A,#N/A,FALSE,"연료"}</definedName>
    <definedName name="___SS3" hidden="1">{#N/A,#N/A,FALSE,"군산원가";#N/A,#N/A,FALSE,"팀별월별";#N/A,#N/A,FALSE,"타공정대체";#N/A,#N/A,FALSE,"기타경비";#N/A,#N/A,FALSE,"원료";#N/A,#N/A,FALSE,"연료"}</definedName>
    <definedName name="___SS30"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SS30"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SS3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SS31" localSheetId="0" hidden="1">{#N/A,#N/A,FALSE,"Yield";#N/A,#N/A,FALSE,"Loss1";#N/A,#N/A,FALSE,"Loss2";#N/A,#N/A,FALSE,"Hour-Labor(배분)";#N/A,#N/A,FALSE,"Capital Expenditure";#N/A,#N/A,FALSE,"Productivity"}</definedName>
    <definedName name="___SS31" localSheetId="3" hidden="1">{#N/A,#N/A,FALSE,"Yield";#N/A,#N/A,FALSE,"Loss1";#N/A,#N/A,FALSE,"Loss2";#N/A,#N/A,FALSE,"Hour-Labor(배분)";#N/A,#N/A,FALSE,"Capital Expenditure";#N/A,#N/A,FALSE,"Productivity"}</definedName>
    <definedName name="___SS31" hidden="1">{#N/A,#N/A,FALSE,"Yield";#N/A,#N/A,FALSE,"Loss1";#N/A,#N/A,FALSE,"Loss2";#N/A,#N/A,FALSE,"Hour-Labor(배분)";#N/A,#N/A,FALSE,"Capital Expenditure";#N/A,#N/A,FALSE,"Productivity"}</definedName>
    <definedName name="___SS32" localSheetId="0" hidden="1">{#N/A,#N/A,FALSE,"98소지이동TOTvs99.1 (2)";#N/A,#N/A,FALSE,"TOTAL";#N/A,#N/A,FALSE,"98소지이동TOTvs99.1(b) (2)"}</definedName>
    <definedName name="___SS32" localSheetId="3" hidden="1">{#N/A,#N/A,FALSE,"98소지이동TOTvs99.1 (2)";#N/A,#N/A,FALSE,"TOTAL";#N/A,#N/A,FALSE,"98소지이동TOTvs99.1(b) (2)"}</definedName>
    <definedName name="___SS32" hidden="1">{#N/A,#N/A,FALSE,"98소지이동TOTvs99.1 (2)";#N/A,#N/A,FALSE,"TOTAL";#N/A,#N/A,FALSE,"98소지이동TOTvs99.1(b) (2)"}</definedName>
    <definedName name="___SS4" localSheetId="0" hidden="1">{#N/A,#N/A,FALSE,"군산원가";#N/A,#N/A,FALSE,"팀별월별";#N/A,#N/A,FALSE,"타공정대체";#N/A,#N/A,FALSE,"기타경비";#N/A,#N/A,FALSE,"원료";#N/A,#N/A,FALSE,"연료"}</definedName>
    <definedName name="___SS4" localSheetId="3" hidden="1">{#N/A,#N/A,FALSE,"군산원가";#N/A,#N/A,FALSE,"팀별월별";#N/A,#N/A,FALSE,"타공정대체";#N/A,#N/A,FALSE,"기타경비";#N/A,#N/A,FALSE,"원료";#N/A,#N/A,FALSE,"연료"}</definedName>
    <definedName name="___SS4" hidden="1">{#N/A,#N/A,FALSE,"군산원가";#N/A,#N/A,FALSE,"팀별월별";#N/A,#N/A,FALSE,"타공정대체";#N/A,#N/A,FALSE,"기타경비";#N/A,#N/A,FALSE,"원료";#N/A,#N/A,FALSE,"연료"}</definedName>
    <definedName name="___SS5" localSheetId="0" hidden="1">{#N/A,#N/A,FALSE,"98소지이동TOTvs99.1 (2)";#N/A,#N/A,FALSE,"TOTAL";#N/A,#N/A,FALSE,"98소지이동TOTvs99.1(b) (2)"}</definedName>
    <definedName name="___SS5" localSheetId="3" hidden="1">{#N/A,#N/A,FALSE,"98소지이동TOTvs99.1 (2)";#N/A,#N/A,FALSE,"TOTAL";#N/A,#N/A,FALSE,"98소지이동TOTvs99.1(b) (2)"}</definedName>
    <definedName name="___SS5" hidden="1">{#N/A,#N/A,FALSE,"98소지이동TOTvs99.1 (2)";#N/A,#N/A,FALSE,"TOTAL";#N/A,#N/A,FALSE,"98소지이동TOTvs99.1(b) (2)"}</definedName>
    <definedName name="___SS6"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SS6"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SS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SS7"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SS7"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SS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SS8" localSheetId="0" hidden="1">{#N/A,#N/A,FALSE,"98소지이동TOTvs99.1 (2)";#N/A,#N/A,FALSE,"TOTAL";#N/A,#N/A,FALSE,"98소지이동TOTvs99.1(b) (2)"}</definedName>
    <definedName name="___SS8" localSheetId="3" hidden="1">{#N/A,#N/A,FALSE,"98소지이동TOTvs99.1 (2)";#N/A,#N/A,FALSE,"TOTAL";#N/A,#N/A,FALSE,"98소지이동TOTvs99.1(b) (2)"}</definedName>
    <definedName name="___SS8" hidden="1">{#N/A,#N/A,FALSE,"98소지이동TOTvs99.1 (2)";#N/A,#N/A,FALSE,"TOTAL";#N/A,#N/A,FALSE,"98소지이동TOTvs99.1(b) (2)"}</definedName>
    <definedName name="___SS9" localSheetId="0" hidden="1">{#N/A,#N/A,FALSE,"98소지이동TOTvs99.1 (2)";#N/A,#N/A,FALSE,"TOTAL";#N/A,#N/A,FALSE,"98소지이동TOTvs99.1(b) (2)"}</definedName>
    <definedName name="___SS9" localSheetId="3" hidden="1">{#N/A,#N/A,FALSE,"98소지이동TOTvs99.1 (2)";#N/A,#N/A,FALSE,"TOTAL";#N/A,#N/A,FALSE,"98소지이동TOTvs99.1(b) (2)"}</definedName>
    <definedName name="___SS9" hidden="1">{#N/A,#N/A,FALSE,"98소지이동TOTvs99.1 (2)";#N/A,#N/A,FALSE,"TOTAL";#N/A,#N/A,FALSE,"98소지이동TOTvs99.1(b) (2)"}</definedName>
    <definedName name="___SSS1" hidden="1">#REF!</definedName>
    <definedName name="___vtp1"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__vtp1"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__WOO123" localSheetId="0" hidden="1">{#N/A,#N/A,FALSE,"지침";#N/A,#N/A,FALSE,"환경분석";#N/A,#N/A,FALSE,"Sheet16"}</definedName>
    <definedName name="___WOO123" hidden="1">{#N/A,#N/A,FALSE,"지침";#N/A,#N/A,FALSE,"환경분석";#N/A,#N/A,FALSE,"Sheet16"}</definedName>
    <definedName name="___www1"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__www1"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__www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__xlc_DefaultDisplayOption___" hidden="1">"caption"</definedName>
    <definedName name="___xlc_DisplayNullValues___" hidden="1">TRUE</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_XX1" localSheetId="0" hidden="1">{#N/A,#N/A,FALSE,"98소지이동TOTvs99.1 (2)";#N/A,#N/A,FALSE,"TOTAL";#N/A,#N/A,FALSE,"98소지이동TOTvs99.1(b) (2)"}</definedName>
    <definedName name="___XX1" localSheetId="3" hidden="1">{#N/A,#N/A,FALSE,"98소지이동TOTvs99.1 (2)";#N/A,#N/A,FALSE,"TOTAL";#N/A,#N/A,FALSE,"98소지이동TOTvs99.1(b) (2)"}</definedName>
    <definedName name="___XX1" hidden="1">{#N/A,#N/A,FALSE,"98소지이동TOTvs99.1 (2)";#N/A,#N/A,FALSE,"TOTAL";#N/A,#N/A,FALSE,"98소지이동TOTvs99.1(b) (2)"}</definedName>
    <definedName name="___XX10" localSheetId="0" hidden="1">{#N/A,#N/A,FALSE,"Yield";#N/A,#N/A,FALSE,"Loss1";#N/A,#N/A,FALSE,"Loss2";#N/A,#N/A,FALSE,"Hour-Labor(배분)";#N/A,#N/A,FALSE,"Capital Expenditure";#N/A,#N/A,FALSE,"Productivity"}</definedName>
    <definedName name="___XX10" localSheetId="3" hidden="1">{#N/A,#N/A,FALSE,"Yield";#N/A,#N/A,FALSE,"Loss1";#N/A,#N/A,FALSE,"Loss2";#N/A,#N/A,FALSE,"Hour-Labor(배분)";#N/A,#N/A,FALSE,"Capital Expenditure";#N/A,#N/A,FALSE,"Productivity"}</definedName>
    <definedName name="___XX10" hidden="1">{#N/A,#N/A,FALSE,"Yield";#N/A,#N/A,FALSE,"Loss1";#N/A,#N/A,FALSE,"Loss2";#N/A,#N/A,FALSE,"Hour-Labor(배분)";#N/A,#N/A,FALSE,"Capital Expenditure";#N/A,#N/A,FALSE,"Productivity"}</definedName>
    <definedName name="___XX2" localSheetId="0" hidden="1">{#N/A,#N/A,FALSE,"98소지이동TOTvs99.1 (2)";#N/A,#N/A,FALSE,"TOTAL";#N/A,#N/A,FALSE,"98소지이동TOTvs99.1(b) (2)"}</definedName>
    <definedName name="___XX2" localSheetId="3" hidden="1">{#N/A,#N/A,FALSE,"98소지이동TOTvs99.1 (2)";#N/A,#N/A,FALSE,"TOTAL";#N/A,#N/A,FALSE,"98소지이동TOTvs99.1(b) (2)"}</definedName>
    <definedName name="___XX2" hidden="1">{#N/A,#N/A,FALSE,"98소지이동TOTvs99.1 (2)";#N/A,#N/A,FALSE,"TOTAL";#N/A,#N/A,FALSE,"98소지이동TOTvs99.1(b) (2)"}</definedName>
    <definedName name="___XX3" localSheetId="0" hidden="1">{#N/A,#N/A,FALSE,"98소지이동TOTvs99.1 (2)";#N/A,#N/A,FALSE,"TOTAL";#N/A,#N/A,FALSE,"98소지이동TOTvs99.1(b) (2)"}</definedName>
    <definedName name="___XX3" localSheetId="3" hidden="1">{#N/A,#N/A,FALSE,"98소지이동TOTvs99.1 (2)";#N/A,#N/A,FALSE,"TOTAL";#N/A,#N/A,FALSE,"98소지이동TOTvs99.1(b) (2)"}</definedName>
    <definedName name="___XX3" hidden="1">{#N/A,#N/A,FALSE,"98소지이동TOTvs99.1 (2)";#N/A,#N/A,FALSE,"TOTAL";#N/A,#N/A,FALSE,"98소지이동TOTvs99.1(b) (2)"}</definedName>
    <definedName name="___XX4" localSheetId="0" hidden="1">{#N/A,#N/A,FALSE,"군산원가";#N/A,#N/A,FALSE,"팀별월별";#N/A,#N/A,FALSE,"타공정대체";#N/A,#N/A,FALSE,"기타경비";#N/A,#N/A,FALSE,"원료";#N/A,#N/A,FALSE,"연료"}</definedName>
    <definedName name="___XX4" localSheetId="3" hidden="1">{#N/A,#N/A,FALSE,"군산원가";#N/A,#N/A,FALSE,"팀별월별";#N/A,#N/A,FALSE,"타공정대체";#N/A,#N/A,FALSE,"기타경비";#N/A,#N/A,FALSE,"원료";#N/A,#N/A,FALSE,"연료"}</definedName>
    <definedName name="___XX4" hidden="1">{#N/A,#N/A,FALSE,"군산원가";#N/A,#N/A,FALSE,"팀별월별";#N/A,#N/A,FALSE,"타공정대체";#N/A,#N/A,FALSE,"기타경비";#N/A,#N/A,FALSE,"원료";#N/A,#N/A,FALSE,"연료"}</definedName>
    <definedName name="___XX5" localSheetId="0" hidden="1">{#N/A,#N/A,FALSE,"군산원가";#N/A,#N/A,FALSE,"팀별월별";#N/A,#N/A,FALSE,"타공정대체";#N/A,#N/A,FALSE,"기타경비";#N/A,#N/A,FALSE,"원료";#N/A,#N/A,FALSE,"연료"}</definedName>
    <definedName name="___XX5" localSheetId="3" hidden="1">{#N/A,#N/A,FALSE,"군산원가";#N/A,#N/A,FALSE,"팀별월별";#N/A,#N/A,FALSE,"타공정대체";#N/A,#N/A,FALSE,"기타경비";#N/A,#N/A,FALSE,"원료";#N/A,#N/A,FALSE,"연료"}</definedName>
    <definedName name="___XX5" hidden="1">{#N/A,#N/A,FALSE,"군산원가";#N/A,#N/A,FALSE,"팀별월별";#N/A,#N/A,FALSE,"타공정대체";#N/A,#N/A,FALSE,"기타경비";#N/A,#N/A,FALSE,"원료";#N/A,#N/A,FALSE,"연료"}</definedName>
    <definedName name="___XX6" localSheetId="0" hidden="1">{#N/A,#N/A,FALSE,"Yield";#N/A,#N/A,FALSE,"Loss1";#N/A,#N/A,FALSE,"Loss2";#N/A,#N/A,FALSE,"Hour-Labor(배분)";#N/A,#N/A,FALSE,"Capital Expenditure";#N/A,#N/A,FALSE,"Productivity"}</definedName>
    <definedName name="___XX6" localSheetId="3" hidden="1">{#N/A,#N/A,FALSE,"Yield";#N/A,#N/A,FALSE,"Loss1";#N/A,#N/A,FALSE,"Loss2";#N/A,#N/A,FALSE,"Hour-Labor(배분)";#N/A,#N/A,FALSE,"Capital Expenditure";#N/A,#N/A,FALSE,"Productivity"}</definedName>
    <definedName name="___XX6" hidden="1">{#N/A,#N/A,FALSE,"Yield";#N/A,#N/A,FALSE,"Loss1";#N/A,#N/A,FALSE,"Loss2";#N/A,#N/A,FALSE,"Hour-Labor(배분)";#N/A,#N/A,FALSE,"Capital Expenditure";#N/A,#N/A,FALSE,"Productivity"}</definedName>
    <definedName name="___XX7" localSheetId="0" hidden="1">{#N/A,#N/A,FALSE,"98소지이동TOTvs99.1 (2)";#N/A,#N/A,FALSE,"TOTAL";#N/A,#N/A,FALSE,"98소지이동TOTvs99.1(b) (2)"}</definedName>
    <definedName name="___XX7" localSheetId="3" hidden="1">{#N/A,#N/A,FALSE,"98소지이동TOTvs99.1 (2)";#N/A,#N/A,FALSE,"TOTAL";#N/A,#N/A,FALSE,"98소지이동TOTvs99.1(b) (2)"}</definedName>
    <definedName name="___XX7" hidden="1">{#N/A,#N/A,FALSE,"98소지이동TOTvs99.1 (2)";#N/A,#N/A,FALSE,"TOTAL";#N/A,#N/A,FALSE,"98소지이동TOTvs99.1(b) (2)"}</definedName>
    <definedName name="___XX8"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XX8"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XX8"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_XX9"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XX9"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XX9"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_z12" localSheetId="0" hidden="1">{"pro_view",#N/A,FALSE,"EEFSNAP2";"rep_view",#N/A,FALSE,"EEFSNAP2"}</definedName>
    <definedName name="___z12" hidden="1">{"pro_view",#N/A,FALSE,"EEFSNAP2";"rep_view",#N/A,FALSE,"EEFSNAP2"}</definedName>
    <definedName name="___z22" localSheetId="0" hidden="1">{#N/A,"PURADD",FALSE,"Business Analysis";#N/A,"PURSPP",FALSE,"Business Analysis";#N/A,"CTGIND",FALSE,"Business Analysis";#N/A,"PURCHM",FALSE,"Business Analysis";#N/A,"SPADD",FALSE,"Business Analysis";#N/A,"EPOXY",FALSE,"Business Analysis";#N/A,"PURPER",FALSE,"Business Analysis"}</definedName>
    <definedName name="___z22" hidden="1">{#N/A,"PURADD",FALSE,"Business Analysis";#N/A,"PURSPP",FALSE,"Business Analysis";#N/A,"CTGIND",FALSE,"Business Analysis";#N/A,"PURCHM",FALSE,"Business Analysis";#N/A,"SPADD",FALSE,"Business Analysis";#N/A,"EPOXY",FALSE,"Business Analysis";#N/A,"PURPER",FALSE,"Business Analysis"}</definedName>
    <definedName name="___z25" localSheetId="0" hidden="1">{"detail",#N/A,FALSE,"mfg";"summary",#N/A,FALSE,"mfg"}</definedName>
    <definedName name="___z25" hidden="1">{"detail",#N/A,FALSE,"mfg";"summary",#N/A,FALSE,"mfg"}</definedName>
    <definedName name="___ZZ1" localSheetId="0" hidden="1">{#N/A,#N/A,FALSE,"98소지이동TOTvs99.1 (2)";#N/A,#N/A,FALSE,"TOTAL";#N/A,#N/A,FALSE,"98소지이동TOTvs99.1(b) (2)"}</definedName>
    <definedName name="___ZZ1" localSheetId="3" hidden="1">{#N/A,#N/A,FALSE,"98소지이동TOTvs99.1 (2)";#N/A,#N/A,FALSE,"TOTAL";#N/A,#N/A,FALSE,"98소지이동TOTvs99.1(b) (2)"}</definedName>
    <definedName name="___ZZ1" hidden="1">{#N/A,#N/A,FALSE,"98소지이동TOTvs99.1 (2)";#N/A,#N/A,FALSE,"TOTAL";#N/A,#N/A,FALSE,"98소지이동TOTvs99.1(b) (2)"}</definedName>
    <definedName name="__1_?__F" hidden="1">#REF!</definedName>
    <definedName name="__123Graph_A" hidden="1">#REF!</definedName>
    <definedName name="__123Graph_AChart1" hidden="1">#REF!</definedName>
    <definedName name="__123Graph_AChart2" hidden="1">#REF!</definedName>
    <definedName name="__123Graph_AChart3" hidden="1">#REF!</definedName>
    <definedName name="__123Graph_AChart4" hidden="1">#REF!</definedName>
    <definedName name="__123Graph_AChart5" hidden="1">#REF!</definedName>
    <definedName name="__123Graph_AChart6" hidden="1">#REF!</definedName>
    <definedName name="__123Graph_ACurrent" hidden="1">#REF!</definedName>
    <definedName name="__123Graph_AF1" hidden="1">#REF!</definedName>
    <definedName name="__123Graph_AF2" hidden="1">#REF!</definedName>
    <definedName name="__123Graph_APOWERSAV" hidden="1">#REF!</definedName>
    <definedName name="__123Graph_ASTILLASH" hidden="1">#REF!</definedName>
    <definedName name="__123Graph_ASTILLREC" hidden="1">#REF!</definedName>
    <definedName name="__123Graph_ASTILLSUL" hidden="1">#REF!</definedName>
    <definedName name="__123Graph_ASTILLVOL" hidden="1">#REF!</definedName>
    <definedName name="__123Graph_A구성비5" hidden="1">#REF!</definedName>
    <definedName name="__123Graph_A구성비6" hidden="1">#REF!</definedName>
    <definedName name="__123Graph_A매출액5" hidden="1">#REF!</definedName>
    <definedName name="__123Graph_A매출액6" hidden="1">#REF!</definedName>
    <definedName name="__123Graph_B" hidden="1">#REF!</definedName>
    <definedName name="__123Graph_BChart1" hidden="1">#REF!</definedName>
    <definedName name="__123Graph_BChart2" hidden="1">#REF!</definedName>
    <definedName name="__123Graph_BChart3" hidden="1">#REF!</definedName>
    <definedName name="__123Graph_BChart4" hidden="1">#REF!</definedName>
    <definedName name="__123Graph_BChart5" hidden="1">#REF!</definedName>
    <definedName name="__123Graph_BChart6" hidden="1">#REF!</definedName>
    <definedName name="__123Graph_BCurrent" hidden="1">#REF!</definedName>
    <definedName name="__123Graph_BF1" hidden="1">#REF!</definedName>
    <definedName name="__123Graph_BF2" hidden="1">#REF!</definedName>
    <definedName name="__123Graph_BJB1ASH" hidden="1">#REF!</definedName>
    <definedName name="__123Graph_BJB1SUL" hidden="1">#REF!</definedName>
    <definedName name="__123Graph_BJB1VOL" hidden="1">#REF!</definedName>
    <definedName name="__123Graph_BJB2ASH" hidden="1">#REF!</definedName>
    <definedName name="__123Graph_BJB2REC" hidden="1">#REF!</definedName>
    <definedName name="__123Graph_BJB2SUL" hidden="1">#REF!</definedName>
    <definedName name="__123Graph_BJB2VOL" hidden="1">#REF!</definedName>
    <definedName name="__123Graph_BJB3ASH" hidden="1">#REF!</definedName>
    <definedName name="__123Graph_BJB3REC" hidden="1">#REF!</definedName>
    <definedName name="__123Graph_BJB3SUL" hidden="1">#REF!</definedName>
    <definedName name="__123Graph_BJB3VOL" hidden="1">#REF!</definedName>
    <definedName name="__123Graph_BJOEASH" hidden="1">#REF!</definedName>
    <definedName name="__123Graph_BJOESUL" hidden="1">#REF!</definedName>
    <definedName name="__123Graph_BJOEVOL" hidden="1">#REF!</definedName>
    <definedName name="__123Graph_BPOWERSAV" hidden="1">#REF!</definedName>
    <definedName name="__123Graph_BSTILLASH" hidden="1">#REF!</definedName>
    <definedName name="__123Graph_BSTILLREC" hidden="1">#REF!</definedName>
    <definedName name="__123Graph_BSTILLSUL" hidden="1">#REF!</definedName>
    <definedName name="__123Graph_BSTILLVOL" hidden="1">#REF!</definedName>
    <definedName name="__123Graph_BSUGARASH" hidden="1">#REF!</definedName>
    <definedName name="__123Graph_BSUGARSUL" hidden="1">#REF!</definedName>
    <definedName name="__123Graph_BSUGARVOL" hidden="1">#REF!</definedName>
    <definedName name="__123Graph_C" hidden="1">#REF!</definedName>
    <definedName name="__123Graph_CChart1" hidden="1">#REF!</definedName>
    <definedName name="__123Graph_CChart2" hidden="1">#REF!</definedName>
    <definedName name="__123Graph_CChart3" hidden="1">#REF!</definedName>
    <definedName name="__123Graph_CChart4" hidden="1">#REF!</definedName>
    <definedName name="__123Graph_CChart5" hidden="1">#REF!</definedName>
    <definedName name="__123Graph_CChart6" hidden="1">#REF!</definedName>
    <definedName name="__123Graph_CCurrent" hidden="1">#REF!</definedName>
    <definedName name="__123Graph_CPOWERSAV" hidden="1">#REF!</definedName>
    <definedName name="__123Graph_D" localSheetId="25" hidden="1">#REF!</definedName>
    <definedName name="__123Graph_D" hidden="1">#REF!</definedName>
    <definedName name="__123Graph_DChart1" hidden="1">#REF!</definedName>
    <definedName name="__123Graph_DChart2" hidden="1">#REF!</definedName>
    <definedName name="__123Graph_DChart3" hidden="1">#REF!</definedName>
    <definedName name="__123Graph_DChart4" hidden="1">#REF!</definedName>
    <definedName name="__123Graph_DChart5" hidden="1">#REF!</definedName>
    <definedName name="__123Graph_DChart6" hidden="1">#REF!</definedName>
    <definedName name="__123Graph_DCurrent" hidden="1">#REF!</definedName>
    <definedName name="__123Graph_DPOWERSAV" hidden="1">#REF!</definedName>
    <definedName name="__123Graph_E" hidden="1">#REF!</definedName>
    <definedName name="__123Graph_EChart1" hidden="1">#REF!</definedName>
    <definedName name="__123Graph_EChart2" hidden="1">#REF!</definedName>
    <definedName name="__123Graph_EChart3" hidden="1">#REF!</definedName>
    <definedName name="__123Graph_EChart4" hidden="1">#REF!</definedName>
    <definedName name="__123Graph_EChart5" hidden="1">#REF!</definedName>
    <definedName name="__123Graph_EChart6" hidden="1">#REF!</definedName>
    <definedName name="__123Graph_ECurrent" hidden="1">#REF!</definedName>
    <definedName name="__123Graph_F" localSheetId="25" hidden="1">#REF!</definedName>
    <definedName name="__123Graph_F" hidden="1">#REF!</definedName>
    <definedName name="__123Graph_FChart1" hidden="1">#REF!</definedName>
    <definedName name="__123Graph_FChart2" hidden="1">#REF!</definedName>
    <definedName name="__123Graph_FChart3" hidden="1">#REF!</definedName>
    <definedName name="__123Graph_FChart4" hidden="1">#REF!</definedName>
    <definedName name="__123Graph_FChart5" hidden="1">#REF!</definedName>
    <definedName name="__123Graph_FChart6" hidden="1">#REF!</definedName>
    <definedName name="__123Graph_FCurrent" hidden="1">#REF!</definedName>
    <definedName name="__123Graph_LBL_A" hidden="1">#REF!</definedName>
    <definedName name="__123Graph_LBL_AF1" hidden="1">#REF!</definedName>
    <definedName name="__123Graph_LBL_AF2" hidden="1">#REF!</definedName>
    <definedName name="__123Graph_LBL_APOWERSAV" hidden="1">#REF!</definedName>
    <definedName name="__123Graph_LBL_B" hidden="1">#REF!</definedName>
    <definedName name="__123Graph_LBL_BF1" hidden="1">#REF!</definedName>
    <definedName name="__123Graph_LBL_BF2" hidden="1">#REF!</definedName>
    <definedName name="__123Graph_LBL_BPOWERSAV" hidden="1">#REF!</definedName>
    <definedName name="__123Graph_LBL_C" hidden="1">#REF!</definedName>
    <definedName name="__123Graph_LBL_CPOWERSAV" hidden="1">#REF!</definedName>
    <definedName name="__123Graph_LBL_D" hidden="1">#REF!</definedName>
    <definedName name="__123Graph_LBL_DPOWERSAV" hidden="1">#REF!</definedName>
    <definedName name="__123Graph_LBL_E" hidden="1">#REF!</definedName>
    <definedName name="__123Graph_LBL_F" hidden="1">#N/A</definedName>
    <definedName name="__123Graph_X" hidden="1">#REF!</definedName>
    <definedName name="__123GRAPH_X1" hidden="1">#REF!</definedName>
    <definedName name="__123Graph_XF1" hidden="1">#REF!</definedName>
    <definedName name="__123Graph_XF2" hidden="1">#REF!</definedName>
    <definedName name="__123Graph_XJB1ASH" hidden="1">#REF!</definedName>
    <definedName name="__123Graph_XJB1REC" hidden="1">#REF!</definedName>
    <definedName name="__123Graph_XJB1SUL" hidden="1">#REF!</definedName>
    <definedName name="__123Graph_XJB1VOL" hidden="1">#REF!</definedName>
    <definedName name="__123Graph_XJB2ASH" hidden="1">#REF!</definedName>
    <definedName name="__123Graph_XJB2REC" hidden="1">#REF!</definedName>
    <definedName name="__123Graph_XJB2SUL" hidden="1">#REF!</definedName>
    <definedName name="__123Graph_XJB2VOL" hidden="1">#REF!</definedName>
    <definedName name="__123Graph_XJB3ASH" hidden="1">#REF!</definedName>
    <definedName name="__123Graph_XJB3REC" hidden="1">#REF!</definedName>
    <definedName name="__123Graph_XJB3SUL" hidden="1">#REF!</definedName>
    <definedName name="__123Graph_XJB3VOL" hidden="1">#REF!</definedName>
    <definedName name="__123Graph_XJOEASH" hidden="1">#REF!</definedName>
    <definedName name="__123Graph_XJOEREC" hidden="1">#REF!</definedName>
    <definedName name="__123Graph_XJOESUL" hidden="1">#REF!</definedName>
    <definedName name="__123Graph_XJOEVOL" hidden="1">#REF!</definedName>
    <definedName name="__123Graph_XPOWERSAV" hidden="1">#REF!</definedName>
    <definedName name="__123Graph_XSTILLASH" hidden="1">#REF!</definedName>
    <definedName name="__123Graph_XSTILLREC" hidden="1">#REF!</definedName>
    <definedName name="__123Graph_XSTILLSUL" hidden="1">#REF!</definedName>
    <definedName name="__123Graph_XSTILLVOL" hidden="1">#REF!</definedName>
    <definedName name="__123Graph_XSUGARASH" hidden="1">#REF!</definedName>
    <definedName name="__123Graph_XSUGAREC" hidden="1">#REF!</definedName>
    <definedName name="__123Graph_XSUGARSUL" hidden="1">#REF!</definedName>
    <definedName name="__123Graph_XSUGARVOL" hidden="1">#REF!</definedName>
    <definedName name="__123Graph_X구성비5" hidden="1">#REF!</definedName>
    <definedName name="__123Graph_X구성비6" hidden="1">#REF!</definedName>
    <definedName name="__123Graph_X매출액5" hidden="1">#REF!</definedName>
    <definedName name="__123Graph_X매출액6" hidden="1">#REF!</definedName>
    <definedName name="__12graph_x" hidden="1">#N/A</definedName>
    <definedName name="__2_?0_F" hidden="1">#REF!</definedName>
    <definedName name="__26bb1_" localSheetId="0" hidden="1">{#N/A,#N/A,FALSE,"98소지이동TOTvs99.1 (2)";#N/A,#N/A,FALSE,"TOTAL";#N/A,#N/A,FALSE,"98소지이동TOTvs99.1(b) (2)"}</definedName>
    <definedName name="__26bb1_" localSheetId="3" hidden="1">{#N/A,#N/A,FALSE,"98소지이동TOTvs99.1 (2)";#N/A,#N/A,FALSE,"TOTAL";#N/A,#N/A,FALSE,"98소지이동TOTvs99.1(b) (2)"}</definedName>
    <definedName name="__26bb1_" hidden="1">{#N/A,#N/A,FALSE,"98소지이동TOTvs99.1 (2)";#N/A,#N/A,FALSE,"TOTAL";#N/A,#N/A,FALSE,"98소지이동TOTvs99.1(b) (2)"}</definedName>
    <definedName name="__28bb2_" localSheetId="0" hidden="1">{#N/A,#N/A,FALSE,"98소지이동TOTvs99.1 (2)";#N/A,#N/A,FALSE,"TOTAL";#N/A,#N/A,FALSE,"98소지이동TOTvs99.1(b) (2)"}</definedName>
    <definedName name="__28bb2_" localSheetId="3" hidden="1">{#N/A,#N/A,FALSE,"98소지이동TOTvs99.1 (2)";#N/A,#N/A,FALSE,"TOTAL";#N/A,#N/A,FALSE,"98소지이동TOTvs99.1(b) (2)"}</definedName>
    <definedName name="__28bb2_" hidden="1">{#N/A,#N/A,FALSE,"98소지이동TOTvs99.1 (2)";#N/A,#N/A,FALSE,"TOTAL";#N/A,#N/A,FALSE,"98소지이동TOTvs99.1(b) (2)"}</definedName>
    <definedName name="__30bb3_" localSheetId="0" hidden="1">{#N/A,#N/A,FALSE,"군산원가";#N/A,#N/A,FALSE,"팀별월별";#N/A,#N/A,FALSE,"타공정대체";#N/A,#N/A,FALSE,"기타경비";#N/A,#N/A,FALSE,"원료";#N/A,#N/A,FALSE,"연료"}</definedName>
    <definedName name="__30bb3_" localSheetId="3" hidden="1">{#N/A,#N/A,FALSE,"군산원가";#N/A,#N/A,FALSE,"팀별월별";#N/A,#N/A,FALSE,"타공정대체";#N/A,#N/A,FALSE,"기타경비";#N/A,#N/A,FALSE,"원료";#N/A,#N/A,FALSE,"연료"}</definedName>
    <definedName name="__30bb3_" hidden="1">{#N/A,#N/A,FALSE,"군산원가";#N/A,#N/A,FALSE,"팀별월별";#N/A,#N/A,FALSE,"타공정대체";#N/A,#N/A,FALSE,"기타경비";#N/A,#N/A,FALSE,"원료";#N/A,#N/A,FALSE,"연료"}</definedName>
    <definedName name="__32bb4_" localSheetId="0" hidden="1">{#N/A,#N/A,FALSE,"98소지이동TOTvs99.1 (2)";#N/A,#N/A,FALSE,"TOTAL";#N/A,#N/A,FALSE,"98소지이동TOTvs99.1(b) (2)"}</definedName>
    <definedName name="__32bb4_" localSheetId="3" hidden="1">{#N/A,#N/A,FALSE,"98소지이동TOTvs99.1 (2)";#N/A,#N/A,FALSE,"TOTAL";#N/A,#N/A,FALSE,"98소지이동TOTvs99.1(b) (2)"}</definedName>
    <definedName name="__32bb4_" hidden="1">{#N/A,#N/A,FALSE,"98소지이동TOTvs99.1 (2)";#N/A,#N/A,FALSE,"TOTAL";#N/A,#N/A,FALSE,"98소지이동TOTvs99.1(b) (2)"}</definedName>
    <definedName name="__34bb5_" localSheetId="0" hidden="1">{#N/A,#N/A,FALSE,"98소지이동TOTvs99.1 (2)";#N/A,#N/A,FALSE,"TOTAL";#N/A,#N/A,FALSE,"98소지이동TOTvs99.1(b) (2)"}</definedName>
    <definedName name="__34bb5_" localSheetId="3" hidden="1">{#N/A,#N/A,FALSE,"98소지이동TOTvs99.1 (2)";#N/A,#N/A,FALSE,"TOTAL";#N/A,#N/A,FALSE,"98소지이동TOTvs99.1(b) (2)"}</definedName>
    <definedName name="__34bb5_" hidden="1">{#N/A,#N/A,FALSE,"98소지이동TOTvs99.1 (2)";#N/A,#N/A,FALSE,"TOTAL";#N/A,#N/A,FALSE,"98소지이동TOTvs99.1(b) (2)"}</definedName>
    <definedName name="__36bb6_" localSheetId="0" hidden="1">{#N/A,#N/A,FALSE,"98소지이동TOTvs99.1 (2)";#N/A,#N/A,FALSE,"TOTAL";#N/A,#N/A,FALSE,"98소지이동TOTvs99.1(b) (2)"}</definedName>
    <definedName name="__36bb6_" localSheetId="3" hidden="1">{#N/A,#N/A,FALSE,"98소지이동TOTvs99.1 (2)";#N/A,#N/A,FALSE,"TOTAL";#N/A,#N/A,FALSE,"98소지이동TOTvs99.1(b) (2)"}</definedName>
    <definedName name="__36bb6_" hidden="1">{#N/A,#N/A,FALSE,"98소지이동TOTvs99.1 (2)";#N/A,#N/A,FALSE,"TOTAL";#N/A,#N/A,FALSE,"98소지이동TOTvs99.1(b) (2)"}</definedName>
    <definedName name="__38bb7_" localSheetId="0" hidden="1">{#N/A,#N/A,FALSE,"98소지이동TOTvs99.1 (2)";#N/A,#N/A,FALSE,"TOTAL";#N/A,#N/A,FALSE,"98소지이동TOTvs99.1(b) (2)"}</definedName>
    <definedName name="__38bb7_" localSheetId="3" hidden="1">{#N/A,#N/A,FALSE,"98소지이동TOTvs99.1 (2)";#N/A,#N/A,FALSE,"TOTAL";#N/A,#N/A,FALSE,"98소지이동TOTvs99.1(b) (2)"}</definedName>
    <definedName name="__38bb7_" hidden="1">{#N/A,#N/A,FALSE,"98소지이동TOTvs99.1 (2)";#N/A,#N/A,FALSE,"TOTAL";#N/A,#N/A,FALSE,"98소지이동TOTvs99.1(b) (2)"}</definedName>
    <definedName name="__40bb8_" localSheetId="0" hidden="1">{#N/A,#N/A,FALSE,"군산원가";#N/A,#N/A,FALSE,"팀별월별";#N/A,#N/A,FALSE,"타공정대체";#N/A,#N/A,FALSE,"기타경비";#N/A,#N/A,FALSE,"원료";#N/A,#N/A,FALSE,"연료"}</definedName>
    <definedName name="__40bb8_" localSheetId="3" hidden="1">{#N/A,#N/A,FALSE,"군산원가";#N/A,#N/A,FALSE,"팀별월별";#N/A,#N/A,FALSE,"타공정대체";#N/A,#N/A,FALSE,"기타경비";#N/A,#N/A,FALSE,"원료";#N/A,#N/A,FALSE,"연료"}</definedName>
    <definedName name="__40bb8_" hidden="1">{#N/A,#N/A,FALSE,"군산원가";#N/A,#N/A,FALSE,"팀별월별";#N/A,#N/A,FALSE,"타공정대체";#N/A,#N/A,FALSE,"기타경비";#N/A,#N/A,FALSE,"원료";#N/A,#N/A,FALSE,"연료"}</definedName>
    <definedName name="__42bb9_" localSheetId="0" hidden="1">{#N/A,#N/A,FALSE,"군산원가";#N/A,#N/A,FALSE,"팀별월별";#N/A,#N/A,FALSE,"타공정대체";#N/A,#N/A,FALSE,"기타경비";#N/A,#N/A,FALSE,"원료";#N/A,#N/A,FALSE,"연료"}</definedName>
    <definedName name="__42bb9_" localSheetId="3" hidden="1">{#N/A,#N/A,FALSE,"군산원가";#N/A,#N/A,FALSE,"팀별월별";#N/A,#N/A,FALSE,"타공정대체";#N/A,#N/A,FALSE,"기타경비";#N/A,#N/A,FALSE,"원료";#N/A,#N/A,FALSE,"연료"}</definedName>
    <definedName name="__42bb9_" hidden="1">{#N/A,#N/A,FALSE,"군산원가";#N/A,#N/A,FALSE,"팀별월별";#N/A,#N/A,FALSE,"타공정대체";#N/A,#N/A,FALSE,"기타경비";#N/A,#N/A,FALSE,"원료";#N/A,#N/A,FALSE,"연료"}</definedName>
    <definedName name="__44cc1_" localSheetId="0" hidden="1">{#N/A,#N/A,FALSE,"군산원가";#N/A,#N/A,FALSE,"팀별월별";#N/A,#N/A,FALSE,"타공정대체";#N/A,#N/A,FALSE,"기타경비";#N/A,#N/A,FALSE,"원료";#N/A,#N/A,FALSE,"연료"}</definedName>
    <definedName name="__44cc1_" localSheetId="3" hidden="1">{#N/A,#N/A,FALSE,"군산원가";#N/A,#N/A,FALSE,"팀별월별";#N/A,#N/A,FALSE,"타공정대체";#N/A,#N/A,FALSE,"기타경비";#N/A,#N/A,FALSE,"원료";#N/A,#N/A,FALSE,"연료"}</definedName>
    <definedName name="__44cc1_" hidden="1">{#N/A,#N/A,FALSE,"군산원가";#N/A,#N/A,FALSE,"팀별월별";#N/A,#N/A,FALSE,"타공정대체";#N/A,#N/A,FALSE,"기타경비";#N/A,#N/A,FALSE,"원료";#N/A,#N/A,FALSE,"연료"}</definedName>
    <definedName name="__47cc2_" localSheetId="0" hidden="1">{#N/A,#N/A,FALSE,"군산원가";#N/A,#N/A,FALSE,"팀별월별";#N/A,#N/A,FALSE,"타공정대체";#N/A,#N/A,FALSE,"기타경비";#N/A,#N/A,FALSE,"원료";#N/A,#N/A,FALSE,"연료"}</definedName>
    <definedName name="__47cc2_" localSheetId="3" hidden="1">{#N/A,#N/A,FALSE,"군산원가";#N/A,#N/A,FALSE,"팀별월별";#N/A,#N/A,FALSE,"타공정대체";#N/A,#N/A,FALSE,"기타경비";#N/A,#N/A,FALSE,"원료";#N/A,#N/A,FALSE,"연료"}</definedName>
    <definedName name="__47cc2_" hidden="1">{#N/A,#N/A,FALSE,"군산원가";#N/A,#N/A,FALSE,"팀별월별";#N/A,#N/A,FALSE,"타공정대체";#N/A,#N/A,FALSE,"기타경비";#N/A,#N/A,FALSE,"원료";#N/A,#N/A,FALSE,"연료"}</definedName>
    <definedName name="__49cc3_" localSheetId="0" hidden="1">{#N/A,#N/A,FALSE,"Yield";#N/A,#N/A,FALSE,"Loss1";#N/A,#N/A,FALSE,"Loss2";#N/A,#N/A,FALSE,"Hour-Labor(배분)";#N/A,#N/A,FALSE,"Capital Expenditure";#N/A,#N/A,FALSE,"Productivity"}</definedName>
    <definedName name="__49cc3_" localSheetId="3" hidden="1">{#N/A,#N/A,FALSE,"Yield";#N/A,#N/A,FALSE,"Loss1";#N/A,#N/A,FALSE,"Loss2";#N/A,#N/A,FALSE,"Hour-Labor(배분)";#N/A,#N/A,FALSE,"Capital Expenditure";#N/A,#N/A,FALSE,"Productivity"}</definedName>
    <definedName name="__49cc3_" hidden="1">{#N/A,#N/A,FALSE,"Yield";#N/A,#N/A,FALSE,"Loss1";#N/A,#N/A,FALSE,"Loss2";#N/A,#N/A,FALSE,"Hour-Labor(배분)";#N/A,#N/A,FALSE,"Capital Expenditure";#N/A,#N/A,FALSE,"Productivity"}</definedName>
    <definedName name="__51cc4_" localSheetId="0" hidden="1">{#N/A,#N/A,FALSE,"98소지이동TOTvs99.1 (2)";#N/A,#N/A,FALSE,"TOTAL";#N/A,#N/A,FALSE,"98소지이동TOTvs99.1(b) (2)"}</definedName>
    <definedName name="__51cc4_" localSheetId="3" hidden="1">{#N/A,#N/A,FALSE,"98소지이동TOTvs99.1 (2)";#N/A,#N/A,FALSE,"TOTAL";#N/A,#N/A,FALSE,"98소지이동TOTvs99.1(b) (2)"}</definedName>
    <definedName name="__51cc4_" hidden="1">{#N/A,#N/A,FALSE,"98소지이동TOTvs99.1 (2)";#N/A,#N/A,FALSE,"TOTAL";#N/A,#N/A,FALSE,"98소지이동TOTvs99.1(b) (2)"}</definedName>
    <definedName name="__53cc5_" localSheetId="0" hidden="1">{#N/A,#N/A,FALSE,"98소지이동TOTvs99.1 (2)";#N/A,#N/A,FALSE,"TOTAL";#N/A,#N/A,FALSE,"98소지이동TOTvs99.1(b) (2)"}</definedName>
    <definedName name="__53cc5_" localSheetId="3" hidden="1">{#N/A,#N/A,FALSE,"98소지이동TOTvs99.1 (2)";#N/A,#N/A,FALSE,"TOTAL";#N/A,#N/A,FALSE,"98소지이동TOTvs99.1(b) (2)"}</definedName>
    <definedName name="__53cc5_" hidden="1">{#N/A,#N/A,FALSE,"98소지이동TOTvs99.1 (2)";#N/A,#N/A,FALSE,"TOTAL";#N/A,#N/A,FALSE,"98소지이동TOTvs99.1(b) (2)"}</definedName>
    <definedName name="__54s6_" localSheetId="0" hidden="1">{#N/A,#N/A,FALSE,"UNIT";#N/A,#N/A,FALSE,"UNIT";#N/A,#N/A,FALSE,"계정"}</definedName>
    <definedName name="__54s6_" hidden="1">{#N/A,#N/A,FALSE,"UNIT";#N/A,#N/A,FALSE,"UNIT";#N/A,#N/A,FALSE,"계정"}</definedName>
    <definedName name="__55cc6_" localSheetId="0" hidden="1">{#N/A,#N/A,FALSE,"Yield";#N/A,#N/A,FALSE,"Loss1";#N/A,#N/A,FALSE,"Loss2";#N/A,#N/A,FALSE,"Hour-Labor(배분)";#N/A,#N/A,FALSE,"Capital Expenditure";#N/A,#N/A,FALSE,"Productivity"}</definedName>
    <definedName name="__55cc6_" localSheetId="3" hidden="1">{#N/A,#N/A,FALSE,"Yield";#N/A,#N/A,FALSE,"Loss1";#N/A,#N/A,FALSE,"Loss2";#N/A,#N/A,FALSE,"Hour-Labor(배분)";#N/A,#N/A,FALSE,"Capital Expenditure";#N/A,#N/A,FALSE,"Productivity"}</definedName>
    <definedName name="__55cc6_" hidden="1">{#N/A,#N/A,FALSE,"Yield";#N/A,#N/A,FALSE,"Loss1";#N/A,#N/A,FALSE,"Loss2";#N/A,#N/A,FALSE,"Hour-Labor(배분)";#N/A,#N/A,FALSE,"Capital Expenditure";#N/A,#N/A,FALSE,"Productivity"}</definedName>
    <definedName name="__57cc7_" localSheetId="0" hidden="1">{#N/A,#N/A,FALSE,"Yield";#N/A,#N/A,FALSE,"Loss1";#N/A,#N/A,FALSE,"Loss2";#N/A,#N/A,FALSE,"Hour-Labor(배분)";#N/A,#N/A,FALSE,"Capital Expenditure";#N/A,#N/A,FALSE,"Productivity"}</definedName>
    <definedName name="__57cc7_" localSheetId="3" hidden="1">{#N/A,#N/A,FALSE,"Yield";#N/A,#N/A,FALSE,"Loss1";#N/A,#N/A,FALSE,"Loss2";#N/A,#N/A,FALSE,"Hour-Labor(배분)";#N/A,#N/A,FALSE,"Capital Expenditure";#N/A,#N/A,FALSE,"Productivity"}</definedName>
    <definedName name="__57cc7_" hidden="1">{#N/A,#N/A,FALSE,"Yield";#N/A,#N/A,FALSE,"Loss1";#N/A,#N/A,FALSE,"Loss2";#N/A,#N/A,FALSE,"Hour-Labor(배분)";#N/A,#N/A,FALSE,"Capital Expenditure";#N/A,#N/A,FALSE,"Productivity"}</definedName>
    <definedName name="__59cc8_" localSheetId="0" hidden="1">{#N/A,#N/A,FALSE,"Yield";#N/A,#N/A,FALSE,"Loss1";#N/A,#N/A,FALSE,"Loss2";#N/A,#N/A,FALSE,"Hour-Labor(배분)";#N/A,#N/A,FALSE,"Capital Expenditure";#N/A,#N/A,FALSE,"Productivity"}</definedName>
    <definedName name="__59cc8_" localSheetId="3" hidden="1">{#N/A,#N/A,FALSE,"Yield";#N/A,#N/A,FALSE,"Loss1";#N/A,#N/A,FALSE,"Loss2";#N/A,#N/A,FALSE,"Hour-Labor(배분)";#N/A,#N/A,FALSE,"Capital Expenditure";#N/A,#N/A,FALSE,"Productivity"}</definedName>
    <definedName name="__59cc8_" hidden="1">{#N/A,#N/A,FALSE,"Yield";#N/A,#N/A,FALSE,"Loss1";#N/A,#N/A,FALSE,"Loss2";#N/A,#N/A,FALSE,"Hour-Labor(배분)";#N/A,#N/A,FALSE,"Capital Expenditure";#N/A,#N/A,FALSE,"Productivity"}</definedName>
    <definedName name="__61cc9_" localSheetId="0" hidden="1">{#N/A,#N/A,FALSE,"98소지이동TOTvs99.1 (2)";#N/A,#N/A,FALSE,"TOTAL";#N/A,#N/A,FALSE,"98소지이동TOTvs99.1(b) (2)"}</definedName>
    <definedName name="__61cc9_" localSheetId="3" hidden="1">{#N/A,#N/A,FALSE,"98소지이동TOTvs99.1 (2)";#N/A,#N/A,FALSE,"TOTAL";#N/A,#N/A,FALSE,"98소지이동TOTvs99.1(b) (2)"}</definedName>
    <definedName name="__61cc9_" hidden="1">{#N/A,#N/A,FALSE,"98소지이동TOTvs99.1 (2)";#N/A,#N/A,FALSE,"TOTAL";#N/A,#N/A,FALSE,"98소지이동TOTvs99.1(b) (2)"}</definedName>
    <definedName name="__a1" localSheetId="0" hidden="1">{#N/A,#N/A,FALSE,"Pharm";#N/A,#N/A,FALSE,"WWCM"}</definedName>
    <definedName name="__a1" hidden="1">{#N/A,#N/A,FALSE,"Pharm";#N/A,#N/A,FALSE,"WWCM"}</definedName>
    <definedName name="__A11" localSheetId="0" hidden="1">{#N/A,#N/A,FALSE,"Umsatz 99";#N/A,#N/A,FALSE,"ER 99 "}</definedName>
    <definedName name="__A11" hidden="1">{#N/A,#N/A,FALSE,"Umsatz 99";#N/A,#N/A,FALSE,"ER 99 "}</definedName>
    <definedName name="__aa1" localSheetId="0" hidden="1">{#N/A,"PURADD",FALSE,"Business Analysis";#N/A,"PURSPP",FALSE,"Business Analysis";#N/A,"CTGIND",FALSE,"Business Analysis";#N/A,"PURCHM",FALSE,"Business Analysis";#N/A,"SPADD",FALSE,"Business Analysis";#N/A,"EPOXY",FALSE,"Business Analysis";#N/A,"PURPER",FALSE,"Business Analysis"}</definedName>
    <definedName name="__aa1" hidden="1">{#N/A,"PURADD",FALSE,"Business Analysis";#N/A,"PURSPP",FALSE,"Business Analysis";#N/A,"CTGIND",FALSE,"Business Analysis";#N/A,"PURCHM",FALSE,"Business Analysis";#N/A,"SPADD",FALSE,"Business Analysis";#N/A,"EPOXY",FALSE,"Business Analysis";#N/A,"PURPER",FALSE,"Business Analysis"}</definedName>
    <definedName name="__aaa1" localSheetId="0" hidden="1">{#N/A,#N/A,FALSE,"REPORT"}</definedName>
    <definedName name="__aaa1" hidden="1">{#N/A,#N/A,FALSE,"REPORT"}</definedName>
    <definedName name="__aas1" localSheetId="0" hidden="1">{#N/A,#N/A,FALSE,"REPORT"}</definedName>
    <definedName name="__aas1" hidden="1">{#N/A,#N/A,FALSE,"REPORT"}</definedName>
    <definedName name="__abc1" localSheetId="0" hidden="1">{"detail",#N/A,FALSE,"mfg";"summary",#N/A,FALSE,"mfg"}</definedName>
    <definedName name="__abc1" hidden="1">{"detail",#N/A,FALSE,"mfg";"summary",#N/A,FALSE,"mfg"}</definedName>
    <definedName name="__abc2" localSheetId="0" hidden="1">{"detail",#N/A,FALSE,"mfg";"summary",#N/A,FALSE,"mfg"}</definedName>
    <definedName name="__abc2" hidden="1">{"detail",#N/A,FALSE,"mfg";"summary",#N/A,FALSE,"mfg"}</definedName>
    <definedName name="__abc3" localSheetId="0" hidden="1">{"detail",#N/A,FALSE,"mfg";"summary",#N/A,FALSE,"mfg"}</definedName>
    <definedName name="__abc3" hidden="1">{"detail",#N/A,FALSE,"mfg";"summary",#N/A,FALSE,"mfg"}</definedName>
    <definedName name="__ACS2000" localSheetId="0" hidden="1">{#N/A,#N/A,FALSE,"REPORT"}</definedName>
    <definedName name="__ACS2000" hidden="1">{#N/A,#N/A,FALSE,"REPORT"}</definedName>
    <definedName name="__AHE32" localSheetId="0" hidden="1">{"'Sheet1'!$B$10:$C$19","'Sheet1'!$A$53:$C$65"}</definedName>
    <definedName name="__AHE32" localSheetId="3" hidden="1">{"'Sheet1'!$B$10:$C$19","'Sheet1'!$A$53:$C$65"}</definedName>
    <definedName name="__AHE32" hidden="1">{"'Sheet1'!$B$10:$C$19","'Sheet1'!$A$53:$C$65"}</definedName>
    <definedName name="__ALT3"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ALT3"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ALT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ap2" hidden="1">#REF!</definedName>
    <definedName name="__ap3" hidden="1">#REF!</definedName>
    <definedName name="__ap6" hidden="1">#REF!</definedName>
    <definedName name="__b111" localSheetId="0" hidden="1">{#N/A,#N/A,FALSE,"Pharm";#N/A,#N/A,FALSE,"WWCM"}</definedName>
    <definedName name="__b111" hidden="1">{#N/A,#N/A,FALSE,"Pharm";#N/A,#N/A,FALSE,"WWCM"}</definedName>
    <definedName name="__Bp2" localSheetId="0" hidden="1">{#N/A,#N/A,FALSE,"BS";#N/A,#N/A,FALSE,"PL";#N/A,#N/A,FALSE,"처분";#N/A,#N/A,FALSE,"현금";#N/A,#N/A,FALSE,"매출";#N/A,#N/A,FALSE,"원가";#N/A,#N/A,FALSE,"경영"}</definedName>
    <definedName name="__Bp2" hidden="1">{#N/A,#N/A,FALSE,"BS";#N/A,#N/A,FALSE,"PL";#N/A,#N/A,FALSE,"처분";#N/A,#N/A,FALSE,"현금";#N/A,#N/A,FALSE,"매출";#N/A,#N/A,FALSE,"원가";#N/A,#N/A,FALSE,"경영"}</definedName>
    <definedName name="__c" localSheetId="0" hidden="1">{"Fiesta Facer Page",#N/A,FALSE,"Q_C_S";"Fiesta Main Page",#N/A,FALSE,"V_L";"Fiesta 95BP Struct",#N/A,FALSE,"StructBP";"Fiesta Post 95BP Struct",#N/A,FALSE,"AdjStructBP"}</definedName>
    <definedName name="__c" hidden="1">{"Fiesta Facer Page",#N/A,FALSE,"Q_C_S";"Fiesta Main Page",#N/A,FALSE,"V_L";"Fiesta 95BP Struct",#N/A,FALSE,"StructBP";"Fiesta Post 95BP Struct",#N/A,FALSE,"AdjStructBP"}</definedName>
    <definedName name="__DD1" localSheetId="0" hidden="1">{#N/A,#N/A,FALSE,"지침";#N/A,#N/A,FALSE,"환경분석";#N/A,#N/A,FALSE,"Sheet16"}</definedName>
    <definedName name="__DD1" hidden="1">{#N/A,#N/A,FALSE,"지침";#N/A,#N/A,FALSE,"환경분석";#N/A,#N/A,FALSE,"Sheet16"}</definedName>
    <definedName name="__df3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df3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dff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dff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_dwa1" localSheetId="0" hidden="1">{#N/A,"PURCHM",FALSE,"Business Analysis";#N/A,"SPADD",FALSE,"Business Analysis"}</definedName>
    <definedName name="__dwa1" hidden="1">{#N/A,"PURCHM",FALSE,"Business Analysis";#N/A,"SPADD",FALSE,"Business Analysis"}</definedName>
    <definedName name="__eu93" localSheetId="0" hidden="1">{"Comp_of_Price_Effect",#N/A,FALSE,"QTRDPVAR"}</definedName>
    <definedName name="__eu93" hidden="1">{"Comp_of_Price_Effect",#N/A,FALSE,"QTRDPVAR"}</definedName>
    <definedName name="__F123" localSheetId="0" hidden="1">{#N/A,#N/A,FALSE,"BS";#N/A,#N/A,FALSE,"PL";#N/A,#N/A,FALSE,"처분";#N/A,#N/A,FALSE,"현금";#N/A,#N/A,FALSE,"매출";#N/A,#N/A,FALSE,"원가";#N/A,#N/A,FALSE,"경영"}</definedName>
    <definedName name="__F123" hidden="1">{#N/A,#N/A,FALSE,"BS";#N/A,#N/A,FALSE,"PL";#N/A,#N/A,FALSE,"처분";#N/A,#N/A,FALSE,"현금";#N/A,#N/A,FALSE,"매출";#N/A,#N/A,FALSE,"원가";#N/A,#N/A,FALSE,"경영"}</definedName>
    <definedName name="__fa2" localSheetId="0" hidden="1">{"'Sheet1'!$A$1:$H$36"}</definedName>
    <definedName name="__fa2" hidden="1">{"'Sheet1'!$A$1:$H$36"}</definedName>
    <definedName name="__FAB6" hidden="1">#REF!</definedName>
    <definedName name="__FDS_UNIQUE_RANGE_ID_GENERATOR_COUNTER" hidden="1">1</definedName>
    <definedName name="__FDS_USED_FOR_REUSING_RANGE_IDS_RECYCLE" localSheetId="0" hidden="1">{152,168,338,189,173,195,158,390,7,11,232,378,159,175,261,183,177,129,8,155,265,394,57}</definedName>
    <definedName name="__FDS_USED_FOR_REUSING_RANGE_IDS_RECYCLE" hidden="1">{152,168,338,189,173,195,158,390,7,11,232,378,159,175,261,183,177,129,8,155,265,394,57}</definedName>
    <definedName name="__H922" localSheetId="0" hidden="1">{"'Sheet1'!$A$1:$H$36"}</definedName>
    <definedName name="__H922" hidden="1">{"'Sheet1'!$A$1:$H$36"}</definedName>
    <definedName name="__H930" localSheetId="0" hidden="1">{"'Sheet1'!$A$1:$H$36"}</definedName>
    <definedName name="__H930" hidden="1">{"'Sheet1'!$A$1:$H$36"}</definedName>
    <definedName name="__HGP1010" localSheetId="0" hidden="1">{"'Sheet1'!$A$1:$H$36"}</definedName>
    <definedName name="__HGP1010" hidden="1">{"'Sheet1'!$A$1:$H$36"}</definedName>
    <definedName name="__idkwhattoname" hidden="1">#REF!</definedName>
    <definedName name="__INT2" localSheetId="0" hidden="1">{#N/A,#N/A,TRUE,"일정"}</definedName>
    <definedName name="__INT2" localSheetId="3" hidden="1">{#N/A,#N/A,TRUE,"일정"}</definedName>
    <definedName name="__INT2" hidden="1">{#N/A,#N/A,TRUE,"일정"}</definedName>
    <definedName name="__IntlFixup" hidden="1">TRUE</definedName>
    <definedName name="__IRR2" hidden="1">#REF!</definedName>
    <definedName name="__jh1" localSheetId="0" hidden="1">{#N/A,#N/A,FALSE,"Yield";#N/A,#N/A,FALSE,"Loss1";#N/A,#N/A,FALSE,"Loss2";#N/A,#N/A,FALSE,"Hour-Labor(배분)";#N/A,#N/A,FALSE,"Capital Expenditure";#N/A,#N/A,FALSE,"Productivity"}</definedName>
    <definedName name="__jh1" localSheetId="3" hidden="1">{#N/A,#N/A,FALSE,"Yield";#N/A,#N/A,FALSE,"Loss1";#N/A,#N/A,FALSE,"Loss2";#N/A,#N/A,FALSE,"Hour-Labor(배분)";#N/A,#N/A,FALSE,"Capital Expenditure";#N/A,#N/A,FALSE,"Productivity"}</definedName>
    <definedName name="__jh1" hidden="1">{#N/A,#N/A,FALSE,"Yield";#N/A,#N/A,FALSE,"Loss1";#N/A,#N/A,FALSE,"Loss2";#N/A,#N/A,FALSE,"Hour-Labor(배분)";#N/A,#N/A,FALSE,"Capital Expenditure";#N/A,#N/A,FALSE,"Productivity"}</definedName>
    <definedName name="__jh3"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jh3"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jh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jh4" localSheetId="0" hidden="1">{#N/A,#N/A,FALSE,"Yield";#N/A,#N/A,FALSE,"Loss1";#N/A,#N/A,FALSE,"Loss2";#N/A,#N/A,FALSE,"Hour-Labor(배분)";#N/A,#N/A,FALSE,"Capital Expenditure";#N/A,#N/A,FALSE,"Productivity"}</definedName>
    <definedName name="__jh4" localSheetId="3" hidden="1">{#N/A,#N/A,FALSE,"Yield";#N/A,#N/A,FALSE,"Loss1";#N/A,#N/A,FALSE,"Loss2";#N/A,#N/A,FALSE,"Hour-Labor(배분)";#N/A,#N/A,FALSE,"Capital Expenditure";#N/A,#N/A,FALSE,"Productivity"}</definedName>
    <definedName name="__jh4" hidden="1">{#N/A,#N/A,FALSE,"Yield";#N/A,#N/A,FALSE,"Loss1";#N/A,#N/A,FALSE,"Loss2";#N/A,#N/A,FALSE,"Hour-Labor(배분)";#N/A,#N/A,FALSE,"Capital Expenditure";#N/A,#N/A,FALSE,"Productivity"}</definedName>
    <definedName name="__jh5" localSheetId="0" hidden="1">{#N/A,#N/A,FALSE,"98소지이동TOTvs99.1 (2)";#N/A,#N/A,FALSE,"TOTAL";#N/A,#N/A,FALSE,"98소지이동TOTvs99.1(b) (2)"}</definedName>
    <definedName name="__jh5" localSheetId="3" hidden="1">{#N/A,#N/A,FALSE,"98소지이동TOTvs99.1 (2)";#N/A,#N/A,FALSE,"TOTAL";#N/A,#N/A,FALSE,"98소지이동TOTvs99.1(b) (2)"}</definedName>
    <definedName name="__jh5" hidden="1">{#N/A,#N/A,FALSE,"98소지이동TOTvs99.1 (2)";#N/A,#N/A,FALSE,"TOTAL";#N/A,#N/A,FALSE,"98소지이동TOTvs99.1(b) (2)"}</definedName>
    <definedName name="__jj1"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jj1"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jj1"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jj2" localSheetId="0" hidden="1">{#N/A,#N/A,FALSE,"Yield";#N/A,#N/A,FALSE,"Loss1";#N/A,#N/A,FALSE,"Loss2";#N/A,#N/A,FALSE,"Hour-Labor(배분)";#N/A,#N/A,FALSE,"Capital Expenditure";#N/A,#N/A,FALSE,"Productivity"}</definedName>
    <definedName name="__jj2" localSheetId="3" hidden="1">{#N/A,#N/A,FALSE,"Yield";#N/A,#N/A,FALSE,"Loss1";#N/A,#N/A,FALSE,"Loss2";#N/A,#N/A,FALSE,"Hour-Labor(배분)";#N/A,#N/A,FALSE,"Capital Expenditure";#N/A,#N/A,FALSE,"Productivity"}</definedName>
    <definedName name="__jj2" hidden="1">{#N/A,#N/A,FALSE,"Yield";#N/A,#N/A,FALSE,"Loss1";#N/A,#N/A,FALSE,"Loss2";#N/A,#N/A,FALSE,"Hour-Labor(배분)";#N/A,#N/A,FALSE,"Capital Expenditure";#N/A,#N/A,FALSE,"Productivity"}</definedName>
    <definedName name="__jj3" localSheetId="0" hidden="1">{#N/A,#N/A,FALSE,"군산원가";#N/A,#N/A,FALSE,"팀별월별";#N/A,#N/A,FALSE,"타공정대체";#N/A,#N/A,FALSE,"기타경비";#N/A,#N/A,FALSE,"원료";#N/A,#N/A,FALSE,"연료"}</definedName>
    <definedName name="__jj3" localSheetId="3" hidden="1">{#N/A,#N/A,FALSE,"군산원가";#N/A,#N/A,FALSE,"팀별월별";#N/A,#N/A,FALSE,"타공정대체";#N/A,#N/A,FALSE,"기타경비";#N/A,#N/A,FALSE,"원료";#N/A,#N/A,FALSE,"연료"}</definedName>
    <definedName name="__jj3" hidden="1">{#N/A,#N/A,FALSE,"군산원가";#N/A,#N/A,FALSE,"팀별월별";#N/A,#N/A,FALSE,"타공정대체";#N/A,#N/A,FALSE,"기타경비";#N/A,#N/A,FALSE,"원료";#N/A,#N/A,FALSE,"연료"}</definedName>
    <definedName name="__jj4"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jj4"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jj4"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jj5"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jj5"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jj5"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jj6" localSheetId="0" hidden="1">{#N/A,#N/A,FALSE,"Yield";#N/A,#N/A,FALSE,"Loss1";#N/A,#N/A,FALSE,"Loss2";#N/A,#N/A,FALSE,"Hour-Labor(배분)";#N/A,#N/A,FALSE,"Capital Expenditure";#N/A,#N/A,FALSE,"Productivity"}</definedName>
    <definedName name="__jj6" localSheetId="3" hidden="1">{#N/A,#N/A,FALSE,"Yield";#N/A,#N/A,FALSE,"Loss1";#N/A,#N/A,FALSE,"Loss2";#N/A,#N/A,FALSE,"Hour-Labor(배분)";#N/A,#N/A,FALSE,"Capital Expenditure";#N/A,#N/A,FALSE,"Productivity"}</definedName>
    <definedName name="__jj6" hidden="1">{#N/A,#N/A,FALSE,"Yield";#N/A,#N/A,FALSE,"Loss1";#N/A,#N/A,FALSE,"Loss2";#N/A,#N/A,FALSE,"Hour-Labor(배분)";#N/A,#N/A,FALSE,"Capital Expenditure";#N/A,#N/A,FALSE,"Productivity"}</definedName>
    <definedName name="__jj7" localSheetId="0" hidden="1">{#N/A,#N/A,FALSE,"98소지이동TOTvs99.1 (2)";#N/A,#N/A,FALSE,"TOTAL";#N/A,#N/A,FALSE,"98소지이동TOTvs99.1(b) (2)"}</definedName>
    <definedName name="__jj7" localSheetId="3" hidden="1">{#N/A,#N/A,FALSE,"98소지이동TOTvs99.1 (2)";#N/A,#N/A,FALSE,"TOTAL";#N/A,#N/A,FALSE,"98소지이동TOTvs99.1(b) (2)"}</definedName>
    <definedName name="__jj7" hidden="1">{#N/A,#N/A,FALSE,"98소지이동TOTvs99.1 (2)";#N/A,#N/A,FALSE,"TOTAL";#N/A,#N/A,FALSE,"98소지이동TOTvs99.1(b) (2)"}</definedName>
    <definedName name="__jyr6"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_KEY2" localSheetId="25" hidden="1">#REF!</definedName>
    <definedName name="__KEY2" localSheetId="0" hidden="1">#REF!</definedName>
    <definedName name="__KEY2" hidden="1">#REF!</definedName>
    <definedName name="__kl505" localSheetId="0" hidden="1">{#N/A,#N/A,FALSE,"군산원가";#N/A,#N/A,FALSE,"팀별월별";#N/A,#N/A,FALSE,"타공정대체";#N/A,#N/A,FALSE,"기타경비";#N/A,#N/A,FALSE,"원료";#N/A,#N/A,FALSE,"연료"}</definedName>
    <definedName name="__kl505" localSheetId="3" hidden="1">{#N/A,#N/A,FALSE,"군산원가";#N/A,#N/A,FALSE,"팀별월별";#N/A,#N/A,FALSE,"타공정대체";#N/A,#N/A,FALSE,"기타경비";#N/A,#N/A,FALSE,"원료";#N/A,#N/A,FALSE,"연료"}</definedName>
    <definedName name="__kl505" hidden="1">{#N/A,#N/A,FALSE,"군산원가";#N/A,#N/A,FALSE,"팀별월별";#N/A,#N/A,FALSE,"타공정대체";#N/A,#N/A,FALSE,"기타경비";#N/A,#N/A,FALSE,"원료";#N/A,#N/A,FALSE,"연료"}</definedName>
    <definedName name="__KTM10" localSheetId="0" hidden="1">{#N/A,#N/A,FALSE,"현장 NCR 분석";#N/A,#N/A,FALSE,"현장품질감사";#N/A,#N/A,FALSE,"현장품질감사"}</definedName>
    <definedName name="__KTM10" hidden="1">{#N/A,#N/A,FALSE,"현장 NCR 분석";#N/A,#N/A,FALSE,"현장품질감사";#N/A,#N/A,FALSE,"현장품질감사"}</definedName>
    <definedName name="__LG2" localSheetId="0" hidden="1">{#N/A,#N/A,TRUE,"매출진척-1";#N/A,#N/A,TRUE,"매출진척-2";#N/A,#N/A,TRUE,"제품실적";#N/A,#N/A,TRUE,"RAC";#N/A,#N/A,TRUE,"PAC ";#N/A,#N/A,TRUE,"재고현황";#N/A,#N/A,TRUE,"공지사항"}</definedName>
    <definedName name="__LG2" localSheetId="3" hidden="1">{#N/A,#N/A,TRUE,"매출진척-1";#N/A,#N/A,TRUE,"매출진척-2";#N/A,#N/A,TRUE,"제품실적";#N/A,#N/A,TRUE,"RAC";#N/A,#N/A,TRUE,"PAC ";#N/A,#N/A,TRUE,"재고현황";#N/A,#N/A,TRUE,"공지사항"}</definedName>
    <definedName name="__LG2" hidden="1">{#N/A,#N/A,TRUE,"매출진척-1";#N/A,#N/A,TRUE,"매출진척-2";#N/A,#N/A,TRUE,"제품실적";#N/A,#N/A,TRUE,"RAC";#N/A,#N/A,TRUE,"PAC ";#N/A,#N/A,TRUE,"재고현황";#N/A,#N/A,TRUE,"공지사항"}</definedName>
    <definedName name="__ll1"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ll1"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ll1"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ll2" localSheetId="0" hidden="1">{#N/A,#N/A,FALSE,"98소지이동TOTvs99.1 (2)";#N/A,#N/A,FALSE,"TOTAL";#N/A,#N/A,FALSE,"98소지이동TOTvs99.1(b) (2)"}</definedName>
    <definedName name="__ll2" localSheetId="3" hidden="1">{#N/A,#N/A,FALSE,"98소지이동TOTvs99.1 (2)";#N/A,#N/A,FALSE,"TOTAL";#N/A,#N/A,FALSE,"98소지이동TOTvs99.1(b) (2)"}</definedName>
    <definedName name="__ll2" hidden="1">{#N/A,#N/A,FALSE,"98소지이동TOTvs99.1 (2)";#N/A,#N/A,FALSE,"TOTAL";#N/A,#N/A,FALSE,"98소지이동TOTvs99.1(b) (2)"}</definedName>
    <definedName name="__ll3" localSheetId="0" hidden="1">{#N/A,#N/A,FALSE,"98소지이동TOTvs99.1 (2)";#N/A,#N/A,FALSE,"TOTAL";#N/A,#N/A,FALSE,"98소지이동TOTvs99.1(b) (2)"}</definedName>
    <definedName name="__ll3" localSheetId="3" hidden="1">{#N/A,#N/A,FALSE,"98소지이동TOTvs99.1 (2)";#N/A,#N/A,FALSE,"TOTAL";#N/A,#N/A,FALSE,"98소지이동TOTvs99.1(b) (2)"}</definedName>
    <definedName name="__ll3" hidden="1">{#N/A,#N/A,FALSE,"98소지이동TOTvs99.1 (2)";#N/A,#N/A,FALSE,"TOTAL";#N/A,#N/A,FALSE,"98소지이동TOTvs99.1(b) (2)"}</definedName>
    <definedName name="__ll4" localSheetId="0" hidden="1">{#N/A,#N/A,FALSE,"군산원가";#N/A,#N/A,FALSE,"팀별월별";#N/A,#N/A,FALSE,"타공정대체";#N/A,#N/A,FALSE,"기타경비";#N/A,#N/A,FALSE,"원료";#N/A,#N/A,FALSE,"연료"}</definedName>
    <definedName name="__ll4" localSheetId="3" hidden="1">{#N/A,#N/A,FALSE,"군산원가";#N/A,#N/A,FALSE,"팀별월별";#N/A,#N/A,FALSE,"타공정대체";#N/A,#N/A,FALSE,"기타경비";#N/A,#N/A,FALSE,"원료";#N/A,#N/A,FALSE,"연료"}</definedName>
    <definedName name="__ll4" hidden="1">{#N/A,#N/A,FALSE,"군산원가";#N/A,#N/A,FALSE,"팀별월별";#N/A,#N/A,FALSE,"타공정대체";#N/A,#N/A,FALSE,"기타경비";#N/A,#N/A,FALSE,"원료";#N/A,#N/A,FALSE,"연료"}</definedName>
    <definedName name="__ll5" localSheetId="0" hidden="1">{#N/A,#N/A,FALSE,"군산원가";#N/A,#N/A,FALSE,"팀별월별";#N/A,#N/A,FALSE,"타공정대체";#N/A,#N/A,FALSE,"기타경비";#N/A,#N/A,FALSE,"원료";#N/A,#N/A,FALSE,"연료"}</definedName>
    <definedName name="__ll5" localSheetId="3" hidden="1">{#N/A,#N/A,FALSE,"군산원가";#N/A,#N/A,FALSE,"팀별월별";#N/A,#N/A,FALSE,"타공정대체";#N/A,#N/A,FALSE,"기타경비";#N/A,#N/A,FALSE,"원료";#N/A,#N/A,FALSE,"연료"}</definedName>
    <definedName name="__ll5" hidden="1">{#N/A,#N/A,FALSE,"군산원가";#N/A,#N/A,FALSE,"팀별월별";#N/A,#N/A,FALSE,"타공정대체";#N/A,#N/A,FALSE,"기타경비";#N/A,#N/A,FALSE,"원료";#N/A,#N/A,FALSE,"연료"}</definedName>
    <definedName name="__ll6" localSheetId="0" hidden="1">{#N/A,#N/A,FALSE,"98소지이동TOTvs99.1 (2)";#N/A,#N/A,FALSE,"TOTAL";#N/A,#N/A,FALSE,"98소지이동TOTvs99.1(b) (2)"}</definedName>
    <definedName name="__ll6" localSheetId="3" hidden="1">{#N/A,#N/A,FALSE,"98소지이동TOTvs99.1 (2)";#N/A,#N/A,FALSE,"TOTAL";#N/A,#N/A,FALSE,"98소지이동TOTvs99.1(b) (2)"}</definedName>
    <definedName name="__ll6" hidden="1">{#N/A,#N/A,FALSE,"98소지이동TOTvs99.1 (2)";#N/A,#N/A,FALSE,"TOTAL";#N/A,#N/A,FALSE,"98소지이동TOTvs99.1(b) (2)"}</definedName>
    <definedName name="__ll7"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ll7"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ll7"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ll8"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ll8"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ll8"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ll9" localSheetId="0" hidden="1">{#N/A,#N/A,FALSE,"Yield";#N/A,#N/A,FALSE,"Loss1";#N/A,#N/A,FALSE,"Loss2";#N/A,#N/A,FALSE,"Hour-Labor(배분)";#N/A,#N/A,FALSE,"Capital Expenditure";#N/A,#N/A,FALSE,"Productivity"}</definedName>
    <definedName name="__ll9" localSheetId="3" hidden="1">{#N/A,#N/A,FALSE,"Yield";#N/A,#N/A,FALSE,"Loss1";#N/A,#N/A,FALSE,"Loss2";#N/A,#N/A,FALSE,"Hour-Labor(배분)";#N/A,#N/A,FALSE,"Capital Expenditure";#N/A,#N/A,FALSE,"Productivity"}</definedName>
    <definedName name="__ll9" hidden="1">{#N/A,#N/A,FALSE,"Yield";#N/A,#N/A,FALSE,"Loss1";#N/A,#N/A,FALSE,"Loss2";#N/A,#N/A,FALSE,"Hour-Labor(배분)";#N/A,#N/A,FALSE,"Capital Expenditure";#N/A,#N/A,FALSE,"Productivity"}</definedName>
    <definedName name="__M180" hidden="1">#N/A</definedName>
    <definedName name="__mix2" localSheetId="0" hidden="1">{#N/A,#N/A,FALSE,"RES-MARQ-c";#N/A,#N/A,FALSE,"CLTS-GP-c";#N/A,#N/A,FALSE,"NOUV PDTS-c";#N/A,#N/A,FALSE,"CESSIONS GROUPE-c"}</definedName>
    <definedName name="__mix2" hidden="1">{#N/A,#N/A,FALSE,"RES-MARQ-c";#N/A,#N/A,FALSE,"CLTS-GP-c";#N/A,#N/A,FALSE,"NOUV PDTS-c";#N/A,#N/A,FALSE,"CESSIONS GROUPE-c"}</definedName>
    <definedName name="__ML6" localSheetId="0" hidden="1">{#N/A,#N/A,FALSE,"98소지이동TOTvs99.1 (2)";#N/A,#N/A,FALSE,"TOTAL";#N/A,#N/A,FALSE,"98소지이동TOTvs99.1(b) (2)"}</definedName>
    <definedName name="__ML6" localSheetId="3" hidden="1">{#N/A,#N/A,FALSE,"98소지이동TOTvs99.1 (2)";#N/A,#N/A,FALSE,"TOTAL";#N/A,#N/A,FALSE,"98소지이동TOTvs99.1(b) (2)"}</definedName>
    <definedName name="__ML6" hidden="1">{#N/A,#N/A,FALSE,"98소지이동TOTvs99.1 (2)";#N/A,#N/A,FALSE,"TOTAL";#N/A,#N/A,FALSE,"98소지이동TOTvs99.1(b) (2)"}</definedName>
    <definedName name="__mm1" localSheetId="0" hidden="1">{#N/A,#N/A,FALSE,"98소지이동TOTvs99.1 (2)";#N/A,#N/A,FALSE,"TOTAL";#N/A,#N/A,FALSE,"98소지이동TOTvs99.1(b) (2)"}</definedName>
    <definedName name="__mm1" localSheetId="3" hidden="1">{#N/A,#N/A,FALSE,"98소지이동TOTvs99.1 (2)";#N/A,#N/A,FALSE,"TOTAL";#N/A,#N/A,FALSE,"98소지이동TOTvs99.1(b) (2)"}</definedName>
    <definedName name="__mm1" hidden="1">{#N/A,#N/A,FALSE,"98소지이동TOTvs99.1 (2)";#N/A,#N/A,FALSE,"TOTAL";#N/A,#N/A,FALSE,"98소지이동TOTvs99.1(b) (2)"}</definedName>
    <definedName name="__mm2" localSheetId="0" hidden="1">{#N/A,#N/A,FALSE,"98소지이동TOTvs99.1 (2)";#N/A,#N/A,FALSE,"TOTAL";#N/A,#N/A,FALSE,"98소지이동TOTvs99.1(b) (2)"}</definedName>
    <definedName name="__mm2" localSheetId="3" hidden="1">{#N/A,#N/A,FALSE,"98소지이동TOTvs99.1 (2)";#N/A,#N/A,FALSE,"TOTAL";#N/A,#N/A,FALSE,"98소지이동TOTvs99.1(b) (2)"}</definedName>
    <definedName name="__mm2" hidden="1">{#N/A,#N/A,FALSE,"98소지이동TOTvs99.1 (2)";#N/A,#N/A,FALSE,"TOTAL";#N/A,#N/A,FALSE,"98소지이동TOTvs99.1(b) (2)"}</definedName>
    <definedName name="__mm3" localSheetId="0" hidden="1">{#N/A,#N/A,FALSE,"군산원가";#N/A,#N/A,FALSE,"팀별월별";#N/A,#N/A,FALSE,"타공정대체";#N/A,#N/A,FALSE,"기타경비";#N/A,#N/A,FALSE,"원료";#N/A,#N/A,FALSE,"연료"}</definedName>
    <definedName name="__mm3" localSheetId="3" hidden="1">{#N/A,#N/A,FALSE,"군산원가";#N/A,#N/A,FALSE,"팀별월별";#N/A,#N/A,FALSE,"타공정대체";#N/A,#N/A,FALSE,"기타경비";#N/A,#N/A,FALSE,"원료";#N/A,#N/A,FALSE,"연료"}</definedName>
    <definedName name="__mm3" hidden="1">{#N/A,#N/A,FALSE,"군산원가";#N/A,#N/A,FALSE,"팀별월별";#N/A,#N/A,FALSE,"타공정대체";#N/A,#N/A,FALSE,"기타경비";#N/A,#N/A,FALSE,"원료";#N/A,#N/A,FALSE,"연료"}</definedName>
    <definedName name="__mm4" localSheetId="0" hidden="1">{#N/A,#N/A,FALSE,"군산원가";#N/A,#N/A,FALSE,"팀별월별";#N/A,#N/A,FALSE,"타공정대체";#N/A,#N/A,FALSE,"기타경비";#N/A,#N/A,FALSE,"원료";#N/A,#N/A,FALSE,"연료"}</definedName>
    <definedName name="__mm4" localSheetId="3" hidden="1">{#N/A,#N/A,FALSE,"군산원가";#N/A,#N/A,FALSE,"팀별월별";#N/A,#N/A,FALSE,"타공정대체";#N/A,#N/A,FALSE,"기타경비";#N/A,#N/A,FALSE,"원료";#N/A,#N/A,FALSE,"연료"}</definedName>
    <definedName name="__mm4" hidden="1">{#N/A,#N/A,FALSE,"군산원가";#N/A,#N/A,FALSE,"팀별월별";#N/A,#N/A,FALSE,"타공정대체";#N/A,#N/A,FALSE,"기타경비";#N/A,#N/A,FALSE,"원료";#N/A,#N/A,FALSE,"연료"}</definedName>
    <definedName name="__mm5" localSheetId="0" hidden="1">{#N/A,#N/A,FALSE,"98소지이동TOTvs99.1 (2)";#N/A,#N/A,FALSE,"TOTAL";#N/A,#N/A,FALSE,"98소지이동TOTvs99.1(b) (2)"}</definedName>
    <definedName name="__mm5" localSheetId="3" hidden="1">{#N/A,#N/A,FALSE,"98소지이동TOTvs99.1 (2)";#N/A,#N/A,FALSE,"TOTAL";#N/A,#N/A,FALSE,"98소지이동TOTvs99.1(b) (2)"}</definedName>
    <definedName name="__mm5" hidden="1">{#N/A,#N/A,FALSE,"98소지이동TOTvs99.1 (2)";#N/A,#N/A,FALSE,"TOTAL";#N/A,#N/A,FALSE,"98소지이동TOTvs99.1(b) (2)"}</definedName>
    <definedName name="__mm6"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mm6"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mm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mm7"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mm7"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mm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mm8" localSheetId="0" hidden="1">{#N/A,#N/A,FALSE,"Yield";#N/A,#N/A,FALSE,"Loss1";#N/A,#N/A,FALSE,"Loss2";#N/A,#N/A,FALSE,"Hour-Labor(배분)";#N/A,#N/A,FALSE,"Capital Expenditure";#N/A,#N/A,FALSE,"Productivity"}</definedName>
    <definedName name="__mm8" localSheetId="3" hidden="1">{#N/A,#N/A,FALSE,"Yield";#N/A,#N/A,FALSE,"Loss1";#N/A,#N/A,FALSE,"Loss2";#N/A,#N/A,FALSE,"Hour-Labor(배분)";#N/A,#N/A,FALSE,"Capital Expenditure";#N/A,#N/A,FALSE,"Productivity"}</definedName>
    <definedName name="__mm8" hidden="1">{#N/A,#N/A,FALSE,"Yield";#N/A,#N/A,FALSE,"Loss1";#N/A,#N/A,FALSE,"Loss2";#N/A,#N/A,FALSE,"Hour-Labor(배분)";#N/A,#N/A,FALSE,"Capital Expenditure";#N/A,#N/A,FALSE,"Productivity"}</definedName>
    <definedName name="__mm9" localSheetId="0" hidden="1">{#N/A,#N/A,FALSE,"98소지이동TOTvs99.1 (2)";#N/A,#N/A,FALSE,"TOTAL";#N/A,#N/A,FALSE,"98소지이동TOTvs99.1(b) (2)"}</definedName>
    <definedName name="__mm9" localSheetId="3" hidden="1">{#N/A,#N/A,FALSE,"98소지이동TOTvs99.1 (2)";#N/A,#N/A,FALSE,"TOTAL";#N/A,#N/A,FALSE,"98소지이동TOTvs99.1(b) (2)"}</definedName>
    <definedName name="__mm9" hidden="1">{#N/A,#N/A,FALSE,"98소지이동TOTvs99.1 (2)";#N/A,#N/A,FALSE,"TOTAL";#N/A,#N/A,FALSE,"98소지이동TOTvs99.1(b) (2)"}</definedName>
    <definedName name="__mno9" localSheetId="0" hidden="1">{"detail",#N/A,FALSE,"mfg";"summary",#N/A,FALSE,"mfg"}</definedName>
    <definedName name="__mno9" hidden="1">{"detail",#N/A,FALSE,"mfg";"summary",#N/A,FALSE,"mfg"}</definedName>
    <definedName name="__new1" localSheetId="0" hidden="1">{#N/A,#N/A,FALSE,"Pharm";#N/A,#N/A,FALSE,"WWCM"}</definedName>
    <definedName name="__new1" hidden="1">{#N/A,#N/A,FALSE,"Pharm";#N/A,#N/A,FALSE,"WWCM"}</definedName>
    <definedName name="__NOV0817" localSheetId="0" hidden="1">{#N/A,#N/A,FALSE,"지침";#N/A,#N/A,FALSE,"환경분석";#N/A,#N/A,FALSE,"Sheet16"}</definedName>
    <definedName name="__NOV0817" hidden="1">{#N/A,#N/A,FALSE,"지침";#N/A,#N/A,FALSE,"환경분석";#N/A,#N/A,FALSE,"Sheet16"}</definedName>
    <definedName name="__o2" hidden="1">#REF!</definedName>
    <definedName name="__OCT1104" localSheetId="0" hidden="1">{#N/A,#N/A,FALSE,"지침";#N/A,#N/A,FALSE,"환경분석";#N/A,#N/A,FALSE,"Sheet16"}</definedName>
    <definedName name="__OCT1104" hidden="1">{#N/A,#N/A,FALSE,"지침";#N/A,#N/A,FALSE,"환경분석";#N/A,#N/A,FALSE,"Sheet16"}</definedName>
    <definedName name="__oo77"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oo77"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oo7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_PF1" localSheetId="0" hidden="1">{#N/A,#N/A,FALSE,"군산원가";#N/A,#N/A,FALSE,"팀별월별";#N/A,#N/A,FALSE,"타공정대체";#N/A,#N/A,FALSE,"기타경비";#N/A,#N/A,FALSE,"원료";#N/A,#N/A,FALSE,"연료"}</definedName>
    <definedName name="__PF1" localSheetId="3" hidden="1">{#N/A,#N/A,FALSE,"군산원가";#N/A,#N/A,FALSE,"팀별월별";#N/A,#N/A,FALSE,"타공정대체";#N/A,#N/A,FALSE,"기타경비";#N/A,#N/A,FALSE,"원료";#N/A,#N/A,FALSE,"연료"}</definedName>
    <definedName name="__PF1" hidden="1">{#N/A,#N/A,FALSE,"군산원가";#N/A,#N/A,FALSE,"팀별월별";#N/A,#N/A,FALSE,"타공정대체";#N/A,#N/A,FALSE,"기타경비";#N/A,#N/A,FALSE,"원료";#N/A,#N/A,FALSE,"연료"}</definedName>
    <definedName name="__PGR003" localSheetId="0" hidden="1">{"'status'!$B$2:$H$15"}</definedName>
    <definedName name="__PGR003" hidden="1">{"'status'!$B$2:$H$15"}</definedName>
    <definedName name="__PRR001" localSheetId="0" hidden="1">{"'status'!$B$2:$H$15"}</definedName>
    <definedName name="__PRR001" hidden="1">{"'status'!$B$2:$H$15"}</definedName>
    <definedName name="__PRR002" localSheetId="0" hidden="1">{"'status'!$B$2:$H$15"}</definedName>
    <definedName name="__PRR002" hidden="1">{"'status'!$B$2:$H$15"}</definedName>
    <definedName name="__PRR18" localSheetId="0" hidden="1">{"'status'!$B$2:$H$15"}</definedName>
    <definedName name="__PRR18" hidden="1">{"'status'!$B$2:$H$15"}</definedName>
    <definedName name="__PRR5" localSheetId="0" hidden="1">{"'status'!$B$2:$H$15"}</definedName>
    <definedName name="__PRR5" hidden="1">{"'status'!$B$2:$H$15"}</definedName>
    <definedName name="__PRR6" localSheetId="0" hidden="1">{"'status'!$B$2:$H$15"}</definedName>
    <definedName name="__PRR6" hidden="1">{"'status'!$B$2:$H$15"}</definedName>
    <definedName name="__PU7" localSheetId="0" hidden="1">{#N/A,#N/A,TRUE,"일정"}</definedName>
    <definedName name="__PU7" localSheetId="3" hidden="1">{#N/A,#N/A,TRUE,"일정"}</definedName>
    <definedName name="__PU7" hidden="1">{#N/A,#N/A,TRUE,"일정"}</definedName>
    <definedName name="__r" localSheetId="0" hidden="1">{#N/A,#N/A,FALSE,"Pharm";#N/A,#N/A,FALSE,"WWCM"}</definedName>
    <definedName name="__r" hidden="1">{#N/A,#N/A,FALSE,"Pharm";#N/A,#N/A,FALSE,"WWCM"}</definedName>
    <definedName name="__rc"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_rc"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_REv1" hidden="1">#REF!</definedName>
    <definedName name="__RR1" localSheetId="0" hidden="1">{#N/A,#N/A,FALSE,"98소지이동TOTvs99.1 (2)";#N/A,#N/A,FALSE,"TOTAL";#N/A,#N/A,FALSE,"98소지이동TOTvs99.1(b) (2)"}</definedName>
    <definedName name="__RR1" localSheetId="3" hidden="1">{#N/A,#N/A,FALSE,"98소지이동TOTvs99.1 (2)";#N/A,#N/A,FALSE,"TOTAL";#N/A,#N/A,FALSE,"98소지이동TOTvs99.1(b) (2)"}</definedName>
    <definedName name="__RR1" hidden="1">{#N/A,#N/A,FALSE,"98소지이동TOTvs99.1 (2)";#N/A,#N/A,FALSE,"TOTAL";#N/A,#N/A,FALSE,"98소지이동TOTvs99.1(b) (2)"}</definedName>
    <definedName name="__RR2" localSheetId="0" hidden="1">{#N/A,#N/A,FALSE,"군산원가";#N/A,#N/A,FALSE,"팀별월별";#N/A,#N/A,FALSE,"타공정대체";#N/A,#N/A,FALSE,"기타경비";#N/A,#N/A,FALSE,"원료";#N/A,#N/A,FALSE,"연료"}</definedName>
    <definedName name="__RR2" localSheetId="3" hidden="1">{#N/A,#N/A,FALSE,"군산원가";#N/A,#N/A,FALSE,"팀별월별";#N/A,#N/A,FALSE,"타공정대체";#N/A,#N/A,FALSE,"기타경비";#N/A,#N/A,FALSE,"원료";#N/A,#N/A,FALSE,"연료"}</definedName>
    <definedName name="__RR2" hidden="1">{#N/A,#N/A,FALSE,"군산원가";#N/A,#N/A,FALSE,"팀별월별";#N/A,#N/A,FALSE,"타공정대체";#N/A,#N/A,FALSE,"기타경비";#N/A,#N/A,FALSE,"원료";#N/A,#N/A,FALSE,"연료"}</definedName>
    <definedName name="__RR3" localSheetId="0" hidden="1">{#N/A,#N/A,FALSE,"군산원가";#N/A,#N/A,FALSE,"팀별월별";#N/A,#N/A,FALSE,"타공정대체";#N/A,#N/A,FALSE,"기타경비";#N/A,#N/A,FALSE,"원료";#N/A,#N/A,FALSE,"연료"}</definedName>
    <definedName name="__RR3" localSheetId="3" hidden="1">{#N/A,#N/A,FALSE,"군산원가";#N/A,#N/A,FALSE,"팀별월별";#N/A,#N/A,FALSE,"타공정대체";#N/A,#N/A,FALSE,"기타경비";#N/A,#N/A,FALSE,"원료";#N/A,#N/A,FALSE,"연료"}</definedName>
    <definedName name="__RR3" hidden="1">{#N/A,#N/A,FALSE,"군산원가";#N/A,#N/A,FALSE,"팀별월별";#N/A,#N/A,FALSE,"타공정대체";#N/A,#N/A,FALSE,"기타경비";#N/A,#N/A,FALSE,"원료";#N/A,#N/A,FALSE,"연료"}</definedName>
    <definedName name="__RR4" localSheetId="0" hidden="1">{#N/A,#N/A,FALSE,"98소지이동TOTvs99.1 (2)";#N/A,#N/A,FALSE,"TOTAL";#N/A,#N/A,FALSE,"98소지이동TOTvs99.1(b) (2)"}</definedName>
    <definedName name="__RR4" localSheetId="3" hidden="1">{#N/A,#N/A,FALSE,"98소지이동TOTvs99.1 (2)";#N/A,#N/A,FALSE,"TOTAL";#N/A,#N/A,FALSE,"98소지이동TOTvs99.1(b) (2)"}</definedName>
    <definedName name="__RR4" hidden="1">{#N/A,#N/A,FALSE,"98소지이동TOTvs99.1 (2)";#N/A,#N/A,FALSE,"TOTAL";#N/A,#N/A,FALSE,"98소지이동TOTvs99.1(b) (2)"}</definedName>
    <definedName name="__RR5"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RR5"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RR5"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RR6"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RR6"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RR6"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RR7" localSheetId="0" hidden="1">{#N/A,#N/A,FALSE,"Yield";#N/A,#N/A,FALSE,"Loss1";#N/A,#N/A,FALSE,"Loss2";#N/A,#N/A,FALSE,"Hour-Labor(배분)";#N/A,#N/A,FALSE,"Capital Expenditure";#N/A,#N/A,FALSE,"Productivity"}</definedName>
    <definedName name="__RR7" localSheetId="3" hidden="1">{#N/A,#N/A,FALSE,"Yield";#N/A,#N/A,FALSE,"Loss1";#N/A,#N/A,FALSE,"Loss2";#N/A,#N/A,FALSE,"Hour-Labor(배분)";#N/A,#N/A,FALSE,"Capital Expenditure";#N/A,#N/A,FALSE,"Productivity"}</definedName>
    <definedName name="__RR7" hidden="1">{#N/A,#N/A,FALSE,"Yield";#N/A,#N/A,FALSE,"Loss1";#N/A,#N/A,FALSE,"Loss2";#N/A,#N/A,FALSE,"Hour-Labor(배분)";#N/A,#N/A,FALSE,"Capital Expenditure";#N/A,#N/A,FALSE,"Productivity"}</definedName>
    <definedName name="__RR8" localSheetId="0" hidden="1">{#N/A,#N/A,FALSE,"98소지이동TOTvs99.1 (2)";#N/A,#N/A,FALSE,"TOTAL";#N/A,#N/A,FALSE,"98소지이동TOTvs99.1(b) (2)"}</definedName>
    <definedName name="__RR8" localSheetId="3" hidden="1">{#N/A,#N/A,FALSE,"98소지이동TOTvs99.1 (2)";#N/A,#N/A,FALSE,"TOTAL";#N/A,#N/A,FALSE,"98소지이동TOTvs99.1(b) (2)"}</definedName>
    <definedName name="__RR8" hidden="1">{#N/A,#N/A,FALSE,"98소지이동TOTvs99.1 (2)";#N/A,#N/A,FALSE,"TOTAL";#N/A,#N/A,FALSE,"98소지이동TOTvs99.1(b) (2)"}</definedName>
    <definedName name="__s34" localSheetId="0" hidden="1">{"QTD_GENERALH2",#N/A,FALSE,"QTD"}</definedName>
    <definedName name="__s34" hidden="1">{"QTD_GENERALH2",#N/A,FALSE,"QTD"}</definedName>
    <definedName name="__sd34" localSheetId="0" hidden="1">{"QTD",#N/A,FALSE,"SUM"}</definedName>
    <definedName name="__sd34" hidden="1">{"QTD",#N/A,FALSE,"SUM"}</definedName>
    <definedName name="__SH3" localSheetId="0" hidden="1">{#N/A,#N/A,FALSE,"PART-1234-8-12-9(41)";#N/A,#N/A,FALSE,"PARTS-2(3)";#N/A,#N/A,FALSE,"VAN SYSTEM";#N/A,#N/A,FALSE,"PARTS-10(26)";#N/A,#N/A,FALSE,"PART-5-6-7-11(14)";#N/A,#N/A,FALSE,"PARTS-4(3)";#N/A,#N/A,FALSE,"PCLASS"}</definedName>
    <definedName name="__SH3" hidden="1">{#N/A,#N/A,FALSE,"PART-1234-8-12-9(41)";#N/A,#N/A,FALSE,"PARTS-2(3)";#N/A,#N/A,FALSE,"VAN SYSTEM";#N/A,#N/A,FALSE,"PARTS-10(26)";#N/A,#N/A,FALSE,"PART-5-6-7-11(14)";#N/A,#N/A,FALSE,"PARTS-4(3)";#N/A,#N/A,FALSE,"PCLASS"}</definedName>
    <definedName name="__SS1" localSheetId="0" hidden="1">{#N/A,#N/A,FALSE,"98소지이동TOTvs99.1 (2)";#N/A,#N/A,FALSE,"TOTAL";#N/A,#N/A,FALSE,"98소지이동TOTvs99.1(b) (2)"}</definedName>
    <definedName name="__SS1" localSheetId="3" hidden="1">{#N/A,#N/A,FALSE,"98소지이동TOTvs99.1 (2)";#N/A,#N/A,FALSE,"TOTAL";#N/A,#N/A,FALSE,"98소지이동TOTvs99.1(b) (2)"}</definedName>
    <definedName name="__SS1" hidden="1">{#N/A,#N/A,FALSE,"98소지이동TOTvs99.1 (2)";#N/A,#N/A,FALSE,"TOTAL";#N/A,#N/A,FALSE,"98소지이동TOTvs99.1(b) (2)"}</definedName>
    <definedName name="__SS10" localSheetId="0" hidden="1">{#N/A,#N/A,FALSE,"군산원가";#N/A,#N/A,FALSE,"팀별월별";#N/A,#N/A,FALSE,"타공정대체";#N/A,#N/A,FALSE,"기타경비";#N/A,#N/A,FALSE,"원료";#N/A,#N/A,FALSE,"연료"}</definedName>
    <definedName name="__SS10" localSheetId="3" hidden="1">{#N/A,#N/A,FALSE,"군산원가";#N/A,#N/A,FALSE,"팀별월별";#N/A,#N/A,FALSE,"타공정대체";#N/A,#N/A,FALSE,"기타경비";#N/A,#N/A,FALSE,"원료";#N/A,#N/A,FALSE,"연료"}</definedName>
    <definedName name="__SS10" hidden="1">{#N/A,#N/A,FALSE,"군산원가";#N/A,#N/A,FALSE,"팀별월별";#N/A,#N/A,FALSE,"타공정대체";#N/A,#N/A,FALSE,"기타경비";#N/A,#N/A,FALSE,"원료";#N/A,#N/A,FALSE,"연료"}</definedName>
    <definedName name="__SS11" localSheetId="0" hidden="1">{#N/A,#N/A,FALSE,"98소지이동TOTvs99.1 (2)";#N/A,#N/A,FALSE,"TOTAL";#N/A,#N/A,FALSE,"98소지이동TOTvs99.1(b) (2)"}</definedName>
    <definedName name="__SS11" localSheetId="3" hidden="1">{#N/A,#N/A,FALSE,"98소지이동TOTvs99.1 (2)";#N/A,#N/A,FALSE,"TOTAL";#N/A,#N/A,FALSE,"98소지이동TOTvs99.1(b) (2)"}</definedName>
    <definedName name="__SS11" hidden="1">{#N/A,#N/A,FALSE,"98소지이동TOTvs99.1 (2)";#N/A,#N/A,FALSE,"TOTAL";#N/A,#N/A,FALSE,"98소지이동TOTvs99.1(b) (2)"}</definedName>
    <definedName name="__SS12" localSheetId="0" hidden="1">{#N/A,#N/A,FALSE,"98소지이동TOTvs99.1 (2)";#N/A,#N/A,FALSE,"TOTAL";#N/A,#N/A,FALSE,"98소지이동TOTvs99.1(b) (2)"}</definedName>
    <definedName name="__SS12" localSheetId="3" hidden="1">{#N/A,#N/A,FALSE,"98소지이동TOTvs99.1 (2)";#N/A,#N/A,FALSE,"TOTAL";#N/A,#N/A,FALSE,"98소지이동TOTvs99.1(b) (2)"}</definedName>
    <definedName name="__SS12" hidden="1">{#N/A,#N/A,FALSE,"98소지이동TOTvs99.1 (2)";#N/A,#N/A,FALSE,"TOTAL";#N/A,#N/A,FALSE,"98소지이동TOTvs99.1(b) (2)"}</definedName>
    <definedName name="__SS13" localSheetId="0" hidden="1">{#N/A,#N/A,FALSE,"98소지이동TOTvs99.1 (2)";#N/A,#N/A,FALSE,"TOTAL";#N/A,#N/A,FALSE,"98소지이동TOTvs99.1(b) (2)"}</definedName>
    <definedName name="__SS13" localSheetId="3" hidden="1">{#N/A,#N/A,FALSE,"98소지이동TOTvs99.1 (2)";#N/A,#N/A,FALSE,"TOTAL";#N/A,#N/A,FALSE,"98소지이동TOTvs99.1(b) (2)"}</definedName>
    <definedName name="__SS13" hidden="1">{#N/A,#N/A,FALSE,"98소지이동TOTvs99.1 (2)";#N/A,#N/A,FALSE,"TOTAL";#N/A,#N/A,FALSE,"98소지이동TOTvs99.1(b) (2)"}</definedName>
    <definedName name="__SS14" localSheetId="0" hidden="1">{#N/A,#N/A,FALSE,"98소지이동TOTvs99.1 (2)";#N/A,#N/A,FALSE,"TOTAL";#N/A,#N/A,FALSE,"98소지이동TOTvs99.1(b) (2)"}</definedName>
    <definedName name="__SS14" localSheetId="3" hidden="1">{#N/A,#N/A,FALSE,"98소지이동TOTvs99.1 (2)";#N/A,#N/A,FALSE,"TOTAL";#N/A,#N/A,FALSE,"98소지이동TOTvs99.1(b) (2)"}</definedName>
    <definedName name="__SS14" hidden="1">{#N/A,#N/A,FALSE,"98소지이동TOTvs99.1 (2)";#N/A,#N/A,FALSE,"TOTAL";#N/A,#N/A,FALSE,"98소지이동TOTvs99.1(b) (2)"}</definedName>
    <definedName name="__SS15" localSheetId="0" hidden="1">{#N/A,#N/A,FALSE,"군산원가";#N/A,#N/A,FALSE,"팀별월별";#N/A,#N/A,FALSE,"타공정대체";#N/A,#N/A,FALSE,"기타경비";#N/A,#N/A,FALSE,"원료";#N/A,#N/A,FALSE,"연료"}</definedName>
    <definedName name="__SS15" localSheetId="3" hidden="1">{#N/A,#N/A,FALSE,"군산원가";#N/A,#N/A,FALSE,"팀별월별";#N/A,#N/A,FALSE,"타공정대체";#N/A,#N/A,FALSE,"기타경비";#N/A,#N/A,FALSE,"원료";#N/A,#N/A,FALSE,"연료"}</definedName>
    <definedName name="__SS15" hidden="1">{#N/A,#N/A,FALSE,"군산원가";#N/A,#N/A,FALSE,"팀별월별";#N/A,#N/A,FALSE,"타공정대체";#N/A,#N/A,FALSE,"기타경비";#N/A,#N/A,FALSE,"원료";#N/A,#N/A,FALSE,"연료"}</definedName>
    <definedName name="__SS16" localSheetId="0" hidden="1">{#N/A,#N/A,FALSE,"군산원가";#N/A,#N/A,FALSE,"팀별월별";#N/A,#N/A,FALSE,"타공정대체";#N/A,#N/A,FALSE,"기타경비";#N/A,#N/A,FALSE,"원료";#N/A,#N/A,FALSE,"연료"}</definedName>
    <definedName name="__SS16" localSheetId="3" hidden="1">{#N/A,#N/A,FALSE,"군산원가";#N/A,#N/A,FALSE,"팀별월별";#N/A,#N/A,FALSE,"타공정대체";#N/A,#N/A,FALSE,"기타경비";#N/A,#N/A,FALSE,"원료";#N/A,#N/A,FALSE,"연료"}</definedName>
    <definedName name="__SS16" hidden="1">{#N/A,#N/A,FALSE,"군산원가";#N/A,#N/A,FALSE,"팀별월별";#N/A,#N/A,FALSE,"타공정대체";#N/A,#N/A,FALSE,"기타경비";#N/A,#N/A,FALSE,"원료";#N/A,#N/A,FALSE,"연료"}</definedName>
    <definedName name="__SS17" localSheetId="0" hidden="1">{#N/A,#N/A,FALSE,"군산원가";#N/A,#N/A,FALSE,"팀별월별";#N/A,#N/A,FALSE,"타공정대체";#N/A,#N/A,FALSE,"기타경비";#N/A,#N/A,FALSE,"원료";#N/A,#N/A,FALSE,"연료"}</definedName>
    <definedName name="__SS17" localSheetId="3" hidden="1">{#N/A,#N/A,FALSE,"군산원가";#N/A,#N/A,FALSE,"팀별월별";#N/A,#N/A,FALSE,"타공정대체";#N/A,#N/A,FALSE,"기타경비";#N/A,#N/A,FALSE,"원료";#N/A,#N/A,FALSE,"연료"}</definedName>
    <definedName name="__SS17" hidden="1">{#N/A,#N/A,FALSE,"군산원가";#N/A,#N/A,FALSE,"팀별월별";#N/A,#N/A,FALSE,"타공정대체";#N/A,#N/A,FALSE,"기타경비";#N/A,#N/A,FALSE,"원료";#N/A,#N/A,FALSE,"연료"}</definedName>
    <definedName name="__SS18" localSheetId="0" hidden="1">{#N/A,#N/A,FALSE,"군산원가";#N/A,#N/A,FALSE,"팀별월별";#N/A,#N/A,FALSE,"타공정대체";#N/A,#N/A,FALSE,"기타경비";#N/A,#N/A,FALSE,"원료";#N/A,#N/A,FALSE,"연료"}</definedName>
    <definedName name="__SS18" localSheetId="3" hidden="1">{#N/A,#N/A,FALSE,"군산원가";#N/A,#N/A,FALSE,"팀별월별";#N/A,#N/A,FALSE,"타공정대체";#N/A,#N/A,FALSE,"기타경비";#N/A,#N/A,FALSE,"원료";#N/A,#N/A,FALSE,"연료"}</definedName>
    <definedName name="__SS18" hidden="1">{#N/A,#N/A,FALSE,"군산원가";#N/A,#N/A,FALSE,"팀별월별";#N/A,#N/A,FALSE,"타공정대체";#N/A,#N/A,FALSE,"기타경비";#N/A,#N/A,FALSE,"원료";#N/A,#N/A,FALSE,"연료"}</definedName>
    <definedName name="__SS19" localSheetId="0" hidden="1">{#N/A,#N/A,FALSE,"Yield";#N/A,#N/A,FALSE,"Loss1";#N/A,#N/A,FALSE,"Loss2";#N/A,#N/A,FALSE,"Hour-Labor(배분)";#N/A,#N/A,FALSE,"Capital Expenditure";#N/A,#N/A,FALSE,"Productivity"}</definedName>
    <definedName name="__SS19" localSheetId="3" hidden="1">{#N/A,#N/A,FALSE,"Yield";#N/A,#N/A,FALSE,"Loss1";#N/A,#N/A,FALSE,"Loss2";#N/A,#N/A,FALSE,"Hour-Labor(배분)";#N/A,#N/A,FALSE,"Capital Expenditure";#N/A,#N/A,FALSE,"Productivity"}</definedName>
    <definedName name="__SS19" hidden="1">{#N/A,#N/A,FALSE,"Yield";#N/A,#N/A,FALSE,"Loss1";#N/A,#N/A,FALSE,"Loss2";#N/A,#N/A,FALSE,"Hour-Labor(배분)";#N/A,#N/A,FALSE,"Capital Expenditure";#N/A,#N/A,FALSE,"Productivity"}</definedName>
    <definedName name="__SS2" localSheetId="0" hidden="1">{#N/A,#N/A,FALSE,"98소지이동TOTvs99.1 (2)";#N/A,#N/A,FALSE,"TOTAL";#N/A,#N/A,FALSE,"98소지이동TOTvs99.1(b) (2)"}</definedName>
    <definedName name="__SS2" localSheetId="3" hidden="1">{#N/A,#N/A,FALSE,"98소지이동TOTvs99.1 (2)";#N/A,#N/A,FALSE,"TOTAL";#N/A,#N/A,FALSE,"98소지이동TOTvs99.1(b) (2)"}</definedName>
    <definedName name="__SS2" hidden="1">{#N/A,#N/A,FALSE,"98소지이동TOTvs99.1 (2)";#N/A,#N/A,FALSE,"TOTAL";#N/A,#N/A,FALSE,"98소지이동TOTvs99.1(b) (2)"}</definedName>
    <definedName name="__SS20" localSheetId="0" hidden="1">{#N/A,#N/A,FALSE,"98소지이동TOTvs99.1 (2)";#N/A,#N/A,FALSE,"TOTAL";#N/A,#N/A,FALSE,"98소지이동TOTvs99.1(b) (2)"}</definedName>
    <definedName name="__SS20" localSheetId="3" hidden="1">{#N/A,#N/A,FALSE,"98소지이동TOTvs99.1 (2)";#N/A,#N/A,FALSE,"TOTAL";#N/A,#N/A,FALSE,"98소지이동TOTvs99.1(b) (2)"}</definedName>
    <definedName name="__SS20" hidden="1">{#N/A,#N/A,FALSE,"98소지이동TOTvs99.1 (2)";#N/A,#N/A,FALSE,"TOTAL";#N/A,#N/A,FALSE,"98소지이동TOTvs99.1(b) (2)"}</definedName>
    <definedName name="__SS21" localSheetId="0" hidden="1">{#N/A,#N/A,FALSE,"98소지이동TOTvs99.1 (2)";#N/A,#N/A,FALSE,"TOTAL";#N/A,#N/A,FALSE,"98소지이동TOTvs99.1(b) (2)"}</definedName>
    <definedName name="__SS21" localSheetId="3" hidden="1">{#N/A,#N/A,FALSE,"98소지이동TOTvs99.1 (2)";#N/A,#N/A,FALSE,"TOTAL";#N/A,#N/A,FALSE,"98소지이동TOTvs99.1(b) (2)"}</definedName>
    <definedName name="__SS21" hidden="1">{#N/A,#N/A,FALSE,"98소지이동TOTvs99.1 (2)";#N/A,#N/A,FALSE,"TOTAL";#N/A,#N/A,FALSE,"98소지이동TOTvs99.1(b) (2)"}</definedName>
    <definedName name="__SS22" localSheetId="0" hidden="1">{#N/A,#N/A,FALSE,"Yield";#N/A,#N/A,FALSE,"Loss1";#N/A,#N/A,FALSE,"Loss2";#N/A,#N/A,FALSE,"Hour-Labor(배분)";#N/A,#N/A,FALSE,"Capital Expenditure";#N/A,#N/A,FALSE,"Productivity"}</definedName>
    <definedName name="__SS22" localSheetId="3" hidden="1">{#N/A,#N/A,FALSE,"Yield";#N/A,#N/A,FALSE,"Loss1";#N/A,#N/A,FALSE,"Loss2";#N/A,#N/A,FALSE,"Hour-Labor(배분)";#N/A,#N/A,FALSE,"Capital Expenditure";#N/A,#N/A,FALSE,"Productivity"}</definedName>
    <definedName name="__SS22" hidden="1">{#N/A,#N/A,FALSE,"Yield";#N/A,#N/A,FALSE,"Loss1";#N/A,#N/A,FALSE,"Loss2";#N/A,#N/A,FALSE,"Hour-Labor(배분)";#N/A,#N/A,FALSE,"Capital Expenditure";#N/A,#N/A,FALSE,"Productivity"}</definedName>
    <definedName name="__SS23" localSheetId="0" hidden="1">{#N/A,#N/A,FALSE,"Yield";#N/A,#N/A,FALSE,"Loss1";#N/A,#N/A,FALSE,"Loss2";#N/A,#N/A,FALSE,"Hour-Labor(배분)";#N/A,#N/A,FALSE,"Capital Expenditure";#N/A,#N/A,FALSE,"Productivity"}</definedName>
    <definedName name="__SS23" localSheetId="3" hidden="1">{#N/A,#N/A,FALSE,"Yield";#N/A,#N/A,FALSE,"Loss1";#N/A,#N/A,FALSE,"Loss2";#N/A,#N/A,FALSE,"Hour-Labor(배분)";#N/A,#N/A,FALSE,"Capital Expenditure";#N/A,#N/A,FALSE,"Productivity"}</definedName>
    <definedName name="__SS23" hidden="1">{#N/A,#N/A,FALSE,"Yield";#N/A,#N/A,FALSE,"Loss1";#N/A,#N/A,FALSE,"Loss2";#N/A,#N/A,FALSE,"Hour-Labor(배분)";#N/A,#N/A,FALSE,"Capital Expenditure";#N/A,#N/A,FALSE,"Productivity"}</definedName>
    <definedName name="__SS24" localSheetId="0" hidden="1">{#N/A,#N/A,FALSE,"Yield";#N/A,#N/A,FALSE,"Loss1";#N/A,#N/A,FALSE,"Loss2";#N/A,#N/A,FALSE,"Hour-Labor(배분)";#N/A,#N/A,FALSE,"Capital Expenditure";#N/A,#N/A,FALSE,"Productivity"}</definedName>
    <definedName name="__SS24" localSheetId="3" hidden="1">{#N/A,#N/A,FALSE,"Yield";#N/A,#N/A,FALSE,"Loss1";#N/A,#N/A,FALSE,"Loss2";#N/A,#N/A,FALSE,"Hour-Labor(배분)";#N/A,#N/A,FALSE,"Capital Expenditure";#N/A,#N/A,FALSE,"Productivity"}</definedName>
    <definedName name="__SS24" hidden="1">{#N/A,#N/A,FALSE,"Yield";#N/A,#N/A,FALSE,"Loss1";#N/A,#N/A,FALSE,"Loss2";#N/A,#N/A,FALSE,"Hour-Labor(배분)";#N/A,#N/A,FALSE,"Capital Expenditure";#N/A,#N/A,FALSE,"Productivity"}</definedName>
    <definedName name="__SS25" localSheetId="0" hidden="1">{#N/A,#N/A,FALSE,"98소지이동TOTvs99.1 (2)";#N/A,#N/A,FALSE,"TOTAL";#N/A,#N/A,FALSE,"98소지이동TOTvs99.1(b) (2)"}</definedName>
    <definedName name="__SS25" localSheetId="3" hidden="1">{#N/A,#N/A,FALSE,"98소지이동TOTvs99.1 (2)";#N/A,#N/A,FALSE,"TOTAL";#N/A,#N/A,FALSE,"98소지이동TOTvs99.1(b) (2)"}</definedName>
    <definedName name="__SS25" hidden="1">{#N/A,#N/A,FALSE,"98소지이동TOTvs99.1 (2)";#N/A,#N/A,FALSE,"TOTAL";#N/A,#N/A,FALSE,"98소지이동TOTvs99.1(b) (2)"}</definedName>
    <definedName name="__SS26"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SS26"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SS2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SS27" localSheetId="0" hidden="1">{#N/A,#N/A,FALSE,"Yield";#N/A,#N/A,FALSE,"Loss1";#N/A,#N/A,FALSE,"Loss2";#N/A,#N/A,FALSE,"Hour-Labor(배분)";#N/A,#N/A,FALSE,"Capital Expenditure";#N/A,#N/A,FALSE,"Productivity"}</definedName>
    <definedName name="__SS27" localSheetId="3" hidden="1">{#N/A,#N/A,FALSE,"Yield";#N/A,#N/A,FALSE,"Loss1";#N/A,#N/A,FALSE,"Loss2";#N/A,#N/A,FALSE,"Hour-Labor(배분)";#N/A,#N/A,FALSE,"Capital Expenditure";#N/A,#N/A,FALSE,"Productivity"}</definedName>
    <definedName name="__SS27" hidden="1">{#N/A,#N/A,FALSE,"Yield";#N/A,#N/A,FALSE,"Loss1";#N/A,#N/A,FALSE,"Loss2";#N/A,#N/A,FALSE,"Hour-Labor(배분)";#N/A,#N/A,FALSE,"Capital Expenditure";#N/A,#N/A,FALSE,"Productivity"}</definedName>
    <definedName name="__SS28" localSheetId="0" hidden="1">{#N/A,#N/A,FALSE,"군산원가";#N/A,#N/A,FALSE,"팀별월별";#N/A,#N/A,FALSE,"타공정대체";#N/A,#N/A,FALSE,"기타경비";#N/A,#N/A,FALSE,"원료";#N/A,#N/A,FALSE,"연료"}</definedName>
    <definedName name="__SS28" localSheetId="3" hidden="1">{#N/A,#N/A,FALSE,"군산원가";#N/A,#N/A,FALSE,"팀별월별";#N/A,#N/A,FALSE,"타공정대체";#N/A,#N/A,FALSE,"기타경비";#N/A,#N/A,FALSE,"원료";#N/A,#N/A,FALSE,"연료"}</definedName>
    <definedName name="__SS28" hidden="1">{#N/A,#N/A,FALSE,"군산원가";#N/A,#N/A,FALSE,"팀별월별";#N/A,#N/A,FALSE,"타공정대체";#N/A,#N/A,FALSE,"기타경비";#N/A,#N/A,FALSE,"원료";#N/A,#N/A,FALSE,"연료"}</definedName>
    <definedName name="__SS29"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SS29"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SS29"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SS3" localSheetId="0" hidden="1">{#N/A,#N/A,FALSE,"군산원가";#N/A,#N/A,FALSE,"팀별월별";#N/A,#N/A,FALSE,"타공정대체";#N/A,#N/A,FALSE,"기타경비";#N/A,#N/A,FALSE,"원료";#N/A,#N/A,FALSE,"연료"}</definedName>
    <definedName name="__SS3" localSheetId="3" hidden="1">{#N/A,#N/A,FALSE,"군산원가";#N/A,#N/A,FALSE,"팀별월별";#N/A,#N/A,FALSE,"타공정대체";#N/A,#N/A,FALSE,"기타경비";#N/A,#N/A,FALSE,"원료";#N/A,#N/A,FALSE,"연료"}</definedName>
    <definedName name="__SS3" hidden="1">{#N/A,#N/A,FALSE,"군산원가";#N/A,#N/A,FALSE,"팀별월별";#N/A,#N/A,FALSE,"타공정대체";#N/A,#N/A,FALSE,"기타경비";#N/A,#N/A,FALSE,"원료";#N/A,#N/A,FALSE,"연료"}</definedName>
    <definedName name="__SS30"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SS30"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SS3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SS31" localSheetId="0" hidden="1">{#N/A,#N/A,FALSE,"Yield";#N/A,#N/A,FALSE,"Loss1";#N/A,#N/A,FALSE,"Loss2";#N/A,#N/A,FALSE,"Hour-Labor(배분)";#N/A,#N/A,FALSE,"Capital Expenditure";#N/A,#N/A,FALSE,"Productivity"}</definedName>
    <definedName name="__SS31" localSheetId="3" hidden="1">{#N/A,#N/A,FALSE,"Yield";#N/A,#N/A,FALSE,"Loss1";#N/A,#N/A,FALSE,"Loss2";#N/A,#N/A,FALSE,"Hour-Labor(배분)";#N/A,#N/A,FALSE,"Capital Expenditure";#N/A,#N/A,FALSE,"Productivity"}</definedName>
    <definedName name="__SS31" hidden="1">{#N/A,#N/A,FALSE,"Yield";#N/A,#N/A,FALSE,"Loss1";#N/A,#N/A,FALSE,"Loss2";#N/A,#N/A,FALSE,"Hour-Labor(배분)";#N/A,#N/A,FALSE,"Capital Expenditure";#N/A,#N/A,FALSE,"Productivity"}</definedName>
    <definedName name="__SS32" localSheetId="0" hidden="1">{#N/A,#N/A,FALSE,"98소지이동TOTvs99.1 (2)";#N/A,#N/A,FALSE,"TOTAL";#N/A,#N/A,FALSE,"98소지이동TOTvs99.1(b) (2)"}</definedName>
    <definedName name="__SS32" localSheetId="3" hidden="1">{#N/A,#N/A,FALSE,"98소지이동TOTvs99.1 (2)";#N/A,#N/A,FALSE,"TOTAL";#N/A,#N/A,FALSE,"98소지이동TOTvs99.1(b) (2)"}</definedName>
    <definedName name="__SS32" hidden="1">{#N/A,#N/A,FALSE,"98소지이동TOTvs99.1 (2)";#N/A,#N/A,FALSE,"TOTAL";#N/A,#N/A,FALSE,"98소지이동TOTvs99.1(b) (2)"}</definedName>
    <definedName name="__SS4" localSheetId="0" hidden="1">{#N/A,#N/A,FALSE,"군산원가";#N/A,#N/A,FALSE,"팀별월별";#N/A,#N/A,FALSE,"타공정대체";#N/A,#N/A,FALSE,"기타경비";#N/A,#N/A,FALSE,"원료";#N/A,#N/A,FALSE,"연료"}</definedName>
    <definedName name="__SS4" localSheetId="3" hidden="1">{#N/A,#N/A,FALSE,"군산원가";#N/A,#N/A,FALSE,"팀별월별";#N/A,#N/A,FALSE,"타공정대체";#N/A,#N/A,FALSE,"기타경비";#N/A,#N/A,FALSE,"원료";#N/A,#N/A,FALSE,"연료"}</definedName>
    <definedName name="__SS4" hidden="1">{#N/A,#N/A,FALSE,"군산원가";#N/A,#N/A,FALSE,"팀별월별";#N/A,#N/A,FALSE,"타공정대체";#N/A,#N/A,FALSE,"기타경비";#N/A,#N/A,FALSE,"원료";#N/A,#N/A,FALSE,"연료"}</definedName>
    <definedName name="__SS5" localSheetId="0" hidden="1">{#N/A,#N/A,FALSE,"98소지이동TOTvs99.1 (2)";#N/A,#N/A,FALSE,"TOTAL";#N/A,#N/A,FALSE,"98소지이동TOTvs99.1(b) (2)"}</definedName>
    <definedName name="__SS5" localSheetId="3" hidden="1">{#N/A,#N/A,FALSE,"98소지이동TOTvs99.1 (2)";#N/A,#N/A,FALSE,"TOTAL";#N/A,#N/A,FALSE,"98소지이동TOTvs99.1(b) (2)"}</definedName>
    <definedName name="__SS5" hidden="1">{#N/A,#N/A,FALSE,"98소지이동TOTvs99.1 (2)";#N/A,#N/A,FALSE,"TOTAL";#N/A,#N/A,FALSE,"98소지이동TOTvs99.1(b) (2)"}</definedName>
    <definedName name="__SS6"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SS6"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SS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SS7"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SS7"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SS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SS8" localSheetId="0" hidden="1">{#N/A,#N/A,FALSE,"98소지이동TOTvs99.1 (2)";#N/A,#N/A,FALSE,"TOTAL";#N/A,#N/A,FALSE,"98소지이동TOTvs99.1(b) (2)"}</definedName>
    <definedName name="__SS8" localSheetId="3" hidden="1">{#N/A,#N/A,FALSE,"98소지이동TOTvs99.1 (2)";#N/A,#N/A,FALSE,"TOTAL";#N/A,#N/A,FALSE,"98소지이동TOTvs99.1(b) (2)"}</definedName>
    <definedName name="__SS8" hidden="1">{#N/A,#N/A,FALSE,"98소지이동TOTvs99.1 (2)";#N/A,#N/A,FALSE,"TOTAL";#N/A,#N/A,FALSE,"98소지이동TOTvs99.1(b) (2)"}</definedName>
    <definedName name="__SS9" localSheetId="0" hidden="1">{#N/A,#N/A,FALSE,"98소지이동TOTvs99.1 (2)";#N/A,#N/A,FALSE,"TOTAL";#N/A,#N/A,FALSE,"98소지이동TOTvs99.1(b) (2)"}</definedName>
    <definedName name="__SS9" localSheetId="3" hidden="1">{#N/A,#N/A,FALSE,"98소지이동TOTvs99.1 (2)";#N/A,#N/A,FALSE,"TOTAL";#N/A,#N/A,FALSE,"98소지이동TOTvs99.1(b) (2)"}</definedName>
    <definedName name="__SS9" hidden="1">{#N/A,#N/A,FALSE,"98소지이동TOTvs99.1 (2)";#N/A,#N/A,FALSE,"TOTAL";#N/A,#N/A,FALSE,"98소지이동TOTvs99.1(b) (2)"}</definedName>
    <definedName name="__SSS1" hidden="1">#REF!</definedName>
    <definedName name="__tm1" localSheetId="0" hidden="1">{#N/A,#N/A,FALSE,"Pharm";#N/A,#N/A,FALSE,"WWCM"}</definedName>
    <definedName name="__tm1" hidden="1">{#N/A,#N/A,FALSE,"Pharm";#N/A,#N/A,FALSE,"WWCM"}</definedName>
    <definedName name="__vtp1"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_vtp1"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_WOO123" localSheetId="0" hidden="1">{#N/A,#N/A,FALSE,"지침";#N/A,#N/A,FALSE,"환경분석";#N/A,#N/A,FALSE,"Sheet16"}</definedName>
    <definedName name="__WOO123" hidden="1">{#N/A,#N/A,FALSE,"지침";#N/A,#N/A,FALSE,"환경분석";#N/A,#N/A,FALSE,"Sheet16"}</definedName>
    <definedName name="__www1"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_www1"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_www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_x1" localSheetId="0" hidden="1">{"detail",#N/A,FALSE,"mfg";"summary",#N/A,FALSE,"mfg"}</definedName>
    <definedName name="__x1" hidden="1">{"detail",#N/A,FALSE,"mfg";"summary",#N/A,FALSE,"mfg"}</definedName>
    <definedName name="__X2" localSheetId="0" hidden="1">{#N/A,#N/A,FALSE,"Other";#N/A,#N/A,FALSE,"Ace";#N/A,#N/A,FALSE,"Derm"}</definedName>
    <definedName name="__X2" hidden="1">{#N/A,#N/A,FALSE,"Other";#N/A,#N/A,FALSE,"Ace";#N/A,#N/A,FALSE,"Derm"}</definedName>
    <definedName name="__x3" localSheetId="0" hidden="1">{"detail",#N/A,FALSE,"mfg";"summary",#N/A,FALSE,"mfg"}</definedName>
    <definedName name="__x3" hidden="1">{"detail",#N/A,FALSE,"mfg";"summary",#N/A,FALSE,"mfg"}</definedName>
    <definedName name="__x4" localSheetId="0" hidden="1">{#N/A,"PURCHM",FALSE,"Business Analysis";#N/A,"SPADD",FALSE,"Business Analysis"}</definedName>
    <definedName name="__x4" hidden="1">{#N/A,"PURCHM",FALSE,"Business Analysis";#N/A,"SPADD",FALSE,"Business Analysis"}</definedName>
    <definedName name="__x5" localSheetId="0" hidden="1">{#N/A,"PURADD",FALSE,"Business Analysis";#N/A,"PURSPP",FALSE,"Business Analysis";#N/A,"CTGIND",FALSE,"Business Analysis";#N/A,"PURCHM",FALSE,"Business Analysis";#N/A,"SPADD",FALSE,"Business Analysis";#N/A,"EPOXY",FALSE,"Business Analysis";#N/A,"PURPER",FALSE,"Business Analysis"}</definedName>
    <definedName name="__x5" hidden="1">{#N/A,"PURADD",FALSE,"Business Analysis";#N/A,"PURSPP",FALSE,"Business Analysis";#N/A,"CTGIND",FALSE,"Business Analysis";#N/A,"PURCHM",FALSE,"Business Analysis";#N/A,"SPADD",FALSE,"Business Analysis";#N/A,"EPOXY",FALSE,"Business Analysis";#N/A,"PURPER",FALSE,"Business Analysis"}</definedName>
    <definedName name="__XX1" localSheetId="0" hidden="1">{#N/A,#N/A,FALSE,"98소지이동TOTvs99.1 (2)";#N/A,#N/A,FALSE,"TOTAL";#N/A,#N/A,FALSE,"98소지이동TOTvs99.1(b) (2)"}</definedName>
    <definedName name="__XX1" localSheetId="3" hidden="1">{#N/A,#N/A,FALSE,"98소지이동TOTvs99.1 (2)";#N/A,#N/A,FALSE,"TOTAL";#N/A,#N/A,FALSE,"98소지이동TOTvs99.1(b) (2)"}</definedName>
    <definedName name="__XX1" hidden="1">{#N/A,#N/A,FALSE,"98소지이동TOTvs99.1 (2)";#N/A,#N/A,FALSE,"TOTAL";#N/A,#N/A,FALSE,"98소지이동TOTvs99.1(b) (2)"}</definedName>
    <definedName name="__XX10" localSheetId="0" hidden="1">{#N/A,#N/A,FALSE,"Yield";#N/A,#N/A,FALSE,"Loss1";#N/A,#N/A,FALSE,"Loss2";#N/A,#N/A,FALSE,"Hour-Labor(배분)";#N/A,#N/A,FALSE,"Capital Expenditure";#N/A,#N/A,FALSE,"Productivity"}</definedName>
    <definedName name="__XX10" localSheetId="3" hidden="1">{#N/A,#N/A,FALSE,"Yield";#N/A,#N/A,FALSE,"Loss1";#N/A,#N/A,FALSE,"Loss2";#N/A,#N/A,FALSE,"Hour-Labor(배분)";#N/A,#N/A,FALSE,"Capital Expenditure";#N/A,#N/A,FALSE,"Productivity"}</definedName>
    <definedName name="__XX10" hidden="1">{#N/A,#N/A,FALSE,"Yield";#N/A,#N/A,FALSE,"Loss1";#N/A,#N/A,FALSE,"Loss2";#N/A,#N/A,FALSE,"Hour-Labor(배분)";#N/A,#N/A,FALSE,"Capital Expenditure";#N/A,#N/A,FALSE,"Productivity"}</definedName>
    <definedName name="__XX2" localSheetId="0" hidden="1">{#N/A,#N/A,FALSE,"98소지이동TOTvs99.1 (2)";#N/A,#N/A,FALSE,"TOTAL";#N/A,#N/A,FALSE,"98소지이동TOTvs99.1(b) (2)"}</definedName>
    <definedName name="__XX2" localSheetId="3" hidden="1">{#N/A,#N/A,FALSE,"98소지이동TOTvs99.1 (2)";#N/A,#N/A,FALSE,"TOTAL";#N/A,#N/A,FALSE,"98소지이동TOTvs99.1(b) (2)"}</definedName>
    <definedName name="__XX2" hidden="1">{#N/A,#N/A,FALSE,"98소지이동TOTvs99.1 (2)";#N/A,#N/A,FALSE,"TOTAL";#N/A,#N/A,FALSE,"98소지이동TOTvs99.1(b) (2)"}</definedName>
    <definedName name="__XX3" localSheetId="0" hidden="1">{#N/A,#N/A,FALSE,"98소지이동TOTvs99.1 (2)";#N/A,#N/A,FALSE,"TOTAL";#N/A,#N/A,FALSE,"98소지이동TOTvs99.1(b) (2)"}</definedName>
    <definedName name="__XX3" localSheetId="3" hidden="1">{#N/A,#N/A,FALSE,"98소지이동TOTvs99.1 (2)";#N/A,#N/A,FALSE,"TOTAL";#N/A,#N/A,FALSE,"98소지이동TOTvs99.1(b) (2)"}</definedName>
    <definedName name="__XX3" hidden="1">{#N/A,#N/A,FALSE,"98소지이동TOTvs99.1 (2)";#N/A,#N/A,FALSE,"TOTAL";#N/A,#N/A,FALSE,"98소지이동TOTvs99.1(b) (2)"}</definedName>
    <definedName name="__XX4" localSheetId="0" hidden="1">{#N/A,#N/A,FALSE,"군산원가";#N/A,#N/A,FALSE,"팀별월별";#N/A,#N/A,FALSE,"타공정대체";#N/A,#N/A,FALSE,"기타경비";#N/A,#N/A,FALSE,"원료";#N/A,#N/A,FALSE,"연료"}</definedName>
    <definedName name="__XX4" localSheetId="3" hidden="1">{#N/A,#N/A,FALSE,"군산원가";#N/A,#N/A,FALSE,"팀별월별";#N/A,#N/A,FALSE,"타공정대체";#N/A,#N/A,FALSE,"기타경비";#N/A,#N/A,FALSE,"원료";#N/A,#N/A,FALSE,"연료"}</definedName>
    <definedName name="__XX4" hidden="1">{#N/A,#N/A,FALSE,"군산원가";#N/A,#N/A,FALSE,"팀별월별";#N/A,#N/A,FALSE,"타공정대체";#N/A,#N/A,FALSE,"기타경비";#N/A,#N/A,FALSE,"원료";#N/A,#N/A,FALSE,"연료"}</definedName>
    <definedName name="__XX5" localSheetId="0" hidden="1">{#N/A,#N/A,FALSE,"군산원가";#N/A,#N/A,FALSE,"팀별월별";#N/A,#N/A,FALSE,"타공정대체";#N/A,#N/A,FALSE,"기타경비";#N/A,#N/A,FALSE,"원료";#N/A,#N/A,FALSE,"연료"}</definedName>
    <definedName name="__XX5" localSheetId="3" hidden="1">{#N/A,#N/A,FALSE,"군산원가";#N/A,#N/A,FALSE,"팀별월별";#N/A,#N/A,FALSE,"타공정대체";#N/A,#N/A,FALSE,"기타경비";#N/A,#N/A,FALSE,"원료";#N/A,#N/A,FALSE,"연료"}</definedName>
    <definedName name="__XX5" hidden="1">{#N/A,#N/A,FALSE,"군산원가";#N/A,#N/A,FALSE,"팀별월별";#N/A,#N/A,FALSE,"타공정대체";#N/A,#N/A,FALSE,"기타경비";#N/A,#N/A,FALSE,"원료";#N/A,#N/A,FALSE,"연료"}</definedName>
    <definedName name="__XX6" localSheetId="0" hidden="1">{#N/A,#N/A,FALSE,"Yield";#N/A,#N/A,FALSE,"Loss1";#N/A,#N/A,FALSE,"Loss2";#N/A,#N/A,FALSE,"Hour-Labor(배분)";#N/A,#N/A,FALSE,"Capital Expenditure";#N/A,#N/A,FALSE,"Productivity"}</definedName>
    <definedName name="__XX6" localSheetId="3" hidden="1">{#N/A,#N/A,FALSE,"Yield";#N/A,#N/A,FALSE,"Loss1";#N/A,#N/A,FALSE,"Loss2";#N/A,#N/A,FALSE,"Hour-Labor(배분)";#N/A,#N/A,FALSE,"Capital Expenditure";#N/A,#N/A,FALSE,"Productivity"}</definedName>
    <definedName name="__XX6" hidden="1">{#N/A,#N/A,FALSE,"Yield";#N/A,#N/A,FALSE,"Loss1";#N/A,#N/A,FALSE,"Loss2";#N/A,#N/A,FALSE,"Hour-Labor(배분)";#N/A,#N/A,FALSE,"Capital Expenditure";#N/A,#N/A,FALSE,"Productivity"}</definedName>
    <definedName name="__XX7" localSheetId="0" hidden="1">{#N/A,#N/A,FALSE,"98소지이동TOTvs99.1 (2)";#N/A,#N/A,FALSE,"TOTAL";#N/A,#N/A,FALSE,"98소지이동TOTvs99.1(b) (2)"}</definedName>
    <definedName name="__XX7" localSheetId="3" hidden="1">{#N/A,#N/A,FALSE,"98소지이동TOTvs99.1 (2)";#N/A,#N/A,FALSE,"TOTAL";#N/A,#N/A,FALSE,"98소지이동TOTvs99.1(b) (2)"}</definedName>
    <definedName name="__XX7" hidden="1">{#N/A,#N/A,FALSE,"98소지이동TOTvs99.1 (2)";#N/A,#N/A,FALSE,"TOTAL";#N/A,#N/A,FALSE,"98소지이동TOTvs99.1(b) (2)"}</definedName>
    <definedName name="__XX8"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XX8"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XX8"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_XX9"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XX9"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XX9"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_z12" localSheetId="0" hidden="1">{"pro_view",#N/A,FALSE,"EEFSNAP2";"rep_view",#N/A,FALSE,"EEFSNAP2"}</definedName>
    <definedName name="__z12" hidden="1">{"pro_view",#N/A,FALSE,"EEFSNAP2";"rep_view",#N/A,FALSE,"EEFSNAP2"}</definedName>
    <definedName name="__z22" localSheetId="0" hidden="1">{#N/A,"PURADD",FALSE,"Business Analysis";#N/A,"PURSPP",FALSE,"Business Analysis";#N/A,"CTGIND",FALSE,"Business Analysis";#N/A,"PURCHM",FALSE,"Business Analysis";#N/A,"SPADD",FALSE,"Business Analysis";#N/A,"EPOXY",FALSE,"Business Analysis";#N/A,"PURPER",FALSE,"Business Analysis"}</definedName>
    <definedName name="__z22" hidden="1">{#N/A,"PURADD",FALSE,"Business Analysis";#N/A,"PURSPP",FALSE,"Business Analysis";#N/A,"CTGIND",FALSE,"Business Analysis";#N/A,"PURCHM",FALSE,"Business Analysis";#N/A,"SPADD",FALSE,"Business Analysis";#N/A,"EPOXY",FALSE,"Business Analysis";#N/A,"PURPER",FALSE,"Business Analysis"}</definedName>
    <definedName name="__z25" localSheetId="0" hidden="1">{"detail",#N/A,FALSE,"mfg";"summary",#N/A,FALSE,"mfg"}</definedName>
    <definedName name="__z25" hidden="1">{"detail",#N/A,FALSE,"mfg";"summary",#N/A,FALSE,"mfg"}</definedName>
    <definedName name="__ZZ1" localSheetId="0" hidden="1">{#N/A,#N/A,FALSE,"98소지이동TOTvs99.1 (2)";#N/A,#N/A,FALSE,"TOTAL";#N/A,#N/A,FALSE,"98소지이동TOTvs99.1(b) (2)"}</definedName>
    <definedName name="__ZZ1" localSheetId="3" hidden="1">{#N/A,#N/A,FALSE,"98소지이동TOTvs99.1 (2)";#N/A,#N/A,FALSE,"TOTAL";#N/A,#N/A,FALSE,"98소지이동TOTvs99.1(b) (2)"}</definedName>
    <definedName name="__ZZ1" hidden="1">{#N/A,#N/A,FALSE,"98소지이동TOTvs99.1 (2)";#N/A,#N/A,FALSE,"TOTAL";#N/A,#N/A,FALSE,"98소지이동TOTvs99.1(b) (2)"}</definedName>
    <definedName name="__zz2" localSheetId="0" hidden="1">{#N/A,"PURADD",FALSE,"Business Analysis";#N/A,"PURSPP",FALSE,"Business Analysis";#N/A,"CTGIND",FALSE,"Business Analysis";#N/A,"PURCHM",FALSE,"Business Analysis";#N/A,"SPADD",FALSE,"Business Analysis";#N/A,"EPOXY",FALSE,"Business Analysis";#N/A,"PURPER",FALSE,"Business Analysis"}</definedName>
    <definedName name="__zz2" hidden="1">{#N/A,"PURADD",FALSE,"Business Analysis";#N/A,"PURSPP",FALSE,"Business Analysis";#N/A,"CTGIND",FALSE,"Business Analysis";#N/A,"PURCHM",FALSE,"Business Analysis";#N/A,"SPADD",FALSE,"Business Analysis";#N/A,"EPOXY",FALSE,"Business Analysis";#N/A,"PURPER",FALSE,"Business Analysis"}</definedName>
    <definedName name="__ㅇㅇㅇ" hidden="1">#REF!</definedName>
    <definedName name="_1">#REF!</definedName>
    <definedName name="_1_?__F" hidden="1">#REF!</definedName>
    <definedName name="_1_?0_F" hidden="1">#REF!</definedName>
    <definedName name="_1________0_0__123Grap" hidden="1">#REF!</definedName>
    <definedName name="_1__123Graph_ACHART_1" hidden="1">#REF!</definedName>
    <definedName name="_1__123Graph_AChart_10B" hidden="1">#REF!</definedName>
    <definedName name="_1__123Graph_AENE_VVVF" hidden="1">#REF!</definedName>
    <definedName name="_1__123Graph_A차트_1" hidden="1">#REF!</definedName>
    <definedName name="_1_5_0__123Grap" hidden="1">#REF!</definedName>
    <definedName name="_10____123Graph_X차트_2" hidden="1">#REF!</definedName>
    <definedName name="_10__123Graph_AChart_20C" hidden="1">#REF!</definedName>
    <definedName name="_10__123Graph_B차트_2" hidden="1">#REF!</definedName>
    <definedName name="_10__123Graph_LBL_BENE_VVVF" hidden="1">#REF!</definedName>
    <definedName name="_100cc6_" localSheetId="0" hidden="1">{#N/A,#N/A,FALSE,"Yield";#N/A,#N/A,FALSE,"Loss1";#N/A,#N/A,FALSE,"Loss2";#N/A,#N/A,FALSE,"Hour-Labor(배분)";#N/A,#N/A,FALSE,"Capital Expenditure";#N/A,#N/A,FALSE,"Productivity"}</definedName>
    <definedName name="_100cc6_" localSheetId="3" hidden="1">{#N/A,#N/A,FALSE,"Yield";#N/A,#N/A,FALSE,"Loss1";#N/A,#N/A,FALSE,"Loss2";#N/A,#N/A,FALSE,"Hour-Labor(배분)";#N/A,#N/A,FALSE,"Capital Expenditure";#N/A,#N/A,FALSE,"Productivity"}</definedName>
    <definedName name="_100cc6_" hidden="1">{#N/A,#N/A,FALSE,"Yield";#N/A,#N/A,FALSE,"Loss1";#N/A,#N/A,FALSE,"Loss2";#N/A,#N/A,FALSE,"Hour-Labor(배분)";#N/A,#N/A,FALSE,"Capital Expenditure";#N/A,#N/A,FALSE,"Productivity"}</definedName>
    <definedName name="_102Q123_" localSheetId="0" hidden="1">{#N/A,#N/A,FALSE,"지침";#N/A,#N/A,FALSE,"환경분석";#N/A,#N/A,FALSE,"Sheet16"}</definedName>
    <definedName name="_102Q123_" hidden="1">{#N/A,#N/A,FALSE,"지침";#N/A,#N/A,FALSE,"환경분석";#N/A,#N/A,FALSE,"Sheet16"}</definedName>
    <definedName name="_103_9____123Grap" hidden="1">#REF!</definedName>
    <definedName name="_104_9____123Graph_LB" hidden="1">#REF!</definedName>
    <definedName name="_104s1_" localSheetId="25" hidden="1">{#N/A,#N/A,FALSE,"UNIT";#N/A,#N/A,FALSE,"UNIT";#N/A,#N/A,FALSE,"계정"}</definedName>
    <definedName name="_104s1_" localSheetId="0" hidden="1">{#N/A,#N/A,FALSE,"UNIT";#N/A,#N/A,FALSE,"UNIT";#N/A,#N/A,FALSE,"계정"}</definedName>
    <definedName name="_104s1_" localSheetId="3" hidden="1">{#N/A,#N/A,FALSE,"UNIT";#N/A,#N/A,FALSE,"UNIT";#N/A,#N/A,FALSE,"계정"}</definedName>
    <definedName name="_104s1_" hidden="1">{#N/A,#N/A,FALSE,"UNIT";#N/A,#N/A,FALSE,"UNIT";#N/A,#N/A,FALSE,"계정"}</definedName>
    <definedName name="_105cc7_" localSheetId="0" hidden="1">{#N/A,#N/A,FALSE,"Yield";#N/A,#N/A,FALSE,"Loss1";#N/A,#N/A,FALSE,"Loss2";#N/A,#N/A,FALSE,"Hour-Labor(배분)";#N/A,#N/A,FALSE,"Capital Expenditure";#N/A,#N/A,FALSE,"Productivity"}</definedName>
    <definedName name="_105cc7_" localSheetId="3" hidden="1">{#N/A,#N/A,FALSE,"Yield";#N/A,#N/A,FALSE,"Loss1";#N/A,#N/A,FALSE,"Loss2";#N/A,#N/A,FALSE,"Hour-Labor(배분)";#N/A,#N/A,FALSE,"Capital Expenditure";#N/A,#N/A,FALSE,"Productivity"}</definedName>
    <definedName name="_105cc7_" hidden="1">{#N/A,#N/A,FALSE,"Yield";#N/A,#N/A,FALSE,"Loss1";#N/A,#N/A,FALSE,"Loss2";#N/A,#N/A,FALSE,"Hour-Labor(배분)";#N/A,#N/A,FALSE,"Capital Expenditure";#N/A,#N/A,FALSE,"Productivity"}</definedName>
    <definedName name="_105s10_" localSheetId="25" hidden="1">{#N/A,#N/A,FALSE,"UNIT";#N/A,#N/A,FALSE,"UNIT";#N/A,#N/A,FALSE,"계정"}</definedName>
    <definedName name="_105s10_" localSheetId="0" hidden="1">{#N/A,#N/A,FALSE,"UNIT";#N/A,#N/A,FALSE,"UNIT";#N/A,#N/A,FALSE,"계정"}</definedName>
    <definedName name="_105s10_" localSheetId="3" hidden="1">{#N/A,#N/A,FALSE,"UNIT";#N/A,#N/A,FALSE,"UNIT";#N/A,#N/A,FALSE,"계정"}</definedName>
    <definedName name="_105s10_" hidden="1">{#N/A,#N/A,FALSE,"UNIT";#N/A,#N/A,FALSE,"UNIT";#N/A,#N/A,FALSE,"계정"}</definedName>
    <definedName name="_106Q12345_" localSheetId="0" hidden="1">{#N/A,#N/A,FALSE,"지침";#N/A,#N/A,FALSE,"환경분석";#N/A,#N/A,FALSE,"Sheet16"}</definedName>
    <definedName name="_106Q12345_" hidden="1">{#N/A,#N/A,FALSE,"지침";#N/A,#N/A,FALSE,"환경분석";#N/A,#N/A,FALSE,"Sheet16"}</definedName>
    <definedName name="_106s11_" localSheetId="25" hidden="1">{#N/A,#N/A,FALSE,"UNIT";#N/A,#N/A,FALSE,"UNIT";#N/A,#N/A,FALSE,"계정"}</definedName>
    <definedName name="_106s11_" localSheetId="0" hidden="1">{#N/A,#N/A,FALSE,"UNIT";#N/A,#N/A,FALSE,"UNIT";#N/A,#N/A,FALSE,"계정"}</definedName>
    <definedName name="_106s11_" localSheetId="3" hidden="1">{#N/A,#N/A,FALSE,"UNIT";#N/A,#N/A,FALSE,"UNIT";#N/A,#N/A,FALSE,"계정"}</definedName>
    <definedName name="_106s11_" hidden="1">{#N/A,#N/A,FALSE,"UNIT";#N/A,#N/A,FALSE,"UNIT";#N/A,#N/A,FALSE,"계정"}</definedName>
    <definedName name="_107s12_" localSheetId="25" hidden="1">{#N/A,#N/A,FALSE,"UNIT";#N/A,#N/A,FALSE,"UNIT";#N/A,#N/A,FALSE,"계정"}</definedName>
    <definedName name="_107s12_" localSheetId="0" hidden="1">{#N/A,#N/A,FALSE,"UNIT";#N/A,#N/A,FALSE,"UNIT";#N/A,#N/A,FALSE,"계정"}</definedName>
    <definedName name="_107s12_" localSheetId="3" hidden="1">{#N/A,#N/A,FALSE,"UNIT";#N/A,#N/A,FALSE,"UNIT";#N/A,#N/A,FALSE,"계정"}</definedName>
    <definedName name="_107s12_" hidden="1">{#N/A,#N/A,FALSE,"UNIT";#N/A,#N/A,FALSE,"UNIT";#N/A,#N/A,FALSE,"계정"}</definedName>
    <definedName name="_108_9_0__123Grap" hidden="1">#REF!</definedName>
    <definedName name="_108s13_" localSheetId="25" hidden="1">{#N/A,#N/A,FALSE,"UNIT";#N/A,#N/A,FALSE,"UNIT";#N/A,#N/A,FALSE,"계정"}</definedName>
    <definedName name="_108s13_" localSheetId="0" hidden="1">{#N/A,#N/A,FALSE,"UNIT";#N/A,#N/A,FALSE,"UNIT";#N/A,#N/A,FALSE,"계정"}</definedName>
    <definedName name="_108s13_" localSheetId="3" hidden="1">{#N/A,#N/A,FALSE,"UNIT";#N/A,#N/A,FALSE,"UNIT";#N/A,#N/A,FALSE,"계정"}</definedName>
    <definedName name="_108s13_" hidden="1">{#N/A,#N/A,FALSE,"UNIT";#N/A,#N/A,FALSE,"UNIT";#N/A,#N/A,FALSE,"계정"}</definedName>
    <definedName name="_109s14_" localSheetId="25" hidden="1">{#N/A,#N/A,FALSE,"UNIT";#N/A,#N/A,FALSE,"UNIT";#N/A,#N/A,FALSE,"계정"}</definedName>
    <definedName name="_109s14_" localSheetId="0" hidden="1">{#N/A,#N/A,FALSE,"UNIT";#N/A,#N/A,FALSE,"UNIT";#N/A,#N/A,FALSE,"계정"}</definedName>
    <definedName name="_109s14_" localSheetId="3" hidden="1">{#N/A,#N/A,FALSE,"UNIT";#N/A,#N/A,FALSE,"UNIT";#N/A,#N/A,FALSE,"계정"}</definedName>
    <definedName name="_109s14_" hidden="1">{#N/A,#N/A,FALSE,"UNIT";#N/A,#N/A,FALSE,"UNIT";#N/A,#N/A,FALSE,"계정"}</definedName>
    <definedName name="_10A3_" localSheetId="0" hidden="1">{#N/A,#N/A,FALSE,"단축1";#N/A,#N/A,FALSE,"단축2";#N/A,#N/A,FALSE,"단축3";#N/A,#N/A,FALSE,"장축";#N/A,#N/A,FALSE,"4WD"}</definedName>
    <definedName name="_10A3_" hidden="1">{#N/A,#N/A,FALSE,"단축1";#N/A,#N/A,FALSE,"단축2";#N/A,#N/A,FALSE,"단축3";#N/A,#N/A,FALSE,"장축";#N/A,#N/A,FALSE,"4WD"}</definedName>
    <definedName name="_10s10_" localSheetId="0" hidden="1">{#N/A,#N/A,FALSE,"UNIT";#N/A,#N/A,FALSE,"UNIT";#N/A,#N/A,FALSE,"계정"}</definedName>
    <definedName name="_10s10_" hidden="1">{#N/A,#N/A,FALSE,"UNIT";#N/A,#N/A,FALSE,"UNIT";#N/A,#N/A,FALSE,"계정"}</definedName>
    <definedName name="_11____123Graph_X차트_3" hidden="1">#REF!</definedName>
    <definedName name="_11__123Graph_AChart_21C" hidden="1">#REF!</definedName>
    <definedName name="_11__123Graph_B차트_3" hidden="1">#REF!</definedName>
    <definedName name="_11__123Graph_LBL_BPOWER_MT" hidden="1">#REF!</definedName>
    <definedName name="_11_5____123Grap" hidden="1">#REF!</definedName>
    <definedName name="_110cc8_" localSheetId="0" hidden="1">{#N/A,#N/A,FALSE,"Yield";#N/A,#N/A,FALSE,"Loss1";#N/A,#N/A,FALSE,"Loss2";#N/A,#N/A,FALSE,"Hour-Labor(배분)";#N/A,#N/A,FALSE,"Capital Expenditure";#N/A,#N/A,FALSE,"Productivity"}</definedName>
    <definedName name="_110cc8_" localSheetId="3" hidden="1">{#N/A,#N/A,FALSE,"Yield";#N/A,#N/A,FALSE,"Loss1";#N/A,#N/A,FALSE,"Loss2";#N/A,#N/A,FALSE,"Hour-Labor(배분)";#N/A,#N/A,FALSE,"Capital Expenditure";#N/A,#N/A,FALSE,"Productivity"}</definedName>
    <definedName name="_110cc8_" hidden="1">{#N/A,#N/A,FALSE,"Yield";#N/A,#N/A,FALSE,"Loss1";#N/A,#N/A,FALSE,"Loss2";#N/A,#N/A,FALSE,"Hour-Labor(배분)";#N/A,#N/A,FALSE,"Capital Expenditure";#N/A,#N/A,FALSE,"Productivity"}</definedName>
    <definedName name="_110Q2345_" localSheetId="0" hidden="1">{#N/A,#N/A,FALSE,"지침";#N/A,#N/A,FALSE,"환경분석";#N/A,#N/A,FALSE,"Sheet16"}</definedName>
    <definedName name="_110Q2345_" hidden="1">{#N/A,#N/A,FALSE,"지침";#N/A,#N/A,FALSE,"환경분석";#N/A,#N/A,FALSE,"Sheet16"}</definedName>
    <definedName name="_110s16_" localSheetId="25" hidden="1">{#N/A,#N/A,FALSE,"UNIT";#N/A,#N/A,FALSE,"UNIT";#N/A,#N/A,FALSE,"계정"}</definedName>
    <definedName name="_110s16_" localSheetId="0" hidden="1">{#N/A,#N/A,FALSE,"UNIT";#N/A,#N/A,FALSE,"UNIT";#N/A,#N/A,FALSE,"계정"}</definedName>
    <definedName name="_110s16_" localSheetId="3" hidden="1">{#N/A,#N/A,FALSE,"UNIT";#N/A,#N/A,FALSE,"UNIT";#N/A,#N/A,FALSE,"계정"}</definedName>
    <definedName name="_110s16_" hidden="1">{#N/A,#N/A,FALSE,"UNIT";#N/A,#N/A,FALSE,"UNIT";#N/A,#N/A,FALSE,"계정"}</definedName>
    <definedName name="_111s17_" localSheetId="25" hidden="1">{#N/A,#N/A,FALSE,"UNIT";#N/A,#N/A,FALSE,"UNIT";#N/A,#N/A,FALSE,"계정"}</definedName>
    <definedName name="_111s17_" localSheetId="0" hidden="1">{#N/A,#N/A,FALSE,"UNIT";#N/A,#N/A,FALSE,"UNIT";#N/A,#N/A,FALSE,"계정"}</definedName>
    <definedName name="_111s17_" localSheetId="3" hidden="1">{#N/A,#N/A,FALSE,"UNIT";#N/A,#N/A,FALSE,"UNIT";#N/A,#N/A,FALSE,"계정"}</definedName>
    <definedName name="_111s17_" hidden="1">{#N/A,#N/A,FALSE,"UNIT";#N/A,#N/A,FALSE,"UNIT";#N/A,#N/A,FALSE,"계정"}</definedName>
    <definedName name="_112__FDSAUDITLINK__" localSheetId="0"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_FDSAUDITLINK__" hidden="1">{"fdsup://directions/FAT Viewer?action=UPDATE&amp;creator=factset&amp;DYN_ARGS=TRUE&amp;DOC_NAME=FAT:FQL_AUDITING_CLIENT_TEMPLATE.FAT&amp;display_string=Audit&amp;VAR:KEY=YDWFWZQRYZ&amp;VAR:QUERY=RkZfRUJJVF9PUEVSKExUTVMsMCwwLCwsVVNEKQ==&amp;WINDOW=FIRST_POPUP&amp;HEIGHT=450&amp;WIDTH=450&amp;STAR","T_MAXIMIZED=FALSE&amp;VAR:CALENDAR=US&amp;VAR:SYMBOL=688050&amp;VAR:INDEX=0"}</definedName>
    <definedName name="_112_9_0__123Graph_LB" hidden="1">#REF!</definedName>
    <definedName name="_112s2_" localSheetId="25" hidden="1">{#N/A,#N/A,FALSE,"UNIT";#N/A,#N/A,FALSE,"UNIT";#N/A,#N/A,FALSE,"계정"}</definedName>
    <definedName name="_112s2_" localSheetId="0" hidden="1">{#N/A,#N/A,FALSE,"UNIT";#N/A,#N/A,FALSE,"UNIT";#N/A,#N/A,FALSE,"계정"}</definedName>
    <definedName name="_112s2_" localSheetId="3" hidden="1">{#N/A,#N/A,FALSE,"UNIT";#N/A,#N/A,FALSE,"UNIT";#N/A,#N/A,FALSE,"계정"}</definedName>
    <definedName name="_112s2_" hidden="1">{#N/A,#N/A,FALSE,"UNIT";#N/A,#N/A,FALSE,"UNIT";#N/A,#N/A,FALSE,"계정"}</definedName>
    <definedName name="_113s3_" localSheetId="25" hidden="1">{#N/A,#N/A,FALSE,"UNIT";#N/A,#N/A,FALSE,"UNIT";#N/A,#N/A,FALSE,"계정"}</definedName>
    <definedName name="_113s3_" localSheetId="0" hidden="1">{#N/A,#N/A,FALSE,"UNIT";#N/A,#N/A,FALSE,"UNIT";#N/A,#N/A,FALSE,"계정"}</definedName>
    <definedName name="_113s3_" localSheetId="3" hidden="1">{#N/A,#N/A,FALSE,"UNIT";#N/A,#N/A,FALSE,"UNIT";#N/A,#N/A,FALSE,"계정"}</definedName>
    <definedName name="_113s3_" hidden="1">{#N/A,#N/A,FALSE,"UNIT";#N/A,#N/A,FALSE,"UNIT";#N/A,#N/A,FALSE,"계정"}</definedName>
    <definedName name="_114s4_" localSheetId="25" hidden="1">{#N/A,#N/A,FALSE,"UNIT";#N/A,#N/A,FALSE,"UNIT";#N/A,#N/A,FALSE,"계정"}</definedName>
    <definedName name="_114s4_" localSheetId="0" hidden="1">{#N/A,#N/A,FALSE,"UNIT";#N/A,#N/A,FALSE,"UNIT";#N/A,#N/A,FALSE,"계정"}</definedName>
    <definedName name="_114s4_" localSheetId="3" hidden="1">{#N/A,#N/A,FALSE,"UNIT";#N/A,#N/A,FALSE,"UNIT";#N/A,#N/A,FALSE,"계정"}</definedName>
    <definedName name="_114s4_" hidden="1">{#N/A,#N/A,FALSE,"UNIT";#N/A,#N/A,FALSE,"UNIT";#N/A,#N/A,FALSE,"계정"}</definedName>
    <definedName name="_115cc9_" localSheetId="0" hidden="1">{#N/A,#N/A,FALSE,"98소지이동TOTvs99.1 (2)";#N/A,#N/A,FALSE,"TOTAL";#N/A,#N/A,FALSE,"98소지이동TOTvs99.1(b) (2)"}</definedName>
    <definedName name="_115cc9_" localSheetId="3" hidden="1">{#N/A,#N/A,FALSE,"98소지이동TOTvs99.1 (2)";#N/A,#N/A,FALSE,"TOTAL";#N/A,#N/A,FALSE,"98소지이동TOTvs99.1(b) (2)"}</definedName>
    <definedName name="_115cc9_" hidden="1">{#N/A,#N/A,FALSE,"98소지이동TOTvs99.1 (2)";#N/A,#N/A,FALSE,"TOTAL";#N/A,#N/A,FALSE,"98소지이동TOTvs99.1(b) (2)"}</definedName>
    <definedName name="_115s5_" localSheetId="25" hidden="1">{#N/A,#N/A,FALSE,"UNIT";#N/A,#N/A,FALSE,"UNIT";#N/A,#N/A,FALSE,"계정"}</definedName>
    <definedName name="_115s5_" localSheetId="0" hidden="1">{#N/A,#N/A,FALSE,"UNIT";#N/A,#N/A,FALSE,"UNIT";#N/A,#N/A,FALSE,"계정"}</definedName>
    <definedName name="_115s5_" localSheetId="3" hidden="1">{#N/A,#N/A,FALSE,"UNIT";#N/A,#N/A,FALSE,"UNIT";#N/A,#N/A,FALSE,"계정"}</definedName>
    <definedName name="_115s5_" hidden="1">{#N/A,#N/A,FALSE,"UNIT";#N/A,#N/A,FALSE,"UNIT";#N/A,#N/A,FALSE,"계정"}</definedName>
    <definedName name="_116s6_" localSheetId="25" hidden="1">{#N/A,#N/A,FALSE,"UNIT";#N/A,#N/A,FALSE,"UNIT";#N/A,#N/A,FALSE,"계정"}</definedName>
    <definedName name="_116s6_" localSheetId="0" hidden="1">{#N/A,#N/A,FALSE,"UNIT";#N/A,#N/A,FALSE,"UNIT";#N/A,#N/A,FALSE,"계정"}</definedName>
    <definedName name="_116s6_" localSheetId="3" hidden="1">{#N/A,#N/A,FALSE,"UNIT";#N/A,#N/A,FALSE,"UNIT";#N/A,#N/A,FALSE,"계정"}</definedName>
    <definedName name="_116s6_" hidden="1">{#N/A,#N/A,FALSE,"UNIT";#N/A,#N/A,FALSE,"UNIT";#N/A,#N/A,FALSE,"계정"}</definedName>
    <definedName name="_117s9_" localSheetId="25" hidden="1">{#N/A,#N/A,FALSE,"UNIT";#N/A,#N/A,FALSE,"UNIT";#N/A,#N/A,FALSE,"계정"}</definedName>
    <definedName name="_117s9_" localSheetId="0" hidden="1">{#N/A,#N/A,FALSE,"UNIT";#N/A,#N/A,FALSE,"UNIT";#N/A,#N/A,FALSE,"계정"}</definedName>
    <definedName name="_117s9_" localSheetId="3" hidden="1">{#N/A,#N/A,FALSE,"UNIT";#N/A,#N/A,FALSE,"UNIT";#N/A,#N/A,FALSE,"계정"}</definedName>
    <definedName name="_117s9_" hidden="1">{#N/A,#N/A,FALSE,"UNIT";#N/A,#N/A,FALSE,"UNIT";#N/A,#N/A,FALSE,"계정"}</definedName>
    <definedName name="_11Q0987_" localSheetId="0" hidden="1">{#N/A,#N/A,FALSE,"지침";#N/A,#N/A,FALSE,"환경분석";#N/A,#N/A,FALSE,"Sheet16"}</definedName>
    <definedName name="_11Q0987_" hidden="1">{#N/A,#N/A,FALSE,"지침";#N/A,#N/A,FALSE,"환경분석";#N/A,#N/A,FALSE,"Sheet16"}</definedName>
    <definedName name="_12____123Graph_X차트_4" hidden="1">#REF!</definedName>
    <definedName name="_12__123Graph_AChart_22C" hidden="1">#REF!</definedName>
    <definedName name="_12__123Graph_B차트_4" hidden="1">#REF!</definedName>
    <definedName name="_12__123Graph_LBL_CENE_VVVF" hidden="1">#REF!</definedName>
    <definedName name="_12__9_0__123Grap" hidden="1">#REF!</definedName>
    <definedName name="_12_5_0__123Grap" hidden="1">#REF!</definedName>
    <definedName name="_12_7_0__123Graph_LB" hidden="1">#REF!</definedName>
    <definedName name="_120__FDSAUDITLINK__" localSheetId="0"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0__FDSAUDITLINK__"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23GRAPH_LBL_B1" hidden="1">#REF!</definedName>
    <definedName name="_129MatInverse" hidden="1">#REF!</definedName>
    <definedName name="_12fa2_" localSheetId="0" hidden="1">{"'Sheet1'!$A$1:$H$36"}</definedName>
    <definedName name="_12fa2_" hidden="1">{"'Sheet1'!$A$1:$H$36"}</definedName>
    <definedName name="_12Q0987_" localSheetId="0" hidden="1">{#N/A,#N/A,FALSE,"지침";#N/A,#N/A,FALSE,"환경분석";#N/A,#N/A,FALSE,"Sheet16"}</definedName>
    <definedName name="_12Q0987_" hidden="1">{#N/A,#N/A,FALSE,"지침";#N/A,#N/A,FALSE,"환경분석";#N/A,#N/A,FALSE,"Sheet16"}</definedName>
    <definedName name="_13___123Graph_A차트_1" hidden="1">#REF!</definedName>
    <definedName name="_13__123Graph_AChart_23C" hidden="1">#REF!</definedName>
    <definedName name="_13__123Graph_B차트_5" hidden="1">#REF!</definedName>
    <definedName name="_13__123Graph_LBL_CPOWER_MT" hidden="1">#REF!</definedName>
    <definedName name="_13_7____123Grap" hidden="1">#REF!</definedName>
    <definedName name="_13_7____123Graph_LB" hidden="1">#REF!</definedName>
    <definedName name="_131_0_0_MatInverse" hidden="1">#REF!</definedName>
    <definedName name="_135Q0987_" localSheetId="0" hidden="1">{#N/A,#N/A,FALSE,"지침";#N/A,#N/A,FALSE,"환경분석";#N/A,#N/A,FALSE,"Sheet16"}</definedName>
    <definedName name="_135Q0987_" hidden="1">{#N/A,#N/A,FALSE,"지침";#N/A,#N/A,FALSE,"환경분석";#N/A,#N/A,FALSE,"Sheet16"}</definedName>
    <definedName name="_136Q123_" localSheetId="0" hidden="1">{#N/A,#N/A,FALSE,"지침";#N/A,#N/A,FALSE,"환경분석";#N/A,#N/A,FALSE,"Sheet16"}</definedName>
    <definedName name="_136Q123_" hidden="1">{#N/A,#N/A,FALSE,"지침";#N/A,#N/A,FALSE,"환경분석";#N/A,#N/A,FALSE,"Sheet16"}</definedName>
    <definedName name="_137Q12345_" localSheetId="0" hidden="1">{#N/A,#N/A,FALSE,"지침";#N/A,#N/A,FALSE,"환경분석";#N/A,#N/A,FALSE,"Sheet16"}</definedName>
    <definedName name="_137Q12345_" hidden="1">{#N/A,#N/A,FALSE,"지침";#N/A,#N/A,FALSE,"환경분석";#N/A,#N/A,FALSE,"Sheet16"}</definedName>
    <definedName name="_138Q2345_" localSheetId="0" hidden="1">{#N/A,#N/A,FALSE,"지침";#N/A,#N/A,FALSE,"환경분석";#N/A,#N/A,FALSE,"Sheet16"}</definedName>
    <definedName name="_138Q2345_" hidden="1">{#N/A,#N/A,FALSE,"지침";#N/A,#N/A,FALSE,"환경분석";#N/A,#N/A,FALSE,"Sheet16"}</definedName>
    <definedName name="_14___123Graph_A차트_2" hidden="1">#REF!</definedName>
    <definedName name="_14__123Graph_AChart_24C" hidden="1">#REF!</definedName>
    <definedName name="_14__123Graph_B차트_6" hidden="1">#REF!</definedName>
    <definedName name="_14__123Graph_LBL_DENE_VVVF" hidden="1">#REF!</definedName>
    <definedName name="_14_7____123Graph_LB" hidden="1">#REF!</definedName>
    <definedName name="_144__FDSAUDITLINK__" localSheetId="0"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4__FDSAUDITLINK__" hidden="1">{"fdsup://directions/FAT Viewer?action=UPDATE&amp;creator=factset&amp;DYN_ARGS=TRUE&amp;DOC_NAME=FAT:FQL_AUDITING_CLIENT_TEMPLATE.FAT&amp;display_string=Audit&amp;VAR:KEY=CNWJAHWJWP&amp;VAR:QUERY=RkZfUEJLX0NVUlIoKQ==&amp;WINDOW=FIRST_POPUP&amp;HEIGHT=450&amp;WIDTH=450&amp;START_MAXIMIZED=FALSE&amp;VA","R:CALENDAR=US&amp;VAR:SYMBOL=689714&amp;VAR:INDEX=0"}</definedName>
    <definedName name="_14s11_" localSheetId="0" hidden="1">{#N/A,#N/A,FALSE,"UNIT";#N/A,#N/A,FALSE,"UNIT";#N/A,#N/A,FALSE,"계정"}</definedName>
    <definedName name="_14s11_" hidden="1">{#N/A,#N/A,FALSE,"UNIT";#N/A,#N/A,FALSE,"UNIT";#N/A,#N/A,FALSE,"계정"}</definedName>
    <definedName name="_14T2_" localSheetId="0" hidden="1">{#N/A,#N/A,FALSE,"단축1";#N/A,#N/A,FALSE,"단축2";#N/A,#N/A,FALSE,"단축3";#N/A,#N/A,FALSE,"장축";#N/A,#N/A,FALSE,"4WD"}</definedName>
    <definedName name="_14T2_" hidden="1">{#N/A,#N/A,FALSE,"단축1";#N/A,#N/A,FALSE,"단축2";#N/A,#N/A,FALSE,"단축3";#N/A,#N/A,FALSE,"장축";#N/A,#N/A,FALSE,"4WD"}</definedName>
    <definedName name="_15___123Graph_A차트_3" hidden="1">#REF!</definedName>
    <definedName name="_15__123Graph_AChart_25C" hidden="1">#REF!</definedName>
    <definedName name="_15__123Graph_B차트_7" hidden="1">#REF!</definedName>
    <definedName name="_15__123Graph_LBL_DPOWER_MT" hidden="1">#REF!</definedName>
    <definedName name="_15__9_0__123Graph_LB" hidden="1">#REF!</definedName>
    <definedName name="_15_7_0__123Grap" hidden="1">#REF!</definedName>
    <definedName name="_16___123Graph_A차트_4" hidden="1">#REF!</definedName>
    <definedName name="_16__123Graph_AChart_26C" hidden="1">#REF!</definedName>
    <definedName name="_16__123Graph_B차트_8" hidden="1">#REF!</definedName>
    <definedName name="_16__123Graph_LBL_EENE_VVVF" hidden="1">#REF!</definedName>
    <definedName name="_16_7_0__123Graph_LB" hidden="1">#REF!</definedName>
    <definedName name="_16_9_0__123Grap" hidden="1">#REF!</definedName>
    <definedName name="_160__FDSAUDITLINK__" localSheetId="0"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0__FDSAUDITLINK__" hidden="1">{"fdsup://directions/FAT Viewer?action=UPDATE&amp;creator=factset&amp;DYN_ARGS=TRUE&amp;DOC_NAME=FAT:FQL_AUDITING_CLIENT_TEMPLATE.FAT&amp;display_string=Audit&amp;VAR:KEY=WZEJMZMTMZ&amp;VAR:QUERY=RkZfRUJJVF9PUEVSKExUTVMsMCwwLCwsVVNEKQ==&amp;WINDOW=FIRST_POPUP&amp;HEIGHT=450&amp;WIDTH=450&amp;STAR","T_MAXIMIZED=FALSE&amp;VAR:CALENDAR=US&amp;VAR:SYMBOL=689714&amp;VAR:INDEX=0"}</definedName>
    <definedName name="_16Q123_" localSheetId="0" hidden="1">{#N/A,#N/A,FALSE,"지침";#N/A,#N/A,FALSE,"환경분석";#N/A,#N/A,FALSE,"Sheet16"}</definedName>
    <definedName name="_16Q123_" hidden="1">{#N/A,#N/A,FALSE,"지침";#N/A,#N/A,FALSE,"환경분석";#N/A,#N/A,FALSE,"Sheet16"}</definedName>
    <definedName name="_17___123Graph_X차트_1" hidden="1">#REF!</definedName>
    <definedName name="_17__123Graph_AChart_27C" hidden="1">#REF!</definedName>
    <definedName name="_17__123Graph_XENE_VVVF" hidden="1">#REF!</definedName>
    <definedName name="_17__123Graph_X차트_1" hidden="1">#REF!</definedName>
    <definedName name="_17_9____123Grap" hidden="1">#REF!</definedName>
    <definedName name="_170__123Graph_AChart_10B" hidden="1">#REF!</definedName>
    <definedName name="_172__123Graph_AChart_11B" hidden="1">#REF!</definedName>
    <definedName name="_174__123Graph_AChart_12B" hidden="1">#REF!</definedName>
    <definedName name="_176__123Graph_AChart_13B" hidden="1">#REF!</definedName>
    <definedName name="_178__123Graph_AChart_16B" hidden="1">#REF!</definedName>
    <definedName name="_18___123Graph_X차트_2" hidden="1">#REF!</definedName>
    <definedName name="_18__123Graph_AChart_2A" hidden="1">#REF!</definedName>
    <definedName name="_18__123Graph_XPOWER_MT" hidden="1">#REF!</definedName>
    <definedName name="_18__123Graph_X차트_2" hidden="1">#REF!</definedName>
    <definedName name="_18_5_0__123Grap" hidden="1">#REF!</definedName>
    <definedName name="_180__123Graph_AChart_17B" hidden="1">#REF!</definedName>
    <definedName name="_182__123Graph_AChart_18B" hidden="1">#REF!</definedName>
    <definedName name="_184__123Graph_AChart_19C" hidden="1">#REF!</definedName>
    <definedName name="_186__123Graph_AChart_1A" hidden="1">#REF!</definedName>
    <definedName name="_188__123Graph_AChart_20C" hidden="1">#REF!</definedName>
    <definedName name="_18Q123_" localSheetId="0" hidden="1">{#N/A,#N/A,FALSE,"지침";#N/A,#N/A,FALSE,"환경분석";#N/A,#N/A,FALSE,"Sheet16"}</definedName>
    <definedName name="_18Q123_" hidden="1">{#N/A,#N/A,FALSE,"지침";#N/A,#N/A,FALSE,"환경분석";#N/A,#N/A,FALSE,"Sheet16"}</definedName>
    <definedName name="_18s1_" localSheetId="0" hidden="1">{#N/A,#N/A,FALSE,"UNIT";#N/A,#N/A,FALSE,"UNIT";#N/A,#N/A,FALSE,"계정"}</definedName>
    <definedName name="_18s1_" hidden="1">{#N/A,#N/A,FALSE,"UNIT";#N/A,#N/A,FALSE,"UNIT";#N/A,#N/A,FALSE,"계정"}</definedName>
    <definedName name="_18s12_" localSheetId="0" hidden="1">{#N/A,#N/A,FALSE,"UNIT";#N/A,#N/A,FALSE,"UNIT";#N/A,#N/A,FALSE,"계정"}</definedName>
    <definedName name="_18s12_" hidden="1">{#N/A,#N/A,FALSE,"UNIT";#N/A,#N/A,FALSE,"UNIT";#N/A,#N/A,FALSE,"계정"}</definedName>
    <definedName name="_19___123Graph_X차트_3" hidden="1">#REF!</definedName>
    <definedName name="_19__123Graph_AChart_3A" hidden="1">#REF!</definedName>
    <definedName name="_19__123Graph_X차트_3" hidden="1">#REF!</definedName>
    <definedName name="_19_5_0__123Grap" hidden="1">#REF!</definedName>
    <definedName name="_19_9____123Grap" hidden="1">#REF!</definedName>
    <definedName name="_190__123Graph_AChart_21C" hidden="1">#REF!</definedName>
    <definedName name="_192__123Graph_AChart_22C" hidden="1">#REF!</definedName>
    <definedName name="_194__123Graph_AChart_23C" hidden="1">#REF!</definedName>
    <definedName name="_196__123Graph_AChart_24C" hidden="1">#REF!</definedName>
    <definedName name="_198__123Graph_AChart_25C" hidden="1">#REF!</definedName>
    <definedName name="_1f3_" localSheetId="0" hidden="1">{#N/A,#N/A,FALSE,"BS";#N/A,#N/A,FALSE,"PL";#N/A,#N/A,FALSE,"A";#N/A,#N/A,FALSE,"B";#N/A,#N/A,FALSE,"B1";#N/A,#N/A,FALSE,"C";#N/A,#N/A,FALSE,"C1";#N/A,#N/A,FALSE,"C2";#N/A,#N/A,FALSE,"D";#N/A,#N/A,FALSE,"E";#N/A,#N/A,FALSE,"F";#N/A,#N/A,FALSE,"AA";#N/A,#N/A,FALSE,"BB";#N/A,#N/A,FALSE,"CC";#N/A,#N/A,FALSE,"DD";#N/A,#N/A,FALSE,"EE";#N/A,#N/A,FALSE,"FF";#N/A,#N/A,FALSE,"PL10";#N/A,#N/A,FALSE,"PL20";#N/A,#N/A,FALSE,"PL30"}</definedName>
    <definedName name="_1f3_" hidden="1">{#N/A,#N/A,FALSE,"BS";#N/A,#N/A,FALSE,"PL";#N/A,#N/A,FALSE,"A";#N/A,#N/A,FALSE,"B";#N/A,#N/A,FALSE,"B1";#N/A,#N/A,FALSE,"C";#N/A,#N/A,FALSE,"C1";#N/A,#N/A,FALSE,"C2";#N/A,#N/A,FALSE,"D";#N/A,#N/A,FALSE,"E";#N/A,#N/A,FALSE,"F";#N/A,#N/A,FALSE,"AA";#N/A,#N/A,FALSE,"BB";#N/A,#N/A,FALSE,"CC";#N/A,#N/A,FALSE,"DD";#N/A,#N/A,FALSE,"EE";#N/A,#N/A,FALSE,"FF";#N/A,#N/A,FALSE,"PL10";#N/A,#N/A,FALSE,"PL20";#N/A,#N/A,FALSE,"PL30"}</definedName>
    <definedName name="_1Q0987_" localSheetId="0" hidden="1">{#N/A,#N/A,FALSE,"지침";#N/A,#N/A,FALSE,"환경분석";#N/A,#N/A,FALSE,"Sheet16"}</definedName>
    <definedName name="_1Q0987_" hidden="1">{#N/A,#N/A,FALSE,"지침";#N/A,#N/A,FALSE,"환경분석";#N/A,#N/A,FALSE,"Sheet16"}</definedName>
    <definedName name="_2">#REF!</definedName>
    <definedName name="_2_?0_F" hidden="1">#REF!</definedName>
    <definedName name="_2_______0_0__123Grap" hidden="1">#REF!</definedName>
    <definedName name="_2__123Graph_AChart_11B" hidden="1">#REF!</definedName>
    <definedName name="_2__123Graph_APOWER_MT" hidden="1">#REF!</definedName>
    <definedName name="_2__123Graph_A차트_2" hidden="1">#REF!</definedName>
    <definedName name="_2__123Graph_XCHART_1" hidden="1">#REF!</definedName>
    <definedName name="_2_0_0__123Grap" hidden="1">#REF!</definedName>
    <definedName name="_2_5____123Grap" hidden="1">#REF!</definedName>
    <definedName name="_2_7_0__123Grap" hidden="1">#REF!</definedName>
    <definedName name="_20___123Graph_X차트_4" hidden="1">#REF!</definedName>
    <definedName name="_20__123Graph_AChart_4A" hidden="1">#REF!</definedName>
    <definedName name="_20__123Graph_X차트_4" hidden="1">#REF!</definedName>
    <definedName name="_20_7_0__123Grap" hidden="1">#REF!</definedName>
    <definedName name="_20_9____123Graph_LB" hidden="1">#REF!</definedName>
    <definedName name="_20_9_0__123Graph_LB" hidden="1">#REF!</definedName>
    <definedName name="_200__123Graph_AChart_26C" hidden="1">#REF!</definedName>
    <definedName name="_2017선박관리매출" hidden="1">#REF!</definedName>
    <definedName name="_202__123Graph_AChart_27C" hidden="1">#REF!</definedName>
    <definedName name="_204__123Graph_AChart_2A" hidden="1">#REF!</definedName>
    <definedName name="_206__123Graph_AChart_3A" hidden="1">#REF!</definedName>
    <definedName name="_206__FDSAUDITLINK__" localSheetId="0"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6__FDSAUDITLINK__"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208__123Graph_AChart_4A" hidden="1">#REF!</definedName>
    <definedName name="_21___5_0__123Grap" hidden="1">#REF!</definedName>
    <definedName name="_21__123Graph_AChart_5A" hidden="1">#REF!</definedName>
    <definedName name="_21__123Graph_X차트_5" hidden="1">#REF!</definedName>
    <definedName name="_21_7_0__123Grap" hidden="1">#REF!</definedName>
    <definedName name="_21_9____123Graph_LB" hidden="1">#REF!</definedName>
    <definedName name="_21_9_0__123Grap" hidden="1">#REF!</definedName>
    <definedName name="_210__123Graph_AChart_5A" hidden="1">#REF!</definedName>
    <definedName name="_212__123Graph_AChart_6A" hidden="1">#REF!</definedName>
    <definedName name="_214__123Graph_AChart_7A" hidden="1">#REF!</definedName>
    <definedName name="_216__123Graph_AChart_8A" hidden="1">#REF!</definedName>
    <definedName name="_218__123Graph_AChart_9A" hidden="1">#REF!</definedName>
    <definedName name="_21s10_" localSheetId="0" hidden="1">{#N/A,#N/A,FALSE,"UNIT";#N/A,#N/A,FALSE,"UNIT";#N/A,#N/A,FALSE,"계정"}</definedName>
    <definedName name="_21s10_" hidden="1">{#N/A,#N/A,FALSE,"UNIT";#N/A,#N/A,FALSE,"UNIT";#N/A,#N/A,FALSE,"계정"}</definedName>
    <definedName name="_22___7_0__123Grap" hidden="1">#REF!</definedName>
    <definedName name="_22__123Graph_AChart_6A" hidden="1">#REF!</definedName>
    <definedName name="_22__123Graph_X차트_6" hidden="1">#REF!</definedName>
    <definedName name="_22_7_0__123Graph_LB" hidden="1">#REF!</definedName>
    <definedName name="_22_9_0__123Graph_LB" hidden="1">#REF!</definedName>
    <definedName name="_220__123Graph_BChart_12B" hidden="1">#REF!</definedName>
    <definedName name="_222__123Graph_BChart_13B" hidden="1">#REF!</definedName>
    <definedName name="_224__123Graph_BChart_16B" hidden="1">#REF!</definedName>
    <definedName name="_226__123Graph_BChart_17B" hidden="1">#REF!</definedName>
    <definedName name="_228__123Graph_BChart_18B" hidden="1">#REF!</definedName>
    <definedName name="_22Q123_" localSheetId="0" hidden="1">{#N/A,#N/A,FALSE,"지침";#N/A,#N/A,FALSE,"환경분석";#N/A,#N/A,FALSE,"Sheet16"}</definedName>
    <definedName name="_22Q123_" hidden="1">{#N/A,#N/A,FALSE,"지침";#N/A,#N/A,FALSE,"환경분석";#N/A,#N/A,FALSE,"Sheet16"}</definedName>
    <definedName name="_22s13_" localSheetId="0" hidden="1">{#N/A,#N/A,FALSE,"UNIT";#N/A,#N/A,FALSE,"UNIT";#N/A,#N/A,FALSE,"계정"}</definedName>
    <definedName name="_22s13_" hidden="1">{#N/A,#N/A,FALSE,"UNIT";#N/A,#N/A,FALSE,"UNIT";#N/A,#N/A,FALSE,"계정"}</definedName>
    <definedName name="_23___7_0__123Graph_LB" hidden="1">#REF!</definedName>
    <definedName name="_23__123Graph_AChart_7A" hidden="1">#REF!</definedName>
    <definedName name="_23__123Graph_X차트_7" hidden="1">#REF!</definedName>
    <definedName name="_23_7_0__123Graph_LB" hidden="1">#REF!</definedName>
    <definedName name="_230__123Graph_BChart_21C" hidden="1">#REF!</definedName>
    <definedName name="_232__123Graph_BChart_22C" hidden="1">#REF!</definedName>
    <definedName name="_234__123Graph_BChart_23C" hidden="1">#REF!</definedName>
    <definedName name="_236__123Graph_BChart_24C" hidden="1">#REF!</definedName>
    <definedName name="_238__123Graph_BChart_25C" hidden="1">#REF!</definedName>
    <definedName name="_24___9_0__123Grap" hidden="1">#REF!</definedName>
    <definedName name="_24__123Graph_AChart_8A" hidden="1">#REF!</definedName>
    <definedName name="_24__123Graph_X차트_8" hidden="1">#REF!</definedName>
    <definedName name="_24_7_0__123Graph_LB" hidden="1">#REF!</definedName>
    <definedName name="_240__123Graph_BChart_26C" hidden="1">#REF!</definedName>
    <definedName name="_242__123Graph_BChart_27C" hidden="1">#REF!</definedName>
    <definedName name="_244__123Graph_BChart_3A" hidden="1">#REF!</definedName>
    <definedName name="_246__123Graph_BChart_4A" hidden="1">#REF!</definedName>
    <definedName name="_248__123Graph_BChart_5A" hidden="1">#REF!</definedName>
    <definedName name="_24Q123_" localSheetId="0" hidden="1">{#N/A,#N/A,FALSE,"지침";#N/A,#N/A,FALSE,"환경분석";#N/A,#N/A,FALSE,"Sheet16"}</definedName>
    <definedName name="_24Q123_" hidden="1">{#N/A,#N/A,FALSE,"지침";#N/A,#N/A,FALSE,"환경분석";#N/A,#N/A,FALSE,"Sheet16"}</definedName>
    <definedName name="_24Q12345_" localSheetId="0" hidden="1">{#N/A,#N/A,FALSE,"지침";#N/A,#N/A,FALSE,"환경분석";#N/A,#N/A,FALSE,"Sheet16"}</definedName>
    <definedName name="_24Q12345_" hidden="1">{#N/A,#N/A,FALSE,"지침";#N/A,#N/A,FALSE,"환경분석";#N/A,#N/A,FALSE,"Sheet16"}</definedName>
    <definedName name="_24s11_" localSheetId="0" hidden="1">{#N/A,#N/A,FALSE,"UNIT";#N/A,#N/A,FALSE,"UNIT";#N/A,#N/A,FALSE,"계정"}</definedName>
    <definedName name="_24s11_" hidden="1">{#N/A,#N/A,FALSE,"UNIT";#N/A,#N/A,FALSE,"UNIT";#N/A,#N/A,FALSE,"계정"}</definedName>
    <definedName name="_25___9_0__123Graph_LB" hidden="1">#REF!</definedName>
    <definedName name="_25__123Graph_AChart_9A" hidden="1">#REF!</definedName>
    <definedName name="_250__123Graph_BChart_6A" hidden="1">#REF!</definedName>
    <definedName name="_252__123Graph_BChart_7A" hidden="1">#REF!</definedName>
    <definedName name="_254__123Graph_BChart_8A" hidden="1">#REF!</definedName>
    <definedName name="_256__123Graph_BChart_9A" hidden="1">#REF!</definedName>
    <definedName name="_258__123Graph_CChart_13B" hidden="1">#REF!</definedName>
    <definedName name="_26__0_0__123Grap" hidden="1">#REF!</definedName>
    <definedName name="_26__123Graph_BChart_12B" hidden="1">#REF!</definedName>
    <definedName name="_26_9_0__123Grap" hidden="1">#REF!</definedName>
    <definedName name="_260__123Graph_CChart_16B" hidden="1">#REF!</definedName>
    <definedName name="_262__123Graph_CChart_17B" hidden="1">#REF!</definedName>
    <definedName name="_264__123Graph_CChart_22C" hidden="1">#REF!</definedName>
    <definedName name="_266__123Graph_CChart_23C" hidden="1">#REF!</definedName>
    <definedName name="_268__123Graph_CChart_24C" hidden="1">#REF!</definedName>
    <definedName name="_26bb1_" localSheetId="0" hidden="1">{#N/A,#N/A,FALSE,"98소지이동TOTvs99.1 (2)";#N/A,#N/A,FALSE,"TOTAL";#N/A,#N/A,FALSE,"98소지이동TOTvs99.1(b) (2)"}</definedName>
    <definedName name="_26bb1_" localSheetId="3" hidden="1">{#N/A,#N/A,FALSE,"98소지이동TOTvs99.1 (2)";#N/A,#N/A,FALSE,"TOTAL";#N/A,#N/A,FALSE,"98소지이동TOTvs99.1(b) (2)"}</definedName>
    <definedName name="_26bb1_" hidden="1">{#N/A,#N/A,FALSE,"98소지이동TOTvs99.1 (2)";#N/A,#N/A,FALSE,"TOTAL";#N/A,#N/A,FALSE,"98소지이동TOTvs99.1(b) (2)"}</definedName>
    <definedName name="_26s14_" localSheetId="0" hidden="1">{#N/A,#N/A,FALSE,"UNIT";#N/A,#N/A,FALSE,"UNIT";#N/A,#N/A,FALSE,"계정"}</definedName>
    <definedName name="_26s14_" hidden="1">{#N/A,#N/A,FALSE,"UNIT";#N/A,#N/A,FALSE,"UNIT";#N/A,#N/A,FALSE,"계정"}</definedName>
    <definedName name="_27__123Graph_BChart_13B" hidden="1">#REF!</definedName>
    <definedName name="_27_123Grap" hidden="1">#REF!</definedName>
    <definedName name="_27_9_0__123Grap" hidden="1">#REF!</definedName>
    <definedName name="_270__123Graph_CChart_25C" hidden="1">#REF!</definedName>
    <definedName name="_272__123Graph_CChart_26C" hidden="1">#REF!</definedName>
    <definedName name="_274__123Graph_CChart_4A" hidden="1">#REF!</definedName>
    <definedName name="_276__123Graph_CChart_5A" hidden="1">#REF!</definedName>
    <definedName name="_278__123Graph_CChart_6A" hidden="1">#REF!</definedName>
    <definedName name="_27Q12345_" localSheetId="0" hidden="1">{#N/A,#N/A,FALSE,"지침";#N/A,#N/A,FALSE,"환경분석";#N/A,#N/A,FALSE,"Sheet16"}</definedName>
    <definedName name="_27Q12345_" hidden="1">{#N/A,#N/A,FALSE,"지침";#N/A,#N/A,FALSE,"환경분석";#N/A,#N/A,FALSE,"Sheet16"}</definedName>
    <definedName name="_27s12_" localSheetId="0" hidden="1">{#N/A,#N/A,FALSE,"UNIT";#N/A,#N/A,FALSE,"UNIT";#N/A,#N/A,FALSE,"계정"}</definedName>
    <definedName name="_27s12_" hidden="1">{#N/A,#N/A,FALSE,"UNIT";#N/A,#N/A,FALSE,"UNIT";#N/A,#N/A,FALSE,"계정"}</definedName>
    <definedName name="_28__123Graph_A차트_1" hidden="1">#REF!</definedName>
    <definedName name="_28__123Graph_BChart_16B" hidden="1">#REF!</definedName>
    <definedName name="_28_9_0__123Graph_LB" hidden="1">#REF!</definedName>
    <definedName name="_280__123Graph_CChart_7A" hidden="1">#REF!</definedName>
    <definedName name="_282__123Graph_CChart_8A" hidden="1">#REF!</definedName>
    <definedName name="_284__123Graph_DChart_13B" hidden="1">#REF!</definedName>
    <definedName name="_286__123Graph_DChart_16B" hidden="1">#REF!</definedName>
    <definedName name="_288__123Graph_DChart_17B" hidden="1">#REF!</definedName>
    <definedName name="_28bb2_" localSheetId="0" hidden="1">{#N/A,#N/A,FALSE,"98소지이동TOTvs99.1 (2)";#N/A,#N/A,FALSE,"TOTAL";#N/A,#N/A,FALSE,"98소지이동TOTvs99.1(b) (2)"}</definedName>
    <definedName name="_28bb2_" localSheetId="3" hidden="1">{#N/A,#N/A,FALSE,"98소지이동TOTvs99.1 (2)";#N/A,#N/A,FALSE,"TOTAL";#N/A,#N/A,FALSE,"98소지이동TOTvs99.1(b) (2)"}</definedName>
    <definedName name="_28bb2_" hidden="1">{#N/A,#N/A,FALSE,"98소지이동TOTvs99.1 (2)";#N/A,#N/A,FALSE,"TOTAL";#N/A,#N/A,FALSE,"98소지이동TOTvs99.1(b) (2)"}</definedName>
    <definedName name="_29___0_K" hidden="1">#REF!</definedName>
    <definedName name="_29__123Graph_A차트_2" hidden="1">#REF!</definedName>
    <definedName name="_29__123Graph_BChart_17B" hidden="1">#REF!</definedName>
    <definedName name="_29_9_0__123Graph_LB" hidden="1">#REF!</definedName>
    <definedName name="_290__123Graph_DChart_22C" hidden="1">#REF!</definedName>
    <definedName name="_292__123Graph_DChart_23C" hidden="1">#REF!</definedName>
    <definedName name="_294__123Graph_DChart_24C" hidden="1">#REF!</definedName>
    <definedName name="_296__123Graph_DChart_25C" hidden="1">#REF!</definedName>
    <definedName name="_298__123Graph_DChart_26C" hidden="1">#REF!</definedName>
    <definedName name="_29bb1_" localSheetId="0" hidden="1">{#N/A,#N/A,FALSE,"98소지이동TOTvs99.1 (2)";#N/A,#N/A,FALSE,"TOTAL";#N/A,#N/A,FALSE,"98소지이동TOTvs99.1(b) (2)"}</definedName>
    <definedName name="_29bb1_" localSheetId="3" hidden="1">{#N/A,#N/A,FALSE,"98소지이동TOTvs99.1 (2)";#N/A,#N/A,FALSE,"TOTAL";#N/A,#N/A,FALSE,"98소지이동TOTvs99.1(b) (2)"}</definedName>
    <definedName name="_29bb1_" hidden="1">{#N/A,#N/A,FALSE,"98소지이동TOTvs99.1 (2)";#N/A,#N/A,FALSE,"TOTAL";#N/A,#N/A,FALSE,"98소지이동TOTvs99.1(b) (2)"}</definedName>
    <definedName name="_2A1_" localSheetId="0" hidden="1">{#N/A,#N/A,TRUE,"양식5";#N/A,#N/A,TRUE,"양식1_2_2";#N/A,#N/A,TRUE,"양식1_1_2";#N/A,#N/A,TRUE,"양식2";#N/A,#N/A,TRUE,"양식4";#N/A,#N/A,TRUE,"양식3";#N/A,#N/A,TRUE,"양식6";#N/A,#N/A,TRUE,"양식7";#N/A,#N/A,TRUE,"양식10";#N/A,#N/A,TRUE,"양식11";#N/A,#N/A,TRUE,"양식12";#N/A,#N/A,TRUE,"양식13_1_2";#N/A,#N/A,TRUE,"양식13_2_2";#N/A,#N/A,TRUE,"양식14"}</definedName>
    <definedName name="_2A1_" localSheetId="3" hidden="1">{#N/A,#N/A,TRUE,"양식5";#N/A,#N/A,TRUE,"양식1_2_2";#N/A,#N/A,TRUE,"양식1_1_2";#N/A,#N/A,TRUE,"양식2";#N/A,#N/A,TRUE,"양식4";#N/A,#N/A,TRUE,"양식3";#N/A,#N/A,TRUE,"양식6";#N/A,#N/A,TRUE,"양식7";#N/A,#N/A,TRUE,"양식10";#N/A,#N/A,TRUE,"양식11";#N/A,#N/A,TRUE,"양식12";#N/A,#N/A,TRUE,"양식13_1_2";#N/A,#N/A,TRUE,"양식13_2_2";#N/A,#N/A,TRUE,"양식14"}</definedName>
    <definedName name="_2A1_" hidden="1">{#N/A,#N/A,TRUE,"양식5";#N/A,#N/A,TRUE,"양식1_2_2";#N/A,#N/A,TRUE,"양식1_1_2";#N/A,#N/A,TRUE,"양식2";#N/A,#N/A,TRUE,"양식4";#N/A,#N/A,TRUE,"양식3";#N/A,#N/A,TRUE,"양식6";#N/A,#N/A,TRUE,"양식7";#N/A,#N/A,TRUE,"양식10";#N/A,#N/A,TRUE,"양식11";#N/A,#N/A,TRUE,"양식12";#N/A,#N/A,TRUE,"양식13_1_2";#N/A,#N/A,TRUE,"양식13_2_2";#N/A,#N/A,TRUE,"양식14"}</definedName>
    <definedName name="_2o2_" hidden="1">#REF!</definedName>
    <definedName name="_2Q123_" localSheetId="0" hidden="1">{#N/A,#N/A,FALSE,"지침";#N/A,#N/A,FALSE,"환경분석";#N/A,#N/A,FALSE,"Sheet16"}</definedName>
    <definedName name="_2Q123_" hidden="1">{#N/A,#N/A,FALSE,"지침";#N/A,#N/A,FALSE,"환경분석";#N/A,#N/A,FALSE,"Sheet16"}</definedName>
    <definedName name="_3_____0_0__123Grap" hidden="1">#REF!</definedName>
    <definedName name="_3__123Graph_AChart_12B" hidden="1">#REF!</definedName>
    <definedName name="_3__123Graph_A차트_3" hidden="1">#REF!</definedName>
    <definedName name="_3__123Graph_BENE_VVVF" hidden="1">#REF!</definedName>
    <definedName name="_3__5_0__123Grap" hidden="1">#REF!</definedName>
    <definedName name="_3_7____123Grap" hidden="1">#REF!</definedName>
    <definedName name="_3_7_0__123Graph_LB" hidden="1">#REF!</definedName>
    <definedName name="_30__123Graph_A차트_3" hidden="1">#REF!</definedName>
    <definedName name="_30__123Graph_BChart_18B" hidden="1">#REF!</definedName>
    <definedName name="_30_9_0__123Graph_LB" hidden="1">#REF!</definedName>
    <definedName name="_300__123Graph_DChart_4A" hidden="1">#REF!</definedName>
    <definedName name="_302__123Graph_DChart_5A" hidden="1">#REF!</definedName>
    <definedName name="_304__123Graph_DChart_6A" hidden="1">#REF!</definedName>
    <definedName name="_306__123Graph_DChart_7A" hidden="1">#REF!</definedName>
    <definedName name="_308__123Graph_DChart_8A" hidden="1">#REF!</definedName>
    <definedName name="_30bb3_" localSheetId="0" hidden="1">{#N/A,#N/A,FALSE,"군산원가";#N/A,#N/A,FALSE,"팀별월별";#N/A,#N/A,FALSE,"타공정대체";#N/A,#N/A,FALSE,"기타경비";#N/A,#N/A,FALSE,"원료";#N/A,#N/A,FALSE,"연료"}</definedName>
    <definedName name="_30bb3_" localSheetId="3" hidden="1">{#N/A,#N/A,FALSE,"군산원가";#N/A,#N/A,FALSE,"팀별월별";#N/A,#N/A,FALSE,"타공정대체";#N/A,#N/A,FALSE,"기타경비";#N/A,#N/A,FALSE,"원료";#N/A,#N/A,FALSE,"연료"}</definedName>
    <definedName name="_30bb3_" hidden="1">{#N/A,#N/A,FALSE,"군산원가";#N/A,#N/A,FALSE,"팀별월별";#N/A,#N/A,FALSE,"타공정대체";#N/A,#N/A,FALSE,"기타경비";#N/A,#N/A,FALSE,"원료";#N/A,#N/A,FALSE,"연료"}</definedName>
    <definedName name="_30s13_" localSheetId="0" hidden="1">{#N/A,#N/A,FALSE,"UNIT";#N/A,#N/A,FALSE,"UNIT";#N/A,#N/A,FALSE,"계정"}</definedName>
    <definedName name="_30s13_" hidden="1">{#N/A,#N/A,FALSE,"UNIT";#N/A,#N/A,FALSE,"UNIT";#N/A,#N/A,FALSE,"계정"}</definedName>
    <definedName name="_30s16_" localSheetId="0" hidden="1">{#N/A,#N/A,FALSE,"UNIT";#N/A,#N/A,FALSE,"UNIT";#N/A,#N/A,FALSE,"계정"}</definedName>
    <definedName name="_30s16_" hidden="1">{#N/A,#N/A,FALSE,"UNIT";#N/A,#N/A,FALSE,"UNIT";#N/A,#N/A,FALSE,"계정"}</definedName>
    <definedName name="_31__123Graph_A차트_4" hidden="1">#REF!</definedName>
    <definedName name="_31__123Graph_BChart_21C" hidden="1">#REF!</definedName>
    <definedName name="_32__123Graph_BChart_22C" hidden="1">#REF!</definedName>
    <definedName name="_32__123Graph_X차트_1" hidden="1">#REF!</definedName>
    <definedName name="_32bb4_" localSheetId="0" hidden="1">{#N/A,#N/A,FALSE,"98소지이동TOTvs99.1 (2)";#N/A,#N/A,FALSE,"TOTAL";#N/A,#N/A,FALSE,"98소지이동TOTvs99.1(b) (2)"}</definedName>
    <definedName name="_32bb4_" localSheetId="3" hidden="1">{#N/A,#N/A,FALSE,"98소지이동TOTvs99.1 (2)";#N/A,#N/A,FALSE,"TOTAL";#N/A,#N/A,FALSE,"98소지이동TOTvs99.1(b) (2)"}</definedName>
    <definedName name="_32bb4_" hidden="1">{#N/A,#N/A,FALSE,"98소지이동TOTvs99.1 (2)";#N/A,#N/A,FALSE,"TOTAL";#N/A,#N/A,FALSE,"98소지이동TOTvs99.1(b) (2)"}</definedName>
    <definedName name="_32Q2345_" localSheetId="0" hidden="1">{#N/A,#N/A,FALSE,"지침";#N/A,#N/A,FALSE,"환경분석";#N/A,#N/A,FALSE,"Sheet16"}</definedName>
    <definedName name="_32Q2345_" hidden="1">{#N/A,#N/A,FALSE,"지침";#N/A,#N/A,FALSE,"환경분석";#N/A,#N/A,FALSE,"Sheet16"}</definedName>
    <definedName name="_33__123Graph_BChart_23C" hidden="1">#REF!</definedName>
    <definedName name="_33__123Graph_X차트_2" hidden="1">#REF!</definedName>
    <definedName name="_33Q12345_" localSheetId="0" hidden="1">{#N/A,#N/A,FALSE,"지침";#N/A,#N/A,FALSE,"환경분석";#N/A,#N/A,FALSE,"Sheet16"}</definedName>
    <definedName name="_33Q12345_" hidden="1">{#N/A,#N/A,FALSE,"지침";#N/A,#N/A,FALSE,"환경분석";#N/A,#N/A,FALSE,"Sheet16"}</definedName>
    <definedName name="_33s14_" localSheetId="0" hidden="1">{#N/A,#N/A,FALSE,"UNIT";#N/A,#N/A,FALSE,"UNIT";#N/A,#N/A,FALSE,"계정"}</definedName>
    <definedName name="_33s14_" hidden="1">{#N/A,#N/A,FALSE,"UNIT";#N/A,#N/A,FALSE,"UNIT";#N/A,#N/A,FALSE,"계정"}</definedName>
    <definedName name="_34__123Graph_BChart_24C" hidden="1">#REF!</definedName>
    <definedName name="_34__123Graph_X차트_3" hidden="1">#REF!</definedName>
    <definedName name="_34bb2_" localSheetId="0" hidden="1">{#N/A,#N/A,FALSE,"98소지이동TOTvs99.1 (2)";#N/A,#N/A,FALSE,"TOTAL";#N/A,#N/A,FALSE,"98소지이동TOTvs99.1(b) (2)"}</definedName>
    <definedName name="_34bb2_" localSheetId="3" hidden="1">{#N/A,#N/A,FALSE,"98소지이동TOTvs99.1 (2)";#N/A,#N/A,FALSE,"TOTAL";#N/A,#N/A,FALSE,"98소지이동TOTvs99.1(b) (2)"}</definedName>
    <definedName name="_34bb2_" hidden="1">{#N/A,#N/A,FALSE,"98소지이동TOTvs99.1 (2)";#N/A,#N/A,FALSE,"TOTAL";#N/A,#N/A,FALSE,"98소지이동TOTvs99.1(b) (2)"}</definedName>
    <definedName name="_34bb5_" localSheetId="0" hidden="1">{#N/A,#N/A,FALSE,"98소지이동TOTvs99.1 (2)";#N/A,#N/A,FALSE,"TOTAL";#N/A,#N/A,FALSE,"98소지이동TOTvs99.1(b) (2)"}</definedName>
    <definedName name="_34bb5_" localSheetId="3" hidden="1">{#N/A,#N/A,FALSE,"98소지이동TOTvs99.1 (2)";#N/A,#N/A,FALSE,"TOTAL";#N/A,#N/A,FALSE,"98소지이동TOTvs99.1(b) (2)"}</definedName>
    <definedName name="_34bb5_" hidden="1">{#N/A,#N/A,FALSE,"98소지이동TOTvs99.1 (2)";#N/A,#N/A,FALSE,"TOTAL";#N/A,#N/A,FALSE,"98소지이동TOTvs99.1(b) (2)"}</definedName>
    <definedName name="_34s17_" localSheetId="0" hidden="1">{#N/A,#N/A,FALSE,"UNIT";#N/A,#N/A,FALSE,"UNIT";#N/A,#N/A,FALSE,"계정"}</definedName>
    <definedName name="_34s17_" hidden="1">{#N/A,#N/A,FALSE,"UNIT";#N/A,#N/A,FALSE,"UNIT";#N/A,#N/A,FALSE,"계정"}</definedName>
    <definedName name="_35__123Graph_BChart_25C" hidden="1">#REF!</definedName>
    <definedName name="_35__123Graph_X차트_4" hidden="1">#REF!</definedName>
    <definedName name="_353__FDSAUDITLINK__" localSheetId="0"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53__FDSAUDITLINK__" hidden="1">{"fdsup://directions/FAT Viewer?action=UPDATE&amp;creator=factset&amp;DYN_ARGS=TRUE&amp;DOC_NAME=FAT:FQL_AUDITING_CLIENT_TEMPLATE.FAT&amp;display_string=Audit&amp;VAR:KEY=UPIXOFMBWJ&amp;VAR:QUERY=RkZfRUJJVERBX09QRVIoTFRNUywwLDAsLCxVU0Qp&amp;WINDOW=FIRST_POPUP&amp;HEIGHT=450&amp;WIDTH=450&amp;STAR","T_MAXIMIZED=FALSE&amp;VAR:CALENDAR=US&amp;VAR:SYMBOL=688050&amp;VAR:INDEX=0"}</definedName>
    <definedName name="_36__123Graph_BChart_26C" hidden="1">#REF!</definedName>
    <definedName name="_36__5_0__123Grap" hidden="1">#REF!</definedName>
    <definedName name="_36bb6_" localSheetId="0" hidden="1">{#N/A,#N/A,FALSE,"98소지이동TOTvs99.1 (2)";#N/A,#N/A,FALSE,"TOTAL";#N/A,#N/A,FALSE,"98소지이동TOTvs99.1(b) (2)"}</definedName>
    <definedName name="_36bb6_" localSheetId="3" hidden="1">{#N/A,#N/A,FALSE,"98소지이동TOTvs99.1 (2)";#N/A,#N/A,FALSE,"TOTAL";#N/A,#N/A,FALSE,"98소지이동TOTvs99.1(b) (2)"}</definedName>
    <definedName name="_36bb6_" hidden="1">{#N/A,#N/A,FALSE,"98소지이동TOTvs99.1 (2)";#N/A,#N/A,FALSE,"TOTAL";#N/A,#N/A,FALSE,"98소지이동TOTvs99.1(b) (2)"}</definedName>
    <definedName name="_36Q12345_" localSheetId="0" hidden="1">{#N/A,#N/A,FALSE,"지침";#N/A,#N/A,FALSE,"환경분석";#N/A,#N/A,FALSE,"Sheet16"}</definedName>
    <definedName name="_36Q12345_" hidden="1">{#N/A,#N/A,FALSE,"지침";#N/A,#N/A,FALSE,"환경분석";#N/A,#N/A,FALSE,"Sheet16"}</definedName>
    <definedName name="_36Q2345_" localSheetId="0" hidden="1">{#N/A,#N/A,FALSE,"지침";#N/A,#N/A,FALSE,"환경분석";#N/A,#N/A,FALSE,"Sheet16"}</definedName>
    <definedName name="_36Q2345_" hidden="1">{#N/A,#N/A,FALSE,"지침";#N/A,#N/A,FALSE,"환경분석";#N/A,#N/A,FALSE,"Sheet16"}</definedName>
    <definedName name="_36s16_" localSheetId="0" hidden="1">{#N/A,#N/A,FALSE,"UNIT";#N/A,#N/A,FALSE,"UNIT";#N/A,#N/A,FALSE,"계정"}</definedName>
    <definedName name="_36s16_" hidden="1">{#N/A,#N/A,FALSE,"UNIT";#N/A,#N/A,FALSE,"UNIT";#N/A,#N/A,FALSE,"계정"}</definedName>
    <definedName name="_37__123Graph_BChart_27C" hidden="1">#REF!</definedName>
    <definedName name="_37__7_0__123Grap" hidden="1">#REF!</definedName>
    <definedName name="_371__FDSAUDITLINK__" localSheetId="0"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71__FDSAUDITLINK__" hidden="1">{"fdsup://directions/FAT Viewer?action=UPDATE&amp;creator=factset&amp;DYN_ARGS=TRUE&amp;DOC_NAME=FAT:FQL_AUDITING_CLIENT_TEMPLATE.FAT&amp;display_string=Audit&amp;VAR:KEY=PIHMNIPKZC&amp;VAR:QUERY=RkZfRUJJVF9PUEVSKExUTVMsMCwwLCwsVVNEKQ==&amp;WINDOW=FIRST_POPUP&amp;HEIGHT=450&amp;WIDTH=450&amp;STAR","T_MAXIMIZED=FALSE&amp;VAR:CALENDAR=US&amp;VAR:SYMBOL=0&amp;VAR:INDEX=0"}</definedName>
    <definedName name="_38__123Graph_BChart_3A" hidden="1">#REF!</definedName>
    <definedName name="_38__7_0__123Graph_LB" hidden="1">#REF!</definedName>
    <definedName name="_38bb7_" localSheetId="0" hidden="1">{#N/A,#N/A,FALSE,"98소지이동TOTvs99.1 (2)";#N/A,#N/A,FALSE,"TOTAL";#N/A,#N/A,FALSE,"98소지이동TOTvs99.1(b) (2)"}</definedName>
    <definedName name="_38bb7_" localSheetId="3" hidden="1">{#N/A,#N/A,FALSE,"98소지이동TOTvs99.1 (2)";#N/A,#N/A,FALSE,"TOTAL";#N/A,#N/A,FALSE,"98소지이동TOTvs99.1(b) (2)"}</definedName>
    <definedName name="_38bb7_" hidden="1">{#N/A,#N/A,FALSE,"98소지이동TOTvs99.1 (2)";#N/A,#N/A,FALSE,"TOTAL";#N/A,#N/A,FALSE,"98소지이동TOTvs99.1(b) (2)"}</definedName>
    <definedName name="_38s2_" localSheetId="0" hidden="1">{#N/A,#N/A,FALSE,"UNIT";#N/A,#N/A,FALSE,"UNIT";#N/A,#N/A,FALSE,"계정"}</definedName>
    <definedName name="_38s2_" hidden="1">{#N/A,#N/A,FALSE,"UNIT";#N/A,#N/A,FALSE,"UNIT";#N/A,#N/A,FALSE,"계정"}</definedName>
    <definedName name="_39__123Graph_BChart_4A" hidden="1">#REF!</definedName>
    <definedName name="_39__9_0__123Grap" hidden="1">#REF!</definedName>
    <definedName name="_39bb3_" localSheetId="0" hidden="1">{#N/A,#N/A,FALSE,"군산원가";#N/A,#N/A,FALSE,"팀별월별";#N/A,#N/A,FALSE,"타공정대체";#N/A,#N/A,FALSE,"기타경비";#N/A,#N/A,FALSE,"원료";#N/A,#N/A,FALSE,"연료"}</definedName>
    <definedName name="_39bb3_" localSheetId="3" hidden="1">{#N/A,#N/A,FALSE,"군산원가";#N/A,#N/A,FALSE,"팀별월별";#N/A,#N/A,FALSE,"타공정대체";#N/A,#N/A,FALSE,"기타경비";#N/A,#N/A,FALSE,"원료";#N/A,#N/A,FALSE,"연료"}</definedName>
    <definedName name="_39bb3_" hidden="1">{#N/A,#N/A,FALSE,"군산원가";#N/A,#N/A,FALSE,"팀별월별";#N/A,#N/A,FALSE,"타공정대체";#N/A,#N/A,FALSE,"기타경비";#N/A,#N/A,FALSE,"원료";#N/A,#N/A,FALSE,"연료"}</definedName>
    <definedName name="_39s17_" localSheetId="0" hidden="1">{#N/A,#N/A,FALSE,"UNIT";#N/A,#N/A,FALSE,"UNIT";#N/A,#N/A,FALSE,"계정"}</definedName>
    <definedName name="_39s17_" hidden="1">{#N/A,#N/A,FALSE,"UNIT";#N/A,#N/A,FALSE,"UNIT";#N/A,#N/A,FALSE,"계정"}</definedName>
    <definedName name="_3A3_" localSheetId="0" hidden="1">{#N/A,#N/A,FALSE,"단축1";#N/A,#N/A,FALSE,"단축2";#N/A,#N/A,FALSE,"단축3";#N/A,#N/A,FALSE,"장축";#N/A,#N/A,FALSE,"4WD"}</definedName>
    <definedName name="_3A3_" localSheetId="3" hidden="1">{#N/A,#N/A,FALSE,"단축1";#N/A,#N/A,FALSE,"단축2";#N/A,#N/A,FALSE,"단축3";#N/A,#N/A,FALSE,"장축";#N/A,#N/A,FALSE,"4WD"}</definedName>
    <definedName name="_3A3_" hidden="1">{#N/A,#N/A,FALSE,"단축1";#N/A,#N/A,FALSE,"단축2";#N/A,#N/A,FALSE,"단축3";#N/A,#N/A,FALSE,"장축";#N/A,#N/A,FALSE,"4WD"}</definedName>
    <definedName name="_3Q12345_" localSheetId="0" hidden="1">{#N/A,#N/A,FALSE,"지침";#N/A,#N/A,FALSE,"환경분석";#N/A,#N/A,FALSE,"Sheet16"}</definedName>
    <definedName name="_3Q12345_" hidden="1">{#N/A,#N/A,FALSE,"지침";#N/A,#N/A,FALSE,"환경분석";#N/A,#N/A,FALSE,"Sheet16"}</definedName>
    <definedName name="_4____0_0__123Grap" hidden="1">#REF!</definedName>
    <definedName name="_4__123Graph_AChart_13B" hidden="1">#REF!</definedName>
    <definedName name="_4__123Graph_A차트_4" hidden="1">#REF!</definedName>
    <definedName name="_4__123Graph_BPOWER_MT" hidden="1">#REF!</definedName>
    <definedName name="_4_5_0__123Grap" hidden="1">#REF!</definedName>
    <definedName name="_4_7____123Graph_LB" hidden="1">#REF!</definedName>
    <definedName name="_4_9_0__123Grap" hidden="1">#REF!</definedName>
    <definedName name="_40__123Graph_BChart_5A" hidden="1">#REF!</definedName>
    <definedName name="_40__9_0__123Graph_LB" hidden="1">#REF!</definedName>
    <definedName name="_40bb8_" localSheetId="0" hidden="1">{#N/A,#N/A,FALSE,"군산원가";#N/A,#N/A,FALSE,"팀별월별";#N/A,#N/A,FALSE,"타공정대체";#N/A,#N/A,FALSE,"기타경비";#N/A,#N/A,FALSE,"원료";#N/A,#N/A,FALSE,"연료"}</definedName>
    <definedName name="_40bb8_" localSheetId="3" hidden="1">{#N/A,#N/A,FALSE,"군산원가";#N/A,#N/A,FALSE,"팀별월별";#N/A,#N/A,FALSE,"타공정대체";#N/A,#N/A,FALSE,"기타경비";#N/A,#N/A,FALSE,"원료";#N/A,#N/A,FALSE,"연료"}</definedName>
    <definedName name="_40bb8_" hidden="1">{#N/A,#N/A,FALSE,"군산원가";#N/A,#N/A,FALSE,"팀별월별";#N/A,#N/A,FALSE,"타공정대체";#N/A,#N/A,FALSE,"기타경비";#N/A,#N/A,FALSE,"원료";#N/A,#N/A,FALSE,"연료"}</definedName>
    <definedName name="_40q12_" localSheetId="0" hidden="1">{"'Chemical Lab Exhaust외 설치건'!$J$1"}</definedName>
    <definedName name="_40q12_" localSheetId="3" hidden="1">{"'Chemical Lab Exhaust외 설치건'!$J$1"}</definedName>
    <definedName name="_40q12_" hidden="1">{"'Chemical Lab Exhaust외 설치건'!$J$1"}</definedName>
    <definedName name="_41__123Graph_BChart_6A" hidden="1">#REF!</definedName>
    <definedName name="_41_0_0__123Grap" hidden="1">#REF!</definedName>
    <definedName name="_42__123Graph_BChart_7A" hidden="1">#REF!</definedName>
    <definedName name="_42bb9_" localSheetId="0" hidden="1">{#N/A,#N/A,FALSE,"군산원가";#N/A,#N/A,FALSE,"팀별월별";#N/A,#N/A,FALSE,"타공정대체";#N/A,#N/A,FALSE,"기타경비";#N/A,#N/A,FALSE,"원료";#N/A,#N/A,FALSE,"연료"}</definedName>
    <definedName name="_42bb9_" localSheetId="3" hidden="1">{#N/A,#N/A,FALSE,"군산원가";#N/A,#N/A,FALSE,"팀별월별";#N/A,#N/A,FALSE,"타공정대체";#N/A,#N/A,FALSE,"기타경비";#N/A,#N/A,FALSE,"원료";#N/A,#N/A,FALSE,"연료"}</definedName>
    <definedName name="_42bb9_" hidden="1">{#N/A,#N/A,FALSE,"군산원가";#N/A,#N/A,FALSE,"팀별월별";#N/A,#N/A,FALSE,"타공정대체";#N/A,#N/A,FALSE,"기타경비";#N/A,#N/A,FALSE,"원료";#N/A,#N/A,FALSE,"연료"}</definedName>
    <definedName name="_42F" hidden="1">#REF!</definedName>
    <definedName name="_42s2_" localSheetId="0" hidden="1">{#N/A,#N/A,FALSE,"UNIT";#N/A,#N/A,FALSE,"UNIT";#N/A,#N/A,FALSE,"계정"}</definedName>
    <definedName name="_42s2_" hidden="1">{#N/A,#N/A,FALSE,"UNIT";#N/A,#N/A,FALSE,"UNIT";#N/A,#N/A,FALSE,"계정"}</definedName>
    <definedName name="_42s3_" localSheetId="0" hidden="1">{#N/A,#N/A,FALSE,"UNIT";#N/A,#N/A,FALSE,"UNIT";#N/A,#N/A,FALSE,"계정"}</definedName>
    <definedName name="_42s3_" hidden="1">{#N/A,#N/A,FALSE,"UNIT";#N/A,#N/A,FALSE,"UNIT";#N/A,#N/A,FALSE,"계정"}</definedName>
    <definedName name="_42wrn.²Ä1­Ó¤ë1_Ü20¤H." localSheetId="0" hidden="1">{#N/A,#N/A,FALSE,"²Ä1­Ó¤ë"}</definedName>
    <definedName name="_42wrn.²Ä1­Ó¤ë1_Ü20¤H." hidden="1">{#N/A,#N/A,FALSE,"²Ä1­Ó¤ë"}</definedName>
    <definedName name="_43__123Graph_BChart_8A" hidden="1">#REF!</definedName>
    <definedName name="_43_0_F" hidden="1">#REF!</definedName>
    <definedName name="_44__123Graph_BChart_9A" hidden="1">#REF!</definedName>
    <definedName name="_44_0_0" hidden="1">#REF!</definedName>
    <definedName name="_44bb4_" localSheetId="0" hidden="1">{#N/A,#N/A,FALSE,"98소지이동TOTvs99.1 (2)";#N/A,#N/A,FALSE,"TOTAL";#N/A,#N/A,FALSE,"98소지이동TOTvs99.1(b) (2)"}</definedName>
    <definedName name="_44bb4_" localSheetId="3" hidden="1">{#N/A,#N/A,FALSE,"98소지이동TOTvs99.1 (2)";#N/A,#N/A,FALSE,"TOTAL";#N/A,#N/A,FALSE,"98소지이동TOTvs99.1(b) (2)"}</definedName>
    <definedName name="_44bb4_" hidden="1">{#N/A,#N/A,FALSE,"98소지이동TOTvs99.1 (2)";#N/A,#N/A,FALSE,"TOTAL";#N/A,#N/A,FALSE,"98소지이동TOTvs99.1(b) (2)"}</definedName>
    <definedName name="_44cc1_" localSheetId="0" hidden="1">{#N/A,#N/A,FALSE,"군산원가";#N/A,#N/A,FALSE,"팀별월별";#N/A,#N/A,FALSE,"타공정대체";#N/A,#N/A,FALSE,"기타경비";#N/A,#N/A,FALSE,"원료";#N/A,#N/A,FALSE,"연료"}</definedName>
    <definedName name="_44cc1_" localSheetId="3" hidden="1">{#N/A,#N/A,FALSE,"군산원가";#N/A,#N/A,FALSE,"팀별월별";#N/A,#N/A,FALSE,"타공정대체";#N/A,#N/A,FALSE,"기타경비";#N/A,#N/A,FALSE,"원료";#N/A,#N/A,FALSE,"연료"}</definedName>
    <definedName name="_44cc1_" hidden="1">{#N/A,#N/A,FALSE,"군산원가";#N/A,#N/A,FALSE,"팀별월별";#N/A,#N/A,FALSE,"타공정대체";#N/A,#N/A,FALSE,"기타경비";#N/A,#N/A,FALSE,"원료";#N/A,#N/A,FALSE,"연료"}</definedName>
    <definedName name="_44Q2345_" localSheetId="0" hidden="1">{#N/A,#N/A,FALSE,"지침";#N/A,#N/A,FALSE,"환경분석";#N/A,#N/A,FALSE,"Sheet16"}</definedName>
    <definedName name="_44Q2345_" hidden="1">{#N/A,#N/A,FALSE,"지침";#N/A,#N/A,FALSE,"환경분석";#N/A,#N/A,FALSE,"Sheet16"}</definedName>
    <definedName name="_45__123Graph_CChart_13B" hidden="1">#REF!</definedName>
    <definedName name="_45_0_0__123Grap" hidden="1">#REF!</definedName>
    <definedName name="_45s3_" localSheetId="0" hidden="1">{#N/A,#N/A,FALSE,"UNIT";#N/A,#N/A,FALSE,"UNIT";#N/A,#N/A,FALSE,"계정"}</definedName>
    <definedName name="_45s3_" hidden="1">{#N/A,#N/A,FALSE,"UNIT";#N/A,#N/A,FALSE,"UNIT";#N/A,#N/A,FALSE,"계정"}</definedName>
    <definedName name="_46__123Graph_CChart_16B" hidden="1">#REF!</definedName>
    <definedName name="_46_0_0_F" hidden="1">#REF!</definedName>
    <definedName name="_46s4_" localSheetId="0" hidden="1">{#N/A,#N/A,FALSE,"UNIT";#N/A,#N/A,FALSE,"UNIT";#N/A,#N/A,FALSE,"계정"}</definedName>
    <definedName name="_46s4_" hidden="1">{#N/A,#N/A,FALSE,"UNIT";#N/A,#N/A,FALSE,"UNIT";#N/A,#N/A,FALSE,"계정"}</definedName>
    <definedName name="_47__123Graph_CChart_17B" hidden="1">#REF!</definedName>
    <definedName name="_47_5_0__123Grap" hidden="1">#REF!</definedName>
    <definedName name="_47cc2_" localSheetId="0" hidden="1">{#N/A,#N/A,FALSE,"군산원가";#N/A,#N/A,FALSE,"팀별월별";#N/A,#N/A,FALSE,"타공정대체";#N/A,#N/A,FALSE,"기타경비";#N/A,#N/A,FALSE,"원료";#N/A,#N/A,FALSE,"연료"}</definedName>
    <definedName name="_47cc2_" localSheetId="3" hidden="1">{#N/A,#N/A,FALSE,"군산원가";#N/A,#N/A,FALSE,"팀별월별";#N/A,#N/A,FALSE,"타공정대체";#N/A,#N/A,FALSE,"기타경비";#N/A,#N/A,FALSE,"원료";#N/A,#N/A,FALSE,"연료"}</definedName>
    <definedName name="_47cc2_" hidden="1">{#N/A,#N/A,FALSE,"군산원가";#N/A,#N/A,FALSE,"팀별월별";#N/A,#N/A,FALSE,"타공정대체";#N/A,#N/A,FALSE,"기타경비";#N/A,#N/A,FALSE,"원료";#N/A,#N/A,FALSE,"연료"}</definedName>
    <definedName name="_48__123Graph_CChart_22C" hidden="1">#REF!</definedName>
    <definedName name="_48_7_0__123Grap" hidden="1">#REF!</definedName>
    <definedName name="_48Q2345_" localSheetId="0" hidden="1">{#N/A,#N/A,FALSE,"지침";#N/A,#N/A,FALSE,"환경분석";#N/A,#N/A,FALSE,"Sheet16"}</definedName>
    <definedName name="_48Q2345_" hidden="1">{#N/A,#N/A,FALSE,"지침";#N/A,#N/A,FALSE,"환경분석";#N/A,#N/A,FALSE,"Sheet16"}</definedName>
    <definedName name="_48s4_" localSheetId="0" hidden="1">{#N/A,#N/A,FALSE,"UNIT";#N/A,#N/A,FALSE,"UNIT";#N/A,#N/A,FALSE,"계정"}</definedName>
    <definedName name="_48s4_" hidden="1">{#N/A,#N/A,FALSE,"UNIT";#N/A,#N/A,FALSE,"UNIT";#N/A,#N/A,FALSE,"계정"}</definedName>
    <definedName name="_49__123Graph_CChart_23C" hidden="1">#REF!</definedName>
    <definedName name="_49_7_0__123Graph_LB" hidden="1">#REF!</definedName>
    <definedName name="_49bb5_" localSheetId="0" hidden="1">{#N/A,#N/A,FALSE,"98소지이동TOTvs99.1 (2)";#N/A,#N/A,FALSE,"TOTAL";#N/A,#N/A,FALSE,"98소지이동TOTvs99.1(b) (2)"}</definedName>
    <definedName name="_49bb5_" localSheetId="3" hidden="1">{#N/A,#N/A,FALSE,"98소지이동TOTvs99.1 (2)";#N/A,#N/A,FALSE,"TOTAL";#N/A,#N/A,FALSE,"98소지이동TOTvs99.1(b) (2)"}</definedName>
    <definedName name="_49bb5_" hidden="1">{#N/A,#N/A,FALSE,"98소지이동TOTvs99.1 (2)";#N/A,#N/A,FALSE,"TOTAL";#N/A,#N/A,FALSE,"98소지이동TOTvs99.1(b) (2)"}</definedName>
    <definedName name="_49cc3_" localSheetId="0" hidden="1">{#N/A,#N/A,FALSE,"Yield";#N/A,#N/A,FALSE,"Loss1";#N/A,#N/A,FALSE,"Loss2";#N/A,#N/A,FALSE,"Hour-Labor(배분)";#N/A,#N/A,FALSE,"Capital Expenditure";#N/A,#N/A,FALSE,"Productivity"}</definedName>
    <definedName name="_49cc3_" localSheetId="3" hidden="1">{#N/A,#N/A,FALSE,"Yield";#N/A,#N/A,FALSE,"Loss1";#N/A,#N/A,FALSE,"Loss2";#N/A,#N/A,FALSE,"Hour-Labor(배분)";#N/A,#N/A,FALSE,"Capital Expenditure";#N/A,#N/A,FALSE,"Productivity"}</definedName>
    <definedName name="_49cc3_" hidden="1">{#N/A,#N/A,FALSE,"Yield";#N/A,#N/A,FALSE,"Loss1";#N/A,#N/A,FALSE,"Loss2";#N/A,#N/A,FALSE,"Hour-Labor(배분)";#N/A,#N/A,FALSE,"Capital Expenditure";#N/A,#N/A,FALSE,"Productivity"}</definedName>
    <definedName name="_4Q2345_" localSheetId="0" hidden="1">{#N/A,#N/A,FALSE,"지침";#N/A,#N/A,FALSE,"환경분석";#N/A,#N/A,FALSE,"Sheet16"}</definedName>
    <definedName name="_4Q2345_" hidden="1">{#N/A,#N/A,FALSE,"지침";#N/A,#N/A,FALSE,"환경분석";#N/A,#N/A,FALSE,"Sheet16"}</definedName>
    <definedName name="_5____123Graph_A차트_1" hidden="1">#REF!</definedName>
    <definedName name="_5__123Graph_AChart_16B" hidden="1">#REF!</definedName>
    <definedName name="_5__123Graph_A차트_5" hidden="1">#REF!</definedName>
    <definedName name="_5__123Graph_CENE_VVVF" hidden="1">#REF!</definedName>
    <definedName name="_5_5____123Grap" hidden="1">#REF!</definedName>
    <definedName name="_5_9____123Grap" hidden="1">#REF!</definedName>
    <definedName name="_5_9_0__123Graph_LB" hidden="1">#REF!</definedName>
    <definedName name="_50__123Graph_CChart_24C" hidden="1">#REF!</definedName>
    <definedName name="_50_9_0__123Grap" hidden="1">#REF!</definedName>
    <definedName name="_50s5_" localSheetId="0" hidden="1">{#N/A,#N/A,FALSE,"UNIT";#N/A,#N/A,FALSE,"UNIT";#N/A,#N/A,FALSE,"계정"}</definedName>
    <definedName name="_50s5_" hidden="1">{#N/A,#N/A,FALSE,"UNIT";#N/A,#N/A,FALSE,"UNIT";#N/A,#N/A,FALSE,"계정"}</definedName>
    <definedName name="_51__123Graph_CChart_25C" hidden="1">#REF!</definedName>
    <definedName name="_51_9_0__123Graph_LB" hidden="1">#REF!</definedName>
    <definedName name="_51cc4_" localSheetId="0" hidden="1">{#N/A,#N/A,FALSE,"98소지이동TOTvs99.1 (2)";#N/A,#N/A,FALSE,"TOTAL";#N/A,#N/A,FALSE,"98소지이동TOTvs99.1(b) (2)"}</definedName>
    <definedName name="_51cc4_" localSheetId="3" hidden="1">{#N/A,#N/A,FALSE,"98소지이동TOTvs99.1 (2)";#N/A,#N/A,FALSE,"TOTAL";#N/A,#N/A,FALSE,"98소지이동TOTvs99.1(b) (2)"}</definedName>
    <definedName name="_51cc4_" hidden="1">{#N/A,#N/A,FALSE,"98소지이동TOTvs99.1 (2)";#N/A,#N/A,FALSE,"TOTAL";#N/A,#N/A,FALSE,"98소지이동TOTvs99.1(b) (2)"}</definedName>
    <definedName name="_51s5_" localSheetId="0" hidden="1">{#N/A,#N/A,FALSE,"UNIT";#N/A,#N/A,FALSE,"UNIT";#N/A,#N/A,FALSE,"계정"}</definedName>
    <definedName name="_51s5_" hidden="1">{#N/A,#N/A,FALSE,"UNIT";#N/A,#N/A,FALSE,"UNIT";#N/A,#N/A,FALSE,"계정"}</definedName>
    <definedName name="_52__123Graph_CChart_26C" hidden="1">#REF!</definedName>
    <definedName name="_52DD1_" localSheetId="0" hidden="1">{#N/A,#N/A,FALSE,"지침";#N/A,#N/A,FALSE,"환경분석";#N/A,#N/A,FALSE,"Sheet16"}</definedName>
    <definedName name="_52DD1_" hidden="1">{#N/A,#N/A,FALSE,"지침";#N/A,#N/A,FALSE,"환경분석";#N/A,#N/A,FALSE,"Sheet16"}</definedName>
    <definedName name="_53__123Graph_CChart_4A" hidden="1">#REF!</definedName>
    <definedName name="_53cc5_" localSheetId="0" hidden="1">{#N/A,#N/A,FALSE,"98소지이동TOTvs99.1 (2)";#N/A,#N/A,FALSE,"TOTAL";#N/A,#N/A,FALSE,"98소지이동TOTvs99.1(b) (2)"}</definedName>
    <definedName name="_53cc5_" localSheetId="3" hidden="1">{#N/A,#N/A,FALSE,"98소지이동TOTvs99.1 (2)";#N/A,#N/A,FALSE,"TOTAL";#N/A,#N/A,FALSE,"98소지이동TOTvs99.1(b) (2)"}</definedName>
    <definedName name="_53cc5_" hidden="1">{#N/A,#N/A,FALSE,"98소지이동TOTvs99.1 (2)";#N/A,#N/A,FALSE,"TOTAL";#N/A,#N/A,FALSE,"98소지이동TOTvs99.1(b) (2)"}</definedName>
    <definedName name="_53M180_" hidden="1">#N/A</definedName>
    <definedName name="_54__123Graph_CChart_5A" hidden="1">#REF!</definedName>
    <definedName name="_54bb6_" localSheetId="0" hidden="1">{#N/A,#N/A,FALSE,"98소지이동TOTvs99.1 (2)";#N/A,#N/A,FALSE,"TOTAL";#N/A,#N/A,FALSE,"98소지이동TOTvs99.1(b) (2)"}</definedName>
    <definedName name="_54bb6_" localSheetId="3" hidden="1">{#N/A,#N/A,FALSE,"98소지이동TOTvs99.1 (2)";#N/A,#N/A,FALSE,"TOTAL";#N/A,#N/A,FALSE,"98소지이동TOTvs99.1(b) (2)"}</definedName>
    <definedName name="_54bb6_" hidden="1">{#N/A,#N/A,FALSE,"98소지이동TOTvs99.1 (2)";#N/A,#N/A,FALSE,"TOTAL";#N/A,#N/A,FALSE,"98소지이동TOTvs99.1(b) (2)"}</definedName>
    <definedName name="_54s6_" localSheetId="0" hidden="1">{#N/A,#N/A,FALSE,"UNIT";#N/A,#N/A,FALSE,"UNIT";#N/A,#N/A,FALSE,"계정"}</definedName>
    <definedName name="_54s6_" hidden="1">{#N/A,#N/A,FALSE,"UNIT";#N/A,#N/A,FALSE,"UNIT";#N/A,#N/A,FALSE,"계정"}</definedName>
    <definedName name="_55__123Graph_CChart_6A" hidden="1">#REF!</definedName>
    <definedName name="_55cc6_" localSheetId="0" hidden="1">{#N/A,#N/A,FALSE,"Yield";#N/A,#N/A,FALSE,"Loss1";#N/A,#N/A,FALSE,"Loss2";#N/A,#N/A,FALSE,"Hour-Labor(배분)";#N/A,#N/A,FALSE,"Capital Expenditure";#N/A,#N/A,FALSE,"Productivity"}</definedName>
    <definedName name="_55cc6_" localSheetId="3" hidden="1">{#N/A,#N/A,FALSE,"Yield";#N/A,#N/A,FALSE,"Loss1";#N/A,#N/A,FALSE,"Loss2";#N/A,#N/A,FALSE,"Hour-Labor(배분)";#N/A,#N/A,FALSE,"Capital Expenditure";#N/A,#N/A,FALSE,"Productivity"}</definedName>
    <definedName name="_55cc6_" hidden="1">{#N/A,#N/A,FALSE,"Yield";#N/A,#N/A,FALSE,"Loss1";#N/A,#N/A,FALSE,"Loss2";#N/A,#N/A,FALSE,"Hour-Labor(배분)";#N/A,#N/A,FALSE,"Capital Expenditure";#N/A,#N/A,FALSE,"Productivity"}</definedName>
    <definedName name="_56__123Graph_CChart_7A" hidden="1">#REF!</definedName>
    <definedName name="_57__123Graph_CChart_8A" hidden="1">#REF!</definedName>
    <definedName name="_57cc7_" localSheetId="0" hidden="1">{#N/A,#N/A,FALSE,"Yield";#N/A,#N/A,FALSE,"Loss1";#N/A,#N/A,FALSE,"Loss2";#N/A,#N/A,FALSE,"Hour-Labor(배분)";#N/A,#N/A,FALSE,"Capital Expenditure";#N/A,#N/A,FALSE,"Productivity"}</definedName>
    <definedName name="_57cc7_" localSheetId="3" hidden="1">{#N/A,#N/A,FALSE,"Yield";#N/A,#N/A,FALSE,"Loss1";#N/A,#N/A,FALSE,"Loss2";#N/A,#N/A,FALSE,"Hour-Labor(배분)";#N/A,#N/A,FALSE,"Capital Expenditure";#N/A,#N/A,FALSE,"Productivity"}</definedName>
    <definedName name="_57cc7_" hidden="1">{#N/A,#N/A,FALSE,"Yield";#N/A,#N/A,FALSE,"Loss1";#N/A,#N/A,FALSE,"Loss2";#N/A,#N/A,FALSE,"Hour-Labor(배분)";#N/A,#N/A,FALSE,"Capital Expenditure";#N/A,#N/A,FALSE,"Productivity"}</definedName>
    <definedName name="_57s9_" localSheetId="0" hidden="1">{#N/A,#N/A,FALSE,"UNIT";#N/A,#N/A,FALSE,"UNIT";#N/A,#N/A,FALSE,"계정"}</definedName>
    <definedName name="_57s9_" hidden="1">{#N/A,#N/A,FALSE,"UNIT";#N/A,#N/A,FALSE,"UNIT";#N/A,#N/A,FALSE,"계정"}</definedName>
    <definedName name="_58__123Graph_DChart_13B" hidden="1">#REF!</definedName>
    <definedName name="_58s9_" localSheetId="0" hidden="1">{#N/A,#N/A,FALSE,"UNIT";#N/A,#N/A,FALSE,"UNIT";#N/A,#N/A,FALSE,"계정"}</definedName>
    <definedName name="_58s9_" hidden="1">{#N/A,#N/A,FALSE,"UNIT";#N/A,#N/A,FALSE,"UNIT";#N/A,#N/A,FALSE,"계정"}</definedName>
    <definedName name="_59__123Graph_DChart_16B" hidden="1">#REF!</definedName>
    <definedName name="_59bb7_" localSheetId="0" hidden="1">{#N/A,#N/A,FALSE,"98소지이동TOTvs99.1 (2)";#N/A,#N/A,FALSE,"TOTAL";#N/A,#N/A,FALSE,"98소지이동TOTvs99.1(b) (2)"}</definedName>
    <definedName name="_59bb7_" localSheetId="3" hidden="1">{#N/A,#N/A,FALSE,"98소지이동TOTvs99.1 (2)";#N/A,#N/A,FALSE,"TOTAL";#N/A,#N/A,FALSE,"98소지이동TOTvs99.1(b) (2)"}</definedName>
    <definedName name="_59bb7_" hidden="1">{#N/A,#N/A,FALSE,"98소지이동TOTvs99.1 (2)";#N/A,#N/A,FALSE,"TOTAL";#N/A,#N/A,FALSE,"98소지이동TOTvs99.1(b) (2)"}</definedName>
    <definedName name="_59cc8_" localSheetId="0" hidden="1">{#N/A,#N/A,FALSE,"Yield";#N/A,#N/A,FALSE,"Loss1";#N/A,#N/A,FALSE,"Loss2";#N/A,#N/A,FALSE,"Hour-Labor(배분)";#N/A,#N/A,FALSE,"Capital Expenditure";#N/A,#N/A,FALSE,"Productivity"}</definedName>
    <definedName name="_59cc8_" localSheetId="3" hidden="1">{#N/A,#N/A,FALSE,"Yield";#N/A,#N/A,FALSE,"Loss1";#N/A,#N/A,FALSE,"Loss2";#N/A,#N/A,FALSE,"Hour-Labor(배분)";#N/A,#N/A,FALSE,"Capital Expenditure";#N/A,#N/A,FALSE,"Productivity"}</definedName>
    <definedName name="_59cc8_" hidden="1">{#N/A,#N/A,FALSE,"Yield";#N/A,#N/A,FALSE,"Loss1";#N/A,#N/A,FALSE,"Loss2";#N/A,#N/A,FALSE,"Hour-Labor(배분)";#N/A,#N/A,FALSE,"Capital Expenditure";#N/A,#N/A,FALSE,"Productivity"}</definedName>
    <definedName name="_5df33_"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5df33_"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6____123Graph_A차트_2" hidden="1">#REF!</definedName>
    <definedName name="_6__123Graph_AChart_17B" hidden="1">#REF!</definedName>
    <definedName name="_6__123Graph_A차트_6" hidden="1">#REF!</definedName>
    <definedName name="_6__123Graph_CPOWER_MT" hidden="1">#REF!</definedName>
    <definedName name="_6__7_0__123Grap" hidden="1">#REF!</definedName>
    <definedName name="_6_9____123Graph_LB" hidden="1">#REF!</definedName>
    <definedName name="_60__123Graph_DChart_17B" hidden="1">#REF!</definedName>
    <definedName name="_61__123Graph_DChart_22C" hidden="1">#REF!</definedName>
    <definedName name="_61cc9_" localSheetId="0" hidden="1">{#N/A,#N/A,FALSE,"98소지이동TOTvs99.1 (2)";#N/A,#N/A,FALSE,"TOTAL";#N/A,#N/A,FALSE,"98소지이동TOTvs99.1(b) (2)"}</definedName>
    <definedName name="_61cc9_" localSheetId="3" hidden="1">{#N/A,#N/A,FALSE,"98소지이동TOTvs99.1 (2)";#N/A,#N/A,FALSE,"TOTAL";#N/A,#N/A,FALSE,"98소지이동TOTvs99.1(b) (2)"}</definedName>
    <definedName name="_61cc9_" hidden="1">{#N/A,#N/A,FALSE,"98소지이동TOTvs99.1 (2)";#N/A,#N/A,FALSE,"TOTAL";#N/A,#N/A,FALSE,"98소지이동TOTvs99.1(b) (2)"}</definedName>
    <definedName name="_62__123Graph_DChart_23C" hidden="1">#REF!</definedName>
    <definedName name="_63__123Graph_DChart_24C" hidden="1">#REF!</definedName>
    <definedName name="_64__123Graph_DChart_25C" hidden="1">#REF!</definedName>
    <definedName name="_64bb8_" localSheetId="0" hidden="1">{#N/A,#N/A,FALSE,"군산원가";#N/A,#N/A,FALSE,"팀별월별";#N/A,#N/A,FALSE,"타공정대체";#N/A,#N/A,FALSE,"기타경비";#N/A,#N/A,FALSE,"원료";#N/A,#N/A,FALSE,"연료"}</definedName>
    <definedName name="_64bb8_" localSheetId="3" hidden="1">{#N/A,#N/A,FALSE,"군산원가";#N/A,#N/A,FALSE,"팀별월별";#N/A,#N/A,FALSE,"타공정대체";#N/A,#N/A,FALSE,"기타경비";#N/A,#N/A,FALSE,"원료";#N/A,#N/A,FALSE,"연료"}</definedName>
    <definedName name="_64bb8_" hidden="1">{#N/A,#N/A,FALSE,"군산원가";#N/A,#N/A,FALSE,"팀별월별";#N/A,#N/A,FALSE,"타공정대체";#N/A,#N/A,FALSE,"기타경비";#N/A,#N/A,FALSE,"원료";#N/A,#N/A,FALSE,"연료"}</definedName>
    <definedName name="_65__123Graph_DChart_26C" hidden="1">#REF!</definedName>
    <definedName name="_66__123Graph_DChart_4A" hidden="1">#REF!</definedName>
    <definedName name="_67__123Graph_DChart_5A" hidden="1">#REF!</definedName>
    <definedName name="_68__123Graph_DChart_6A" hidden="1">#REF!</definedName>
    <definedName name="_68__FDSAUDITLINK__" localSheetId="0"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8__FDSAUDITLINK__" hidden="1">{"fdsup://directions/FAT Viewer?action=UPDATE&amp;creator=factset&amp;DYN_ARGS=TRUE&amp;DOC_NAME=FAT:FQL_AUDITING_CLIENT_TEMPLATE.FAT&amp;display_string=Audit&amp;VAR:KEY=GTQXUBWPIZ&amp;VAR:QUERY=RkZfRUJJVERBX09QRVIoTFRNUywwLDAsLCxVU0Qp&amp;WINDOW=FIRST_POPUP&amp;HEIGHT=450&amp;WIDTH=450&amp;STAR","T_MAXIMIZED=FALSE&amp;VAR:CALENDAR=US&amp;VAR:SYMBOL=689714&amp;VAR:INDEX=0"}</definedName>
    <definedName name="_69__123Graph_DChart_7A" hidden="1">#REF!</definedName>
    <definedName name="_69bb9_" localSheetId="0" hidden="1">{#N/A,#N/A,FALSE,"군산원가";#N/A,#N/A,FALSE,"팀별월별";#N/A,#N/A,FALSE,"타공정대체";#N/A,#N/A,FALSE,"기타경비";#N/A,#N/A,FALSE,"원료";#N/A,#N/A,FALSE,"연료"}</definedName>
    <definedName name="_69bb9_" localSheetId="3" hidden="1">{#N/A,#N/A,FALSE,"군산원가";#N/A,#N/A,FALSE,"팀별월별";#N/A,#N/A,FALSE,"타공정대체";#N/A,#N/A,FALSE,"기타경비";#N/A,#N/A,FALSE,"원료";#N/A,#N/A,FALSE,"연료"}</definedName>
    <definedName name="_69bb9_" hidden="1">{#N/A,#N/A,FALSE,"군산원가";#N/A,#N/A,FALSE,"팀별월별";#N/A,#N/A,FALSE,"타공정대체";#N/A,#N/A,FALSE,"기타경비";#N/A,#N/A,FALSE,"원료";#N/A,#N/A,FALSE,"연료"}</definedName>
    <definedName name="_6s1_" localSheetId="0" hidden="1">{#N/A,#N/A,FALSE,"UNIT";#N/A,#N/A,FALSE,"UNIT";#N/A,#N/A,FALSE,"계정"}</definedName>
    <definedName name="_6s1_" hidden="1">{#N/A,#N/A,FALSE,"UNIT";#N/A,#N/A,FALSE,"UNIT";#N/A,#N/A,FALSE,"계정"}</definedName>
    <definedName name="_7____123Graph_A차트_3" hidden="1">#REF!</definedName>
    <definedName name="_7__123Graph_AChart_18B" hidden="1">#REF!</definedName>
    <definedName name="_7__123Graph_A차트_7" hidden="1">#REF!</definedName>
    <definedName name="_7__123Graph_DENE_VVVF" hidden="1">#REF!</definedName>
    <definedName name="_70__123Graph_DChart_8A" hidden="1">#REF!</definedName>
    <definedName name="_74cc1_" localSheetId="0" hidden="1">{#N/A,#N/A,FALSE,"군산원가";#N/A,#N/A,FALSE,"팀별월별";#N/A,#N/A,FALSE,"타공정대체";#N/A,#N/A,FALSE,"기타경비";#N/A,#N/A,FALSE,"원료";#N/A,#N/A,FALSE,"연료"}</definedName>
    <definedName name="_74cc1_" localSheetId="3" hidden="1">{#N/A,#N/A,FALSE,"군산원가";#N/A,#N/A,FALSE,"팀별월별";#N/A,#N/A,FALSE,"타공정대체";#N/A,#N/A,FALSE,"기타경비";#N/A,#N/A,FALSE,"원료";#N/A,#N/A,FALSE,"연료"}</definedName>
    <definedName name="_74cc1_" hidden="1">{#N/A,#N/A,FALSE,"군산원가";#N/A,#N/A,FALSE,"팀별월별";#N/A,#N/A,FALSE,"타공정대체";#N/A,#N/A,FALSE,"기타경비";#N/A,#N/A,FALSE,"원료";#N/A,#N/A,FALSE,"연료"}</definedName>
    <definedName name="_79_5____123Grap" hidden="1">#REF!</definedName>
    <definedName name="_8____123Graph_A차트_4" hidden="1">#REF!</definedName>
    <definedName name="_8__123Graph_AChart_19C" hidden="1">#REF!</definedName>
    <definedName name="_8__123Graph_A차트_8" hidden="1">#REF!</definedName>
    <definedName name="_8__123Graph_DPOWER_MT" hidden="1">#REF!</definedName>
    <definedName name="_8_7_0__123Grap" hidden="1">#REF!</definedName>
    <definedName name="_80cc2_" localSheetId="0" hidden="1">{#N/A,#N/A,FALSE,"군산원가";#N/A,#N/A,FALSE,"팀별월별";#N/A,#N/A,FALSE,"타공정대체";#N/A,#N/A,FALSE,"기타경비";#N/A,#N/A,FALSE,"원료";#N/A,#N/A,FALSE,"연료"}</definedName>
    <definedName name="_80cc2_" localSheetId="3" hidden="1">{#N/A,#N/A,FALSE,"군산원가";#N/A,#N/A,FALSE,"팀별월별";#N/A,#N/A,FALSE,"타공정대체";#N/A,#N/A,FALSE,"기타경비";#N/A,#N/A,FALSE,"원료";#N/A,#N/A,FALSE,"연료"}</definedName>
    <definedName name="_80cc2_" hidden="1">{#N/A,#N/A,FALSE,"군산원가";#N/A,#N/A,FALSE,"팀별월별";#N/A,#N/A,FALSE,"타공정대체";#N/A,#N/A,FALSE,"기타경비";#N/A,#N/A,FALSE,"원료";#N/A,#N/A,FALSE,"연료"}</definedName>
    <definedName name="_83_5_0__123Grap" hidden="1">#REF!</definedName>
    <definedName name="_84_7____123Grap" hidden="1">#REF!</definedName>
    <definedName name="_85_7____123Graph_LB" hidden="1">#REF!</definedName>
    <definedName name="_85cc3_" localSheetId="0" hidden="1">{#N/A,#N/A,FALSE,"Yield";#N/A,#N/A,FALSE,"Loss1";#N/A,#N/A,FALSE,"Loss2";#N/A,#N/A,FALSE,"Hour-Labor(배분)";#N/A,#N/A,FALSE,"Capital Expenditure";#N/A,#N/A,FALSE,"Productivity"}</definedName>
    <definedName name="_85cc3_" localSheetId="3" hidden="1">{#N/A,#N/A,FALSE,"Yield";#N/A,#N/A,FALSE,"Loss1";#N/A,#N/A,FALSE,"Loss2";#N/A,#N/A,FALSE,"Hour-Labor(배분)";#N/A,#N/A,FALSE,"Capital Expenditure";#N/A,#N/A,FALSE,"Productivity"}</definedName>
    <definedName name="_85cc3_" hidden="1">{#N/A,#N/A,FALSE,"Yield";#N/A,#N/A,FALSE,"Loss1";#N/A,#N/A,FALSE,"Loss2";#N/A,#N/A,FALSE,"Hour-Labor(배분)";#N/A,#N/A,FALSE,"Capital Expenditure";#N/A,#N/A,FALSE,"Productivity"}</definedName>
    <definedName name="_87_0_0__123Grap" hidden="1">#REF!</definedName>
    <definedName name="_89_7_0__123Grap" hidden="1">#REF!</definedName>
    <definedName name="_8H922_" localSheetId="25" hidden="1">{"'Sheet1'!$A$1:$H$36"}</definedName>
    <definedName name="_8H922_" localSheetId="0" hidden="1">{"'Sheet1'!$A$1:$H$36"}</definedName>
    <definedName name="_8H922_" localSheetId="3" hidden="1">{"'Sheet1'!$A$1:$H$36"}</definedName>
    <definedName name="_8H922_" hidden="1">{"'Sheet1'!$A$1:$H$36"}</definedName>
    <definedName name="_8Q0987_" localSheetId="0" hidden="1">{#N/A,#N/A,FALSE,"지침";#N/A,#N/A,FALSE,"환경분석";#N/A,#N/A,FALSE,"Sheet16"}</definedName>
    <definedName name="_8Q0987_" hidden="1">{#N/A,#N/A,FALSE,"지침";#N/A,#N/A,FALSE,"환경분석";#N/A,#N/A,FALSE,"Sheet16"}</definedName>
    <definedName name="_9____123Graph_X차트_1" hidden="1">#REF!</definedName>
    <definedName name="_9__123Graph_AChart_1A" hidden="1">#REF!</definedName>
    <definedName name="_9__123Graph_B차트_1" hidden="1">#REF!</definedName>
    <definedName name="_9__123Graph_EENE_VVVF" hidden="1">#REF!</definedName>
    <definedName name="_9__7_0__123Graph_LB" hidden="1">#REF!</definedName>
    <definedName name="_9_7____123Grap" hidden="1">#REF!</definedName>
    <definedName name="_90cc4_" localSheetId="0" hidden="1">{#N/A,#N/A,FALSE,"98소지이동TOTvs99.1 (2)";#N/A,#N/A,FALSE,"TOTAL";#N/A,#N/A,FALSE,"98소지이동TOTvs99.1(b) (2)"}</definedName>
    <definedName name="_90cc4_" localSheetId="3" hidden="1">{#N/A,#N/A,FALSE,"98소지이동TOTvs99.1 (2)";#N/A,#N/A,FALSE,"TOTAL";#N/A,#N/A,FALSE,"98소지이동TOTvs99.1(b) (2)"}</definedName>
    <definedName name="_90cc4_" hidden="1">{#N/A,#N/A,FALSE,"98소지이동TOTvs99.1 (2)";#N/A,#N/A,FALSE,"TOTAL";#N/A,#N/A,FALSE,"98소지이동TOTvs99.1(b) (2)"}</definedName>
    <definedName name="_92f3_" localSheetId="25" hidden="1">{#N/A,#N/A,FALSE,"BS";#N/A,#N/A,FALSE,"PL";#N/A,#N/A,FALSE,"A";#N/A,#N/A,FALSE,"B";#N/A,#N/A,FALSE,"B1";#N/A,#N/A,FALSE,"C";#N/A,#N/A,FALSE,"C1";#N/A,#N/A,FALSE,"C2";#N/A,#N/A,FALSE,"D";#N/A,#N/A,FALSE,"E";#N/A,#N/A,FALSE,"F";#N/A,#N/A,FALSE,"AA";#N/A,#N/A,FALSE,"BB";#N/A,#N/A,FALSE,"CC";#N/A,#N/A,FALSE,"DD";#N/A,#N/A,FALSE,"EE";#N/A,#N/A,FALSE,"FF";#N/A,#N/A,FALSE,"PL10";#N/A,#N/A,FALSE,"PL20";#N/A,#N/A,FALSE,"PL30"}</definedName>
    <definedName name="_92f3_" localSheetId="0" hidden="1">{#N/A,#N/A,FALSE,"BS";#N/A,#N/A,FALSE,"PL";#N/A,#N/A,FALSE,"A";#N/A,#N/A,FALSE,"B";#N/A,#N/A,FALSE,"B1";#N/A,#N/A,FALSE,"C";#N/A,#N/A,FALSE,"C1";#N/A,#N/A,FALSE,"C2";#N/A,#N/A,FALSE,"D";#N/A,#N/A,FALSE,"E";#N/A,#N/A,FALSE,"F";#N/A,#N/A,FALSE,"AA";#N/A,#N/A,FALSE,"BB";#N/A,#N/A,FALSE,"CC";#N/A,#N/A,FALSE,"DD";#N/A,#N/A,FALSE,"EE";#N/A,#N/A,FALSE,"FF";#N/A,#N/A,FALSE,"PL10";#N/A,#N/A,FALSE,"PL20";#N/A,#N/A,FALSE,"PL30"}</definedName>
    <definedName name="_92f3_" localSheetId="3" hidden="1">{#N/A,#N/A,FALSE,"BS";#N/A,#N/A,FALSE,"PL";#N/A,#N/A,FALSE,"A";#N/A,#N/A,FALSE,"B";#N/A,#N/A,FALSE,"B1";#N/A,#N/A,FALSE,"C";#N/A,#N/A,FALSE,"C1";#N/A,#N/A,FALSE,"C2";#N/A,#N/A,FALSE,"D";#N/A,#N/A,FALSE,"E";#N/A,#N/A,FALSE,"F";#N/A,#N/A,FALSE,"AA";#N/A,#N/A,FALSE,"BB";#N/A,#N/A,FALSE,"CC";#N/A,#N/A,FALSE,"DD";#N/A,#N/A,FALSE,"EE";#N/A,#N/A,FALSE,"FF";#N/A,#N/A,FALSE,"PL10";#N/A,#N/A,FALSE,"PL20";#N/A,#N/A,FALSE,"PL30"}</definedName>
    <definedName name="_92f3_" hidden="1">{#N/A,#N/A,FALSE,"BS";#N/A,#N/A,FALSE,"PL";#N/A,#N/A,FALSE,"A";#N/A,#N/A,FALSE,"B";#N/A,#N/A,FALSE,"B1";#N/A,#N/A,FALSE,"C";#N/A,#N/A,FALSE,"C1";#N/A,#N/A,FALSE,"C2";#N/A,#N/A,FALSE,"D";#N/A,#N/A,FALSE,"E";#N/A,#N/A,FALSE,"F";#N/A,#N/A,FALSE,"AA";#N/A,#N/A,FALSE,"BB";#N/A,#N/A,FALSE,"CC";#N/A,#N/A,FALSE,"DD";#N/A,#N/A,FALSE,"EE";#N/A,#N/A,FALSE,"FF";#N/A,#N/A,FALSE,"PL10";#N/A,#N/A,FALSE,"PL20";#N/A,#N/A,FALSE,"PL30"}</definedName>
    <definedName name="_93_7_0__123Graph_LB" hidden="1">#REF!</definedName>
    <definedName name="_95cc5_" localSheetId="0" hidden="1">{#N/A,#N/A,FALSE,"98소지이동TOTvs99.1 (2)";#N/A,#N/A,FALSE,"TOTAL";#N/A,#N/A,FALSE,"98소지이동TOTvs99.1(b) (2)"}</definedName>
    <definedName name="_95cc5_" localSheetId="3" hidden="1">{#N/A,#N/A,FALSE,"98소지이동TOTvs99.1 (2)";#N/A,#N/A,FALSE,"TOTAL";#N/A,#N/A,FALSE,"98소지이동TOTvs99.1(b) (2)"}</definedName>
    <definedName name="_95cc5_" hidden="1">{#N/A,#N/A,FALSE,"98소지이동TOTvs99.1 (2)";#N/A,#N/A,FALSE,"TOTAL";#N/A,#N/A,FALSE,"98소지이동TOTvs99.1(b) (2)"}</definedName>
    <definedName name="_98Q0987_" localSheetId="0" hidden="1">{#N/A,#N/A,FALSE,"지침";#N/A,#N/A,FALSE,"환경분석";#N/A,#N/A,FALSE,"Sheet16"}</definedName>
    <definedName name="_98Q0987_" hidden="1">{#N/A,#N/A,FALSE,"지침";#N/A,#N/A,FALSE,"환경분석";#N/A,#N/A,FALSE,"Sheet16"}</definedName>
    <definedName name="_9H930_" localSheetId="25" hidden="1">{"'Sheet1'!$A$1:$H$36"}</definedName>
    <definedName name="_9H930_" localSheetId="0" hidden="1">{"'Sheet1'!$A$1:$H$36"}</definedName>
    <definedName name="_9H930_" localSheetId="3" hidden="1">{"'Sheet1'!$A$1:$H$36"}</definedName>
    <definedName name="_9H930_" hidden="1">{"'Sheet1'!$A$1:$H$36"}</definedName>
    <definedName name="_9Q0987_" localSheetId="0" hidden="1">{#N/A,#N/A,FALSE,"지침";#N/A,#N/A,FALSE,"환경분석";#N/A,#N/A,FALSE,"Sheet16"}</definedName>
    <definedName name="_9Q0987_" hidden="1">{#N/A,#N/A,FALSE,"지침";#N/A,#N/A,FALSE,"환경분석";#N/A,#N/A,FALSE,"Sheet16"}</definedName>
    <definedName name="_a1" localSheetId="0" hidden="1">{#N/A,#N/A,FALSE,"Pharm";#N/A,#N/A,FALSE,"WWCM"}</definedName>
    <definedName name="_a1" hidden="1">{#N/A,#N/A,FALSE,"Pharm";#N/A,#N/A,FALSE,"WWCM"}</definedName>
    <definedName name="_A11" localSheetId="0" hidden="1">{#N/A,#N/A,FALSE,"Umsatz 99";#N/A,#N/A,FALSE,"ER 99 "}</definedName>
    <definedName name="_A11" hidden="1">{#N/A,#N/A,FALSE,"Umsatz 99";#N/A,#N/A,FALSE,"ER 99 "}</definedName>
    <definedName name="_aa1" localSheetId="0" hidden="1">{#N/A,"PURADD",FALSE,"Business Analysis";#N/A,"PURSPP",FALSE,"Business Analysis";#N/A,"CTGIND",FALSE,"Business Analysis";#N/A,"PURCHM",FALSE,"Business Analysis";#N/A,"SPADD",FALSE,"Business Analysis";#N/A,"EPOXY",FALSE,"Business Analysis";#N/A,"PURPER",FALSE,"Business Analysis"}</definedName>
    <definedName name="_aa1" hidden="1">{#N/A,"PURADD",FALSE,"Business Analysis";#N/A,"PURSPP",FALSE,"Business Analysis";#N/A,"CTGIND",FALSE,"Business Analysis";#N/A,"PURCHM",FALSE,"Business Analysis";#N/A,"SPADD",FALSE,"Business Analysis";#N/A,"EPOXY",FALSE,"Business Analysis";#N/A,"PURPER",FALSE,"Business Analysis"}</definedName>
    <definedName name="_aaa1" localSheetId="0" hidden="1">{#N/A,#N/A,FALSE,"REPORT"}</definedName>
    <definedName name="_aaa1" hidden="1">{#N/A,#N/A,FALSE,"REPORT"}</definedName>
    <definedName name="_aas1" localSheetId="0" hidden="1">{#N/A,#N/A,FALSE,"REPORT"}</definedName>
    <definedName name="_aas1" hidden="1">{#N/A,#N/A,FALSE,"REPORT"}</definedName>
    <definedName name="_ab098" localSheetId="0" hidden="1">{#N/A,"PURCHM",FALSE,"Business Analysis";#N/A,"SPADD",FALSE,"Business Analysis"}</definedName>
    <definedName name="_ab098" hidden="1">{#N/A,"PURCHM",FALSE,"Business Analysis";#N/A,"SPADD",FALSE,"Business Analysis"}</definedName>
    <definedName name="_abc098" localSheetId="0" hidden="1">{#N/A,"PURCHM",FALSE,"Business Analysis";#N/A,"SPADD",FALSE,"Business Analysis"}</definedName>
    <definedName name="_abc098" hidden="1">{#N/A,"PURCHM",FALSE,"Business Analysis";#N/A,"SPADD",FALSE,"Business Analysis"}</definedName>
    <definedName name="_abc1" localSheetId="0" hidden="1">{"detail",#N/A,FALSE,"mfg";"summary",#N/A,FALSE,"mfg"}</definedName>
    <definedName name="_abc1" hidden="1">{"detail",#N/A,FALSE,"mfg";"summary",#N/A,FALSE,"mfg"}</definedName>
    <definedName name="_abc10" localSheetId="0" hidden="1">{"detail",#N/A,FALSE,"mfg";"summary",#N/A,FALSE,"mfg"}</definedName>
    <definedName name="_abc10" hidden="1">{"detail",#N/A,FALSE,"mfg";"summary",#N/A,FALSE,"mfg"}</definedName>
    <definedName name="_abc101" localSheetId="0" hidden="1">{"detail",#N/A,FALSE,"mfg";"summary",#N/A,FALSE,"mfg"}</definedName>
    <definedName name="_abc101" hidden="1">{"detail",#N/A,FALSE,"mfg";"summary",#N/A,FALSE,"mfg"}</definedName>
    <definedName name="_abc102" localSheetId="0" hidden="1">{"detail",#N/A,FALSE,"mfg";"summary",#N/A,FALSE,"mfg"}</definedName>
    <definedName name="_abc102" hidden="1">{"detail",#N/A,FALSE,"mfg";"summary",#N/A,FALSE,"mfg"}</definedName>
    <definedName name="_abc105" localSheetId="0" hidden="1">{"detail",#N/A,FALSE,"mfg";"summary",#N/A,FALSE,"mfg"}</definedName>
    <definedName name="_abc105" hidden="1">{"detail",#N/A,FALSE,"mfg";"summary",#N/A,FALSE,"mfg"}</definedName>
    <definedName name="_abc1082" localSheetId="0" hidden="1">{"detail",#N/A,FALSE,"mfg";"summary",#N/A,FALSE,"mfg"}</definedName>
    <definedName name="_abc1082" hidden="1">{"detail",#N/A,FALSE,"mfg";"summary",#N/A,FALSE,"mfg"}</definedName>
    <definedName name="_abc11" localSheetId="0" hidden="1">{"detail",#N/A,FALSE,"mfg";"summary",#N/A,FALSE,"mfg"}</definedName>
    <definedName name="_abc11" hidden="1">{"detail",#N/A,FALSE,"mfg";"summary",#N/A,FALSE,"mfg"}</definedName>
    <definedName name="_abc115" localSheetId="0" hidden="1">{"detail",#N/A,FALSE,"mfg";"summary",#N/A,FALSE,"mfg"}</definedName>
    <definedName name="_abc115" hidden="1">{"detail",#N/A,FALSE,"mfg";"summary",#N/A,FALSE,"mfg"}</definedName>
    <definedName name="_abc12" localSheetId="0" hidden="1">{"detail",#N/A,FALSE,"mfg";"summary",#N/A,FALSE,"mfg"}</definedName>
    <definedName name="_abc12" hidden="1">{"detail",#N/A,FALSE,"mfg";"summary",#N/A,FALSE,"mfg"}</definedName>
    <definedName name="_abc1234" localSheetId="0" hidden="1">{#N/A,"PURCHM",FALSE,"Business Analysis";#N/A,"SPADD",FALSE,"Business Analysis"}</definedName>
    <definedName name="_abc1234" hidden="1">{#N/A,"PURCHM",FALSE,"Business Analysis";#N/A,"SPADD",FALSE,"Business Analysis"}</definedName>
    <definedName name="_abc125" localSheetId="0" hidden="1">{"detail",#N/A,FALSE,"mfg";"summary",#N/A,FALSE,"mfg"}</definedName>
    <definedName name="_abc125" hidden="1">{"detail",#N/A,FALSE,"mfg";"summary",#N/A,FALSE,"mfg"}</definedName>
    <definedName name="_abc13" localSheetId="0" hidden="1">{"detail",#N/A,FALSE,"mfg";"summary",#N/A,FALSE,"mfg"}</definedName>
    <definedName name="_abc13" hidden="1">{"detail",#N/A,FALSE,"mfg";"summary",#N/A,FALSE,"mfg"}</definedName>
    <definedName name="_abc1325" localSheetId="0" hidden="1">{"detail",#N/A,FALSE,"mfg";"summary",#N/A,FALSE,"mfg"}</definedName>
    <definedName name="_abc1325" hidden="1">{"detail",#N/A,FALSE,"mfg";"summary",#N/A,FALSE,"mfg"}</definedName>
    <definedName name="_abc14" localSheetId="0" hidden="1">{"detail",#N/A,FALSE,"mfg";"summary",#N/A,FALSE,"mfg"}</definedName>
    <definedName name="_abc14" hidden="1">{"detail",#N/A,FALSE,"mfg";"summary",#N/A,FALSE,"mfg"}</definedName>
    <definedName name="_abc1425" localSheetId="0" hidden="1">{"detail",#N/A,FALSE,"mfg";"summary",#N/A,FALSE,"mfg"}</definedName>
    <definedName name="_abc1425" hidden="1">{"detail",#N/A,FALSE,"mfg";"summary",#N/A,FALSE,"mfg"}</definedName>
    <definedName name="_abc2" localSheetId="0" hidden="1">{"detail",#N/A,FALSE,"mfg";"summary",#N/A,FALSE,"mfg"}</definedName>
    <definedName name="_abc2" hidden="1">{"detail",#N/A,FALSE,"mfg";"summary",#N/A,FALSE,"mfg"}</definedName>
    <definedName name="_abc200" localSheetId="0" hidden="1">{"detail",#N/A,FALSE,"mfg";"summary",#N/A,FALSE,"mfg"}</definedName>
    <definedName name="_abc200" hidden="1">{"detail",#N/A,FALSE,"mfg";"summary",#N/A,FALSE,"mfg"}</definedName>
    <definedName name="_abc2005" localSheetId="0" hidden="1">{#N/A,"PURCHM",FALSE,"Business Analysis";#N/A,"SPADD",FALSE,"Business Analysis"}</definedName>
    <definedName name="_abc2005" hidden="1">{#N/A,"PURCHM",FALSE,"Business Analysis";#N/A,"SPADD",FALSE,"Business Analysis"}</definedName>
    <definedName name="_abc201" localSheetId="0" hidden="1">{"detail",#N/A,FALSE,"mfg";"summary",#N/A,FALSE,"mfg"}</definedName>
    <definedName name="_abc201" hidden="1">{"detail",#N/A,FALSE,"mfg";"summary",#N/A,FALSE,"mfg"}</definedName>
    <definedName name="_abc202" localSheetId="0" hidden="1">{"detail",#N/A,FALSE,"mfg";"summary",#N/A,FALSE,"mfg"}</definedName>
    <definedName name="_abc202" hidden="1">{"detail",#N/A,FALSE,"mfg";"summary",#N/A,FALSE,"mfg"}</definedName>
    <definedName name="_abc2054" localSheetId="0" hidden="1">{"detail",#N/A,FALSE,"mfg";"summary",#N/A,FALSE,"mfg"}</definedName>
    <definedName name="_abc2054" hidden="1">{"detail",#N/A,FALSE,"mfg";"summary",#N/A,FALSE,"mfg"}</definedName>
    <definedName name="_abc212" localSheetId="0" hidden="1">{"detail",#N/A,FALSE,"mfg";"summary",#N/A,FALSE,"mfg"}</definedName>
    <definedName name="_abc212" hidden="1">{"detail",#N/A,FALSE,"mfg";"summary",#N/A,FALSE,"mfg"}</definedName>
    <definedName name="_abc212450" localSheetId="0" hidden="1">{"detail",#N/A,FALSE,"mfg";"summary",#N/A,FALSE,"mfg"}</definedName>
    <definedName name="_abc212450" hidden="1">{"detail",#N/A,FALSE,"mfg";"summary",#N/A,FALSE,"mfg"}</definedName>
    <definedName name="_abc23" localSheetId="0" hidden="1">{"detail",#N/A,FALSE,"mfg";"summary",#N/A,FALSE,"mfg"}</definedName>
    <definedName name="_abc23" hidden="1">{"detail",#N/A,FALSE,"mfg";"summary",#N/A,FALSE,"mfg"}</definedName>
    <definedName name="_abc24" localSheetId="0" hidden="1">{"detail",#N/A,FALSE,"mfg";"summary",#N/A,FALSE,"mfg"}</definedName>
    <definedName name="_abc24" hidden="1">{"detail",#N/A,FALSE,"mfg";"summary",#N/A,FALSE,"mfg"}</definedName>
    <definedName name="_abc25" localSheetId="0" hidden="1">{"detail",#N/A,FALSE,"mfg";"summary",#N/A,FALSE,"mfg"}</definedName>
    <definedName name="_abc25" hidden="1">{"detail",#N/A,FALSE,"mfg";"summary",#N/A,FALSE,"mfg"}</definedName>
    <definedName name="_abc26" localSheetId="0" hidden="1">{"detail",#N/A,FALSE,"mfg";"summary",#N/A,FALSE,"mfg"}</definedName>
    <definedName name="_abc26" hidden="1">{"detail",#N/A,FALSE,"mfg";"summary",#N/A,FALSE,"mfg"}</definedName>
    <definedName name="_abc289" localSheetId="0" hidden="1">{"detail",#N/A,FALSE,"mfg";"summary",#N/A,FALSE,"mfg"}</definedName>
    <definedName name="_abc289" hidden="1">{"detail",#N/A,FALSE,"mfg";"summary",#N/A,FALSE,"mfg"}</definedName>
    <definedName name="_abc3" localSheetId="0" hidden="1">{"detail",#N/A,FALSE,"mfg";"summary",#N/A,FALSE,"mfg"}</definedName>
    <definedName name="_abc3" hidden="1">{"detail",#N/A,FALSE,"mfg";"summary",#N/A,FALSE,"mfg"}</definedName>
    <definedName name="_abc31" localSheetId="0" hidden="1">{"detail",#N/A,FALSE,"mfg";"summary",#N/A,FALSE,"mfg"}</definedName>
    <definedName name="_abc31" hidden="1">{"detail",#N/A,FALSE,"mfg";"summary",#N/A,FALSE,"mfg"}</definedName>
    <definedName name="_abc312" localSheetId="0" hidden="1">{"detail",#N/A,FALSE,"mfg";"summary",#N/A,FALSE,"mfg"}</definedName>
    <definedName name="_abc312" hidden="1">{"detail",#N/A,FALSE,"mfg";"summary",#N/A,FALSE,"mfg"}</definedName>
    <definedName name="_abc315" localSheetId="0" hidden="1">{"detail",#N/A,FALSE,"mfg";"summary",#N/A,FALSE,"mfg"}</definedName>
    <definedName name="_abc315" hidden="1">{"detail",#N/A,FALSE,"mfg";"summary",#N/A,FALSE,"mfg"}</definedName>
    <definedName name="_abc316" localSheetId="0" hidden="1">{"detail",#N/A,FALSE,"mfg";"summary",#N/A,FALSE,"mfg"}</definedName>
    <definedName name="_abc316" hidden="1">{"detail",#N/A,FALSE,"mfg";"summary",#N/A,FALSE,"mfg"}</definedName>
    <definedName name="_abc32" localSheetId="0" hidden="1">{"detail",#N/A,FALSE,"mfg";"summary",#N/A,FALSE,"mfg"}</definedName>
    <definedName name="_abc32" hidden="1">{"detail",#N/A,FALSE,"mfg";"summary",#N/A,FALSE,"mfg"}</definedName>
    <definedName name="_abc3216" localSheetId="0" hidden="1">{"detail",#N/A,FALSE,"mfg";"summary",#N/A,FALSE,"mfg"}</definedName>
    <definedName name="_abc3216" hidden="1">{"detail",#N/A,FALSE,"mfg";"summary",#N/A,FALSE,"mfg"}</definedName>
    <definedName name="_abc35" localSheetId="0" hidden="1">{"detail",#N/A,FALSE,"mfg";"summary",#N/A,FALSE,"mfg"}</definedName>
    <definedName name="_abc35" hidden="1">{"detail",#N/A,FALSE,"mfg";"summary",#N/A,FALSE,"mfg"}</definedName>
    <definedName name="_abc36" localSheetId="0" hidden="1">{"detail",#N/A,FALSE,"mfg";"summary",#N/A,FALSE,"mfg"}</definedName>
    <definedName name="_abc36" hidden="1">{"detail",#N/A,FALSE,"mfg";"summary",#N/A,FALSE,"mfg"}</definedName>
    <definedName name="_abc37" localSheetId="0" hidden="1">{"detail",#N/A,FALSE,"mfg";"summary",#N/A,FALSE,"mfg"}</definedName>
    <definedName name="_abc37" hidden="1">{"detail",#N/A,FALSE,"mfg";"summary",#N/A,FALSE,"mfg"}</definedName>
    <definedName name="_abc38" localSheetId="0" hidden="1">{"detail",#N/A,FALSE,"mfg";"summary",#N/A,FALSE,"mfg"}</definedName>
    <definedName name="_abc38" hidden="1">{"detail",#N/A,FALSE,"mfg";"summary",#N/A,FALSE,"mfg"}</definedName>
    <definedName name="_ABC41" localSheetId="0" hidden="1">{"detail",#N/A,FALSE,"mfg";"summary",#N/A,FALSE,"mfg"}</definedName>
    <definedName name="_ABC41" hidden="1">{"detail",#N/A,FALSE,"mfg";"summary",#N/A,FALSE,"mfg"}</definedName>
    <definedName name="_abc42" localSheetId="0" hidden="1">{"detail",#N/A,FALSE,"mfg";"summary",#N/A,FALSE,"mfg"}</definedName>
    <definedName name="_abc42" hidden="1">{"detail",#N/A,FALSE,"mfg";"summary",#N/A,FALSE,"mfg"}</definedName>
    <definedName name="_abc51" localSheetId="0" hidden="1">{"detail",#N/A,FALSE,"mfg";"summary",#N/A,FALSE,"mfg"}</definedName>
    <definedName name="_abc51" hidden="1">{"detail",#N/A,FALSE,"mfg";"summary",#N/A,FALSE,"mfg"}</definedName>
    <definedName name="_abc61" localSheetId="0" hidden="1">{"detail",#N/A,FALSE,"mfg";"summary",#N/A,FALSE,"mfg"}</definedName>
    <definedName name="_abc61" hidden="1">{"detail",#N/A,FALSE,"mfg";"summary",#N/A,FALSE,"mfg"}</definedName>
    <definedName name="_abc71" localSheetId="0" hidden="1">{"detail",#N/A,FALSE,"mfg";"summary",#N/A,FALSE,"mfg"}</definedName>
    <definedName name="_abc71" hidden="1">{"detail",#N/A,FALSE,"mfg";"summary",#N/A,FALSE,"mfg"}</definedName>
    <definedName name="_abc7884" localSheetId="0" hidden="1">{"detail",#N/A,FALSE,"mfg";"summary",#N/A,FALSE,"mfg"}</definedName>
    <definedName name="_abc7884" hidden="1">{"detail",#N/A,FALSE,"mfg";"summary",#N/A,FALSE,"mfg"}</definedName>
    <definedName name="_ACS2000" localSheetId="0" hidden="1">{#N/A,#N/A,FALSE,"REPORT"}</definedName>
    <definedName name="_ACS2000" hidden="1">{#N/A,#N/A,FALSE,"REPORT"}</definedName>
    <definedName name="_ALT3"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ALT3"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ALT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ap2" hidden="1">#REF!</definedName>
    <definedName name="_ap3" hidden="1">#REF!</definedName>
    <definedName name="_ap6" hidden="1">#REF!</definedName>
    <definedName name="_b111" localSheetId="0" hidden="1">{#N/A,#N/A,FALSE,"Pharm";#N/A,#N/A,FALSE,"WWCM"}</definedName>
    <definedName name="_b111" hidden="1">{#N/A,#N/A,FALSE,"Pharm";#N/A,#N/A,FALSE,"WWCM"}</definedName>
    <definedName name="_bb1" localSheetId="0" hidden="1">{#N/A,#N/A,FALSE,"98소지이동TOTvs99.1 (2)";#N/A,#N/A,FALSE,"TOTAL";#N/A,#N/A,FALSE,"98소지이동TOTvs99.1(b) (2)"}</definedName>
    <definedName name="_bb1" localSheetId="3" hidden="1">{#N/A,#N/A,FALSE,"98소지이동TOTvs99.1 (2)";#N/A,#N/A,FALSE,"TOTAL";#N/A,#N/A,FALSE,"98소지이동TOTvs99.1(b) (2)"}</definedName>
    <definedName name="_bb1" hidden="1">{#N/A,#N/A,FALSE,"98소지이동TOTvs99.1 (2)";#N/A,#N/A,FALSE,"TOTAL";#N/A,#N/A,FALSE,"98소지이동TOTvs99.1(b) (2)"}</definedName>
    <definedName name="_bb2" localSheetId="0" hidden="1">{#N/A,#N/A,FALSE,"98소지이동TOTvs99.1 (2)";#N/A,#N/A,FALSE,"TOTAL";#N/A,#N/A,FALSE,"98소지이동TOTvs99.1(b) (2)"}</definedName>
    <definedName name="_bb2" localSheetId="3" hidden="1">{#N/A,#N/A,FALSE,"98소지이동TOTvs99.1 (2)";#N/A,#N/A,FALSE,"TOTAL";#N/A,#N/A,FALSE,"98소지이동TOTvs99.1(b) (2)"}</definedName>
    <definedName name="_bb2" hidden="1">{#N/A,#N/A,FALSE,"98소지이동TOTvs99.1 (2)";#N/A,#N/A,FALSE,"TOTAL";#N/A,#N/A,FALSE,"98소지이동TOTvs99.1(b) (2)"}</definedName>
    <definedName name="_bb3" localSheetId="0" hidden="1">{#N/A,#N/A,FALSE,"군산원가";#N/A,#N/A,FALSE,"팀별월별";#N/A,#N/A,FALSE,"타공정대체";#N/A,#N/A,FALSE,"기타경비";#N/A,#N/A,FALSE,"원료";#N/A,#N/A,FALSE,"연료"}</definedName>
    <definedName name="_bb3" localSheetId="3" hidden="1">{#N/A,#N/A,FALSE,"군산원가";#N/A,#N/A,FALSE,"팀별월별";#N/A,#N/A,FALSE,"타공정대체";#N/A,#N/A,FALSE,"기타경비";#N/A,#N/A,FALSE,"원료";#N/A,#N/A,FALSE,"연료"}</definedName>
    <definedName name="_bb3" hidden="1">{#N/A,#N/A,FALSE,"군산원가";#N/A,#N/A,FALSE,"팀별월별";#N/A,#N/A,FALSE,"타공정대체";#N/A,#N/A,FALSE,"기타경비";#N/A,#N/A,FALSE,"원료";#N/A,#N/A,FALSE,"연료"}</definedName>
    <definedName name="_bb4" localSheetId="0" hidden="1">{#N/A,#N/A,FALSE,"98소지이동TOTvs99.1 (2)";#N/A,#N/A,FALSE,"TOTAL";#N/A,#N/A,FALSE,"98소지이동TOTvs99.1(b) (2)"}</definedName>
    <definedName name="_bb4" localSheetId="3" hidden="1">{#N/A,#N/A,FALSE,"98소지이동TOTvs99.1 (2)";#N/A,#N/A,FALSE,"TOTAL";#N/A,#N/A,FALSE,"98소지이동TOTvs99.1(b) (2)"}</definedName>
    <definedName name="_bb4" hidden="1">{#N/A,#N/A,FALSE,"98소지이동TOTvs99.1 (2)";#N/A,#N/A,FALSE,"TOTAL";#N/A,#N/A,FALSE,"98소지이동TOTvs99.1(b) (2)"}</definedName>
    <definedName name="_bb5" localSheetId="0" hidden="1">{#N/A,#N/A,FALSE,"98소지이동TOTvs99.1 (2)";#N/A,#N/A,FALSE,"TOTAL";#N/A,#N/A,FALSE,"98소지이동TOTvs99.1(b) (2)"}</definedName>
    <definedName name="_bb5" localSheetId="3" hidden="1">{#N/A,#N/A,FALSE,"98소지이동TOTvs99.1 (2)";#N/A,#N/A,FALSE,"TOTAL";#N/A,#N/A,FALSE,"98소지이동TOTvs99.1(b) (2)"}</definedName>
    <definedName name="_bb5" hidden="1">{#N/A,#N/A,FALSE,"98소지이동TOTvs99.1 (2)";#N/A,#N/A,FALSE,"TOTAL";#N/A,#N/A,FALSE,"98소지이동TOTvs99.1(b) (2)"}</definedName>
    <definedName name="_bb6" localSheetId="0" hidden="1">{#N/A,#N/A,FALSE,"98소지이동TOTvs99.1 (2)";#N/A,#N/A,FALSE,"TOTAL";#N/A,#N/A,FALSE,"98소지이동TOTvs99.1(b) (2)"}</definedName>
    <definedName name="_bb6" localSheetId="3" hidden="1">{#N/A,#N/A,FALSE,"98소지이동TOTvs99.1 (2)";#N/A,#N/A,FALSE,"TOTAL";#N/A,#N/A,FALSE,"98소지이동TOTvs99.1(b) (2)"}</definedName>
    <definedName name="_bb6" hidden="1">{#N/A,#N/A,FALSE,"98소지이동TOTvs99.1 (2)";#N/A,#N/A,FALSE,"TOTAL";#N/A,#N/A,FALSE,"98소지이동TOTvs99.1(b) (2)"}</definedName>
    <definedName name="_bb7" localSheetId="0" hidden="1">{#N/A,#N/A,FALSE,"98소지이동TOTvs99.1 (2)";#N/A,#N/A,FALSE,"TOTAL";#N/A,#N/A,FALSE,"98소지이동TOTvs99.1(b) (2)"}</definedName>
    <definedName name="_bb7" localSheetId="3" hidden="1">{#N/A,#N/A,FALSE,"98소지이동TOTvs99.1 (2)";#N/A,#N/A,FALSE,"TOTAL";#N/A,#N/A,FALSE,"98소지이동TOTvs99.1(b) (2)"}</definedName>
    <definedName name="_bb7" hidden="1">{#N/A,#N/A,FALSE,"98소지이동TOTvs99.1 (2)";#N/A,#N/A,FALSE,"TOTAL";#N/A,#N/A,FALSE,"98소지이동TOTvs99.1(b) (2)"}</definedName>
    <definedName name="_bb8" localSheetId="0" hidden="1">{#N/A,#N/A,FALSE,"군산원가";#N/A,#N/A,FALSE,"팀별월별";#N/A,#N/A,FALSE,"타공정대체";#N/A,#N/A,FALSE,"기타경비";#N/A,#N/A,FALSE,"원료";#N/A,#N/A,FALSE,"연료"}</definedName>
    <definedName name="_bb8" localSheetId="3" hidden="1">{#N/A,#N/A,FALSE,"군산원가";#N/A,#N/A,FALSE,"팀별월별";#N/A,#N/A,FALSE,"타공정대체";#N/A,#N/A,FALSE,"기타경비";#N/A,#N/A,FALSE,"원료";#N/A,#N/A,FALSE,"연료"}</definedName>
    <definedName name="_bb8" hidden="1">{#N/A,#N/A,FALSE,"군산원가";#N/A,#N/A,FALSE,"팀별월별";#N/A,#N/A,FALSE,"타공정대체";#N/A,#N/A,FALSE,"기타경비";#N/A,#N/A,FALSE,"원료";#N/A,#N/A,FALSE,"연료"}</definedName>
    <definedName name="_bb9" localSheetId="0" hidden="1">{#N/A,#N/A,FALSE,"군산원가";#N/A,#N/A,FALSE,"팀별월별";#N/A,#N/A,FALSE,"타공정대체";#N/A,#N/A,FALSE,"기타경비";#N/A,#N/A,FALSE,"원료";#N/A,#N/A,FALSE,"연료"}</definedName>
    <definedName name="_bb9" localSheetId="3" hidden="1">{#N/A,#N/A,FALSE,"군산원가";#N/A,#N/A,FALSE,"팀별월별";#N/A,#N/A,FALSE,"타공정대체";#N/A,#N/A,FALSE,"기타경비";#N/A,#N/A,FALSE,"원료";#N/A,#N/A,FALSE,"연료"}</definedName>
    <definedName name="_bb9" hidden="1">{#N/A,#N/A,FALSE,"군산원가";#N/A,#N/A,FALSE,"팀별월별";#N/A,#N/A,FALSE,"타공정대체";#N/A,#N/A,FALSE,"기타경비";#N/A,#N/A,FALSE,"원료";#N/A,#N/A,FALSE,"연료"}</definedName>
    <definedName name="_bdm.00a0833fb52b47e7a63c6a86884bbf60.edm" hidden="1">#REF!</definedName>
    <definedName name="_bdm.0a577d2515ee4b54be51f645e71ba092.edm" hidden="1">#REF!</definedName>
    <definedName name="_bdm.72799b6b93fd4c6c93ab5c677c6b0f6f.edm" hidden="1">#REF!</definedName>
    <definedName name="_bdm.788d2258e44b49d1b149274699f88c57.edm" hidden="1">#REF!</definedName>
    <definedName name="_bdm.983ec904d23e420bb413688b7a5211ca.edm" hidden="1">#REF!</definedName>
    <definedName name="_bdm.9aa607c9a07742159a83ff5a1f6a43f3.edm" hidden="1">#REF!</definedName>
    <definedName name="_bdm.c86eb18a9c0f49b5a1fd0d1dc073b87a.edm" hidden="1">#REF!</definedName>
    <definedName name="_bdm.e30be5ceba2b4afdaa267d2843c16391.edm" hidden="1">#REF!</definedName>
    <definedName name="_bdm.E53B5701D2A811D6B63E0002B30481AA.edm" hidden="1">#REF!</definedName>
    <definedName name="_bdm.e5cebc293759494a8bb08b75cf751f53.edm" hidden="1">#REF!</definedName>
    <definedName name="_bdm.f77bf4291d934994b044a0e287215dd9.edm" hidden="1">#REF!</definedName>
    <definedName name="_bji23" localSheetId="0" hidden="1">{#N/A,"PURCHM",FALSE,"Business Analysis";#N/A,"SPADD",FALSE,"Business Analysis"}</definedName>
    <definedName name="_bji23" hidden="1">{#N/A,"PURCHM",FALSE,"Business Analysis";#N/A,"SPADD",FALSE,"Business Analysis"}</definedName>
    <definedName name="_bkd87" localSheetId="0" hidden="1">{#N/A,"PURCHM",FALSE,"Business Analysis";#N/A,"SPADD",FALSE,"Business Analysis"}</definedName>
    <definedName name="_bkd87" hidden="1">{#N/A,"PURCHM",FALSE,"Business Analysis";#N/A,"SPADD",FALSE,"Business Analysis"}</definedName>
    <definedName name="_Bp2" localSheetId="0" hidden="1">{#N/A,#N/A,FALSE,"BS";#N/A,#N/A,FALSE,"PL";#N/A,#N/A,FALSE,"처분";#N/A,#N/A,FALSE,"현금";#N/A,#N/A,FALSE,"매출";#N/A,#N/A,FALSE,"원가";#N/A,#N/A,FALSE,"경영"}</definedName>
    <definedName name="_Bp2" hidden="1">{#N/A,#N/A,FALSE,"BS";#N/A,#N/A,FALSE,"PL";#N/A,#N/A,FALSE,"처분";#N/A,#N/A,FALSE,"현금";#N/A,#N/A,FALSE,"매출";#N/A,#N/A,FALSE,"원가";#N/A,#N/A,FALSE,"경영"}</definedName>
    <definedName name="_c" localSheetId="0" hidden="1">{"Fiesta Facer Page",#N/A,FALSE,"Q_C_S";"Fiesta Main Page",#N/A,FALSE,"V_L";"Fiesta 95BP Struct",#N/A,FALSE,"StructBP";"Fiesta Post 95BP Struct",#N/A,FALSE,"AdjStructBP"}</definedName>
    <definedName name="_c" hidden="1">{"Fiesta Facer Page",#N/A,FALSE,"Q_C_S";"Fiesta Main Page",#N/A,FALSE,"V_L";"Fiesta 95BP Struct",#N/A,FALSE,"StructBP";"Fiesta Post 95BP Struct",#N/A,FALSE,"AdjStructBP"}</definedName>
    <definedName name="_cc1" localSheetId="0" hidden="1">{#N/A,#N/A,FALSE,"군산원가";#N/A,#N/A,FALSE,"팀별월별";#N/A,#N/A,FALSE,"타공정대체";#N/A,#N/A,FALSE,"기타경비";#N/A,#N/A,FALSE,"원료";#N/A,#N/A,FALSE,"연료"}</definedName>
    <definedName name="_cc1" localSheetId="3" hidden="1">{#N/A,#N/A,FALSE,"군산원가";#N/A,#N/A,FALSE,"팀별월별";#N/A,#N/A,FALSE,"타공정대체";#N/A,#N/A,FALSE,"기타경비";#N/A,#N/A,FALSE,"원료";#N/A,#N/A,FALSE,"연료"}</definedName>
    <definedName name="_cc1" hidden="1">{#N/A,#N/A,FALSE,"군산원가";#N/A,#N/A,FALSE,"팀별월별";#N/A,#N/A,FALSE,"타공정대체";#N/A,#N/A,FALSE,"기타경비";#N/A,#N/A,FALSE,"원료";#N/A,#N/A,FALSE,"연료"}</definedName>
    <definedName name="_cc2" localSheetId="0" hidden="1">{#N/A,#N/A,FALSE,"군산원가";#N/A,#N/A,FALSE,"팀별월별";#N/A,#N/A,FALSE,"타공정대체";#N/A,#N/A,FALSE,"기타경비";#N/A,#N/A,FALSE,"원료";#N/A,#N/A,FALSE,"연료"}</definedName>
    <definedName name="_cc2" localSheetId="3" hidden="1">{#N/A,#N/A,FALSE,"군산원가";#N/A,#N/A,FALSE,"팀별월별";#N/A,#N/A,FALSE,"타공정대체";#N/A,#N/A,FALSE,"기타경비";#N/A,#N/A,FALSE,"원료";#N/A,#N/A,FALSE,"연료"}</definedName>
    <definedName name="_cc2" hidden="1">{#N/A,#N/A,FALSE,"군산원가";#N/A,#N/A,FALSE,"팀별월별";#N/A,#N/A,FALSE,"타공정대체";#N/A,#N/A,FALSE,"기타경비";#N/A,#N/A,FALSE,"원료";#N/A,#N/A,FALSE,"연료"}</definedName>
    <definedName name="_cc3" localSheetId="0" hidden="1">{#N/A,#N/A,FALSE,"Yield";#N/A,#N/A,FALSE,"Loss1";#N/A,#N/A,FALSE,"Loss2";#N/A,#N/A,FALSE,"Hour-Labor(배분)";#N/A,#N/A,FALSE,"Capital Expenditure";#N/A,#N/A,FALSE,"Productivity"}</definedName>
    <definedName name="_cc3" localSheetId="3" hidden="1">{#N/A,#N/A,FALSE,"Yield";#N/A,#N/A,FALSE,"Loss1";#N/A,#N/A,FALSE,"Loss2";#N/A,#N/A,FALSE,"Hour-Labor(배분)";#N/A,#N/A,FALSE,"Capital Expenditure";#N/A,#N/A,FALSE,"Productivity"}</definedName>
    <definedName name="_cc3" hidden="1">{#N/A,#N/A,FALSE,"Yield";#N/A,#N/A,FALSE,"Loss1";#N/A,#N/A,FALSE,"Loss2";#N/A,#N/A,FALSE,"Hour-Labor(배분)";#N/A,#N/A,FALSE,"Capital Expenditure";#N/A,#N/A,FALSE,"Productivity"}</definedName>
    <definedName name="_cc4" localSheetId="0" hidden="1">{#N/A,#N/A,FALSE,"98소지이동TOTvs99.1 (2)";#N/A,#N/A,FALSE,"TOTAL";#N/A,#N/A,FALSE,"98소지이동TOTvs99.1(b) (2)"}</definedName>
    <definedName name="_cc4" localSheetId="3" hidden="1">{#N/A,#N/A,FALSE,"98소지이동TOTvs99.1 (2)";#N/A,#N/A,FALSE,"TOTAL";#N/A,#N/A,FALSE,"98소지이동TOTvs99.1(b) (2)"}</definedName>
    <definedName name="_cc4" hidden="1">{#N/A,#N/A,FALSE,"98소지이동TOTvs99.1 (2)";#N/A,#N/A,FALSE,"TOTAL";#N/A,#N/A,FALSE,"98소지이동TOTvs99.1(b) (2)"}</definedName>
    <definedName name="_cc5" localSheetId="0" hidden="1">{#N/A,#N/A,FALSE,"98소지이동TOTvs99.1 (2)";#N/A,#N/A,FALSE,"TOTAL";#N/A,#N/A,FALSE,"98소지이동TOTvs99.1(b) (2)"}</definedName>
    <definedName name="_cc5" localSheetId="3" hidden="1">{#N/A,#N/A,FALSE,"98소지이동TOTvs99.1 (2)";#N/A,#N/A,FALSE,"TOTAL";#N/A,#N/A,FALSE,"98소지이동TOTvs99.1(b) (2)"}</definedName>
    <definedName name="_cc5" hidden="1">{#N/A,#N/A,FALSE,"98소지이동TOTvs99.1 (2)";#N/A,#N/A,FALSE,"TOTAL";#N/A,#N/A,FALSE,"98소지이동TOTvs99.1(b) (2)"}</definedName>
    <definedName name="_cc6" localSheetId="0" hidden="1">{#N/A,#N/A,FALSE,"Yield";#N/A,#N/A,FALSE,"Loss1";#N/A,#N/A,FALSE,"Loss2";#N/A,#N/A,FALSE,"Hour-Labor(배분)";#N/A,#N/A,FALSE,"Capital Expenditure";#N/A,#N/A,FALSE,"Productivity"}</definedName>
    <definedName name="_cc6" localSheetId="3" hidden="1">{#N/A,#N/A,FALSE,"Yield";#N/A,#N/A,FALSE,"Loss1";#N/A,#N/A,FALSE,"Loss2";#N/A,#N/A,FALSE,"Hour-Labor(배분)";#N/A,#N/A,FALSE,"Capital Expenditure";#N/A,#N/A,FALSE,"Productivity"}</definedName>
    <definedName name="_cc6" hidden="1">{#N/A,#N/A,FALSE,"Yield";#N/A,#N/A,FALSE,"Loss1";#N/A,#N/A,FALSE,"Loss2";#N/A,#N/A,FALSE,"Hour-Labor(배분)";#N/A,#N/A,FALSE,"Capital Expenditure";#N/A,#N/A,FALSE,"Productivity"}</definedName>
    <definedName name="_cc7" localSheetId="0" hidden="1">{#N/A,#N/A,FALSE,"Yield";#N/A,#N/A,FALSE,"Loss1";#N/A,#N/A,FALSE,"Loss2";#N/A,#N/A,FALSE,"Hour-Labor(배분)";#N/A,#N/A,FALSE,"Capital Expenditure";#N/A,#N/A,FALSE,"Productivity"}</definedName>
    <definedName name="_cc7" localSheetId="3" hidden="1">{#N/A,#N/A,FALSE,"Yield";#N/A,#N/A,FALSE,"Loss1";#N/A,#N/A,FALSE,"Loss2";#N/A,#N/A,FALSE,"Hour-Labor(배분)";#N/A,#N/A,FALSE,"Capital Expenditure";#N/A,#N/A,FALSE,"Productivity"}</definedName>
    <definedName name="_cc7" hidden="1">{#N/A,#N/A,FALSE,"Yield";#N/A,#N/A,FALSE,"Loss1";#N/A,#N/A,FALSE,"Loss2";#N/A,#N/A,FALSE,"Hour-Labor(배분)";#N/A,#N/A,FALSE,"Capital Expenditure";#N/A,#N/A,FALSE,"Productivity"}</definedName>
    <definedName name="_cc8" localSheetId="0" hidden="1">{#N/A,#N/A,FALSE,"Yield";#N/A,#N/A,FALSE,"Loss1";#N/A,#N/A,FALSE,"Loss2";#N/A,#N/A,FALSE,"Hour-Labor(배분)";#N/A,#N/A,FALSE,"Capital Expenditure";#N/A,#N/A,FALSE,"Productivity"}</definedName>
    <definedName name="_cc8" localSheetId="3" hidden="1">{#N/A,#N/A,FALSE,"Yield";#N/A,#N/A,FALSE,"Loss1";#N/A,#N/A,FALSE,"Loss2";#N/A,#N/A,FALSE,"Hour-Labor(배분)";#N/A,#N/A,FALSE,"Capital Expenditure";#N/A,#N/A,FALSE,"Productivity"}</definedName>
    <definedName name="_cc8" hidden="1">{#N/A,#N/A,FALSE,"Yield";#N/A,#N/A,FALSE,"Loss1";#N/A,#N/A,FALSE,"Loss2";#N/A,#N/A,FALSE,"Hour-Labor(배분)";#N/A,#N/A,FALSE,"Capital Expenditure";#N/A,#N/A,FALSE,"Productivity"}</definedName>
    <definedName name="_cc9" localSheetId="0" hidden="1">{#N/A,#N/A,FALSE,"98소지이동TOTvs99.1 (2)";#N/A,#N/A,FALSE,"TOTAL";#N/A,#N/A,FALSE,"98소지이동TOTvs99.1(b) (2)"}</definedName>
    <definedName name="_cc9" localSheetId="3" hidden="1">{#N/A,#N/A,FALSE,"98소지이동TOTvs99.1 (2)";#N/A,#N/A,FALSE,"TOTAL";#N/A,#N/A,FALSE,"98소지이동TOTvs99.1(b) (2)"}</definedName>
    <definedName name="_cc9" hidden="1">{#N/A,#N/A,FALSE,"98소지이동TOTvs99.1 (2)";#N/A,#N/A,FALSE,"TOTAL";#N/A,#N/A,FALSE,"98소지이동TOTvs99.1(b) (2)"}</definedName>
    <definedName name="_D6" localSheetId="0" hidden="1">{"'표지'!$B$5"}</definedName>
    <definedName name="_D6" hidden="1">{"'표지'!$B$5"}</definedName>
    <definedName name="_DD1" localSheetId="0" hidden="1">{#N/A,#N/A,FALSE,"지침";#N/A,#N/A,FALSE,"환경분석";#N/A,#N/A,FALSE,"Sheet16"}</definedName>
    <definedName name="_DD1" hidden="1">{#N/A,#N/A,FALSE,"지침";#N/A,#N/A,FALSE,"환경분석";#N/A,#N/A,FALSE,"Sheet16"}</definedName>
    <definedName name="_df3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df3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dff3"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dff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_Dist_Bin" hidden="1">#N/A</definedName>
    <definedName name="_Dist_Values" hidden="1">#N/A</definedName>
    <definedName name="_div202" localSheetId="0" hidden="1">{#N/A,"PURADD",FALSE,"Business Analysis";#N/A,"PURSPP",FALSE,"Business Analysis";#N/A,"CTGIND",FALSE,"Business Analysis";#N/A,"PURCHM",FALSE,"Business Analysis";#N/A,"SPADD",FALSE,"Business Analysis";#N/A,"EPOXY",FALSE,"Business Analysis";#N/A,"PURPER",FALSE,"Business Analysis"}</definedName>
    <definedName name="_div202" hidden="1">{#N/A,"PURADD",FALSE,"Business Analysis";#N/A,"PURSPP",FALSE,"Business Analysis";#N/A,"CTGIND",FALSE,"Business Analysis";#N/A,"PURCHM",FALSE,"Business Analysis";#N/A,"SPADD",FALSE,"Business Analysis";#N/A,"EPOXY",FALSE,"Business Analysis";#N/A,"PURPER",FALSE,"Business Analysis"}</definedName>
    <definedName name="_div203" localSheetId="0" hidden="1">{#N/A,"PURADD",FALSE,"Business Analysis";#N/A,"PURSPP",FALSE,"Business Analysis";#N/A,"CTGIND",FALSE,"Business Analysis";#N/A,"PURCHM",FALSE,"Business Analysis";#N/A,"SPADD",FALSE,"Business Analysis";#N/A,"EPOXY",FALSE,"Business Analysis";#N/A,"PURPER",FALSE,"Business Analysis"}</definedName>
    <definedName name="_div203" hidden="1">{#N/A,"PURADD",FALSE,"Business Analysis";#N/A,"PURSPP",FALSE,"Business Analysis";#N/A,"CTGIND",FALSE,"Business Analysis";#N/A,"PURCHM",FALSE,"Business Analysis";#N/A,"SPADD",FALSE,"Business Analysis";#N/A,"EPOXY",FALSE,"Business Analysis";#N/A,"PURPER",FALSE,"Business Analysis"}</definedName>
    <definedName name="_dwa1" localSheetId="0" hidden="1">{#N/A,"PURCHM",FALSE,"Business Analysis";#N/A,"SPADD",FALSE,"Business Analysis"}</definedName>
    <definedName name="_dwa1" hidden="1">{#N/A,"PURCHM",FALSE,"Business Analysis";#N/A,"SPADD",FALSE,"Business Analysis"}</definedName>
    <definedName name="_eu93" localSheetId="0" hidden="1">{"Comp_of_Price_Effect",#N/A,FALSE,"QTRDPVAR"}</definedName>
    <definedName name="_eu93" hidden="1">{"Comp_of_Price_Effect",#N/A,FALSE,"QTRDPVAR"}</definedName>
    <definedName name="_f" localSheetId="0" hidden="1">{"QTR_ACT",#N/A,FALSE,"PROP_PBIT_DEV_Q3";"QTR_BUD",#N/A,FALSE,"PROP_PBIT_DEV_Q3";"YTD_BUD",#N/A,FALSE,"PROP_PBIT_DEV_Q3";"YTD_ACT",#N/A,FALSE,"PROP_PBIT_DEV_Q3";"FY95 SNAP3",#N/A,FALSE,"PROP_PBIT_DEV_Q3";"FY95_BUD",#N/A,FALSE,"PROP_PBIT_DEV_Q3";"FY96_BUD",#N/A,FALSE,"PROP_PBIT_DEV_Q3"}</definedName>
    <definedName name="_f" hidden="1">{"QTR_ACT",#N/A,FALSE,"PROP_PBIT_DEV_Q3";"QTR_BUD",#N/A,FALSE,"PROP_PBIT_DEV_Q3";"YTD_BUD",#N/A,FALSE,"PROP_PBIT_DEV_Q3";"YTD_ACT",#N/A,FALSE,"PROP_PBIT_DEV_Q3";"FY95 SNAP3",#N/A,FALSE,"PROP_PBIT_DEV_Q3";"FY95_BUD",#N/A,FALSE,"PROP_PBIT_DEV_Q3";"FY96_BUD",#N/A,FALSE,"PROP_PBIT_DEV_Q3"}</definedName>
    <definedName name="_F123" localSheetId="0" hidden="1">{#N/A,#N/A,FALSE,"BS";#N/A,#N/A,FALSE,"PL";#N/A,#N/A,FALSE,"처분";#N/A,#N/A,FALSE,"현금";#N/A,#N/A,FALSE,"매출";#N/A,#N/A,FALSE,"원가";#N/A,#N/A,FALSE,"경영"}</definedName>
    <definedName name="_F123" hidden="1">{#N/A,#N/A,FALSE,"BS";#N/A,#N/A,FALSE,"PL";#N/A,#N/A,FALSE,"처분";#N/A,#N/A,FALSE,"현금";#N/A,#N/A,FALSE,"매출";#N/A,#N/A,FALSE,"원가";#N/A,#N/A,FALSE,"경영"}</definedName>
    <definedName name="_f3" localSheetId="0" hidden="1">{#N/A,#N/A,FALSE,"BS";#N/A,#N/A,FALSE,"PL";#N/A,#N/A,FALSE,"A";#N/A,#N/A,FALSE,"B";#N/A,#N/A,FALSE,"B1";#N/A,#N/A,FALSE,"C";#N/A,#N/A,FALSE,"C1";#N/A,#N/A,FALSE,"C2";#N/A,#N/A,FALSE,"D";#N/A,#N/A,FALSE,"E";#N/A,#N/A,FALSE,"F";#N/A,#N/A,FALSE,"AA";#N/A,#N/A,FALSE,"BB";#N/A,#N/A,FALSE,"CC";#N/A,#N/A,FALSE,"DD";#N/A,#N/A,FALSE,"EE";#N/A,#N/A,FALSE,"FF";#N/A,#N/A,FALSE,"PL10";#N/A,#N/A,FALSE,"PL20";#N/A,#N/A,FALSE,"PL30"}</definedName>
    <definedName name="_f3" hidden="1">{#N/A,#N/A,FALSE,"BS";#N/A,#N/A,FALSE,"PL";#N/A,#N/A,FALSE,"A";#N/A,#N/A,FALSE,"B";#N/A,#N/A,FALSE,"B1";#N/A,#N/A,FALSE,"C";#N/A,#N/A,FALSE,"C1";#N/A,#N/A,FALSE,"C2";#N/A,#N/A,FALSE,"D";#N/A,#N/A,FALSE,"E";#N/A,#N/A,FALSE,"F";#N/A,#N/A,FALSE,"AA";#N/A,#N/A,FALSE,"BB";#N/A,#N/A,FALSE,"CC";#N/A,#N/A,FALSE,"DD";#N/A,#N/A,FALSE,"EE";#N/A,#N/A,FALSE,"FF";#N/A,#N/A,FALSE,"PL10";#N/A,#N/A,FALSE,"PL20";#N/A,#N/A,FALSE,"PL30"}</definedName>
    <definedName name="_FAB6" hidden="1">#REF!</definedName>
    <definedName name="_Fill" hidden="1">#N/A</definedName>
    <definedName name="_FILL1" hidden="1">#REF!</definedName>
    <definedName name="_xlnm._FilterDatabase" hidden="1">#N/A</definedName>
    <definedName name="_h1" localSheetId="0" hidden="1">{"'표지'!$B$5"}</definedName>
    <definedName name="_h1" hidden="1">{"'표지'!$B$5"}</definedName>
    <definedName name="_h2" localSheetId="0" hidden="1">{"'표지'!$B$5"}</definedName>
    <definedName name="_h2" hidden="1">{"'표지'!$B$5"}</definedName>
    <definedName name="_h3" localSheetId="0" hidden="1">{"'표지'!$B$5"}</definedName>
    <definedName name="_h3" hidden="1">{"'표지'!$B$5"}</definedName>
    <definedName name="_h4" localSheetId="0" hidden="1">{"'표지'!$B$5"}</definedName>
    <definedName name="_h4" hidden="1">{"'표지'!$B$5"}</definedName>
    <definedName name="_h5" localSheetId="0" hidden="1">{"'표지'!$B$5"}</definedName>
    <definedName name="_h5" hidden="1">{"'표지'!$B$5"}</definedName>
    <definedName name="_HGP1010" localSheetId="25" hidden="1">{"'Sheet1'!$A$1:$H$36"}</definedName>
    <definedName name="_HGP1010" localSheetId="0" hidden="1">{"'Sheet1'!$A$1:$H$36"}</definedName>
    <definedName name="_HGP1010" localSheetId="3" hidden="1">{"'Sheet1'!$A$1:$H$36"}</definedName>
    <definedName name="_HGP1010" hidden="1">{"'Sheet1'!$A$1:$H$36"}</definedName>
    <definedName name="_htt1" localSheetId="0" hidden="1">{"'표지'!$B$5"}</definedName>
    <definedName name="_htt1" hidden="1">{"'표지'!$B$5"}</definedName>
    <definedName name="_INT2" localSheetId="0" hidden="1">{#N/A,#N/A,TRUE,"일정"}</definedName>
    <definedName name="_INT2" localSheetId="3" hidden="1">{#N/A,#N/A,TRUE,"일정"}</definedName>
    <definedName name="_INT2" hidden="1">{#N/A,#N/A,TRUE,"일정"}</definedName>
    <definedName name="_IRR2" hidden="1">#REF!</definedName>
    <definedName name="_jh1" localSheetId="0" hidden="1">{#N/A,#N/A,FALSE,"Yield";#N/A,#N/A,FALSE,"Loss1";#N/A,#N/A,FALSE,"Loss2";#N/A,#N/A,FALSE,"Hour-Labor(배분)";#N/A,#N/A,FALSE,"Capital Expenditure";#N/A,#N/A,FALSE,"Productivity"}</definedName>
    <definedName name="_jh1" localSheetId="3" hidden="1">{#N/A,#N/A,FALSE,"Yield";#N/A,#N/A,FALSE,"Loss1";#N/A,#N/A,FALSE,"Loss2";#N/A,#N/A,FALSE,"Hour-Labor(배분)";#N/A,#N/A,FALSE,"Capital Expenditure";#N/A,#N/A,FALSE,"Productivity"}</definedName>
    <definedName name="_jh1" hidden="1">{#N/A,#N/A,FALSE,"Yield";#N/A,#N/A,FALSE,"Loss1";#N/A,#N/A,FALSE,"Loss2";#N/A,#N/A,FALSE,"Hour-Labor(배분)";#N/A,#N/A,FALSE,"Capital Expenditure";#N/A,#N/A,FALSE,"Productivity"}</definedName>
    <definedName name="_jh3"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h3"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h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h4" localSheetId="0" hidden="1">{#N/A,#N/A,FALSE,"Yield";#N/A,#N/A,FALSE,"Loss1";#N/A,#N/A,FALSE,"Loss2";#N/A,#N/A,FALSE,"Hour-Labor(배분)";#N/A,#N/A,FALSE,"Capital Expenditure";#N/A,#N/A,FALSE,"Productivity"}</definedName>
    <definedName name="_jh4" localSheetId="3" hidden="1">{#N/A,#N/A,FALSE,"Yield";#N/A,#N/A,FALSE,"Loss1";#N/A,#N/A,FALSE,"Loss2";#N/A,#N/A,FALSE,"Hour-Labor(배분)";#N/A,#N/A,FALSE,"Capital Expenditure";#N/A,#N/A,FALSE,"Productivity"}</definedName>
    <definedName name="_jh4" hidden="1">{#N/A,#N/A,FALSE,"Yield";#N/A,#N/A,FALSE,"Loss1";#N/A,#N/A,FALSE,"Loss2";#N/A,#N/A,FALSE,"Hour-Labor(배분)";#N/A,#N/A,FALSE,"Capital Expenditure";#N/A,#N/A,FALSE,"Productivity"}</definedName>
    <definedName name="_jh5" localSheetId="0" hidden="1">{#N/A,#N/A,FALSE,"98소지이동TOTvs99.1 (2)";#N/A,#N/A,FALSE,"TOTAL";#N/A,#N/A,FALSE,"98소지이동TOTvs99.1(b) (2)"}</definedName>
    <definedName name="_jh5" localSheetId="3" hidden="1">{#N/A,#N/A,FALSE,"98소지이동TOTvs99.1 (2)";#N/A,#N/A,FALSE,"TOTAL";#N/A,#N/A,FALSE,"98소지이동TOTvs99.1(b) (2)"}</definedName>
    <definedName name="_jh5" hidden="1">{#N/A,#N/A,FALSE,"98소지이동TOTvs99.1 (2)";#N/A,#N/A,FALSE,"TOTAL";#N/A,#N/A,FALSE,"98소지이동TOTvs99.1(b) (2)"}</definedName>
    <definedName name="_jj1"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1"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1"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2" localSheetId="0" hidden="1">{#N/A,#N/A,FALSE,"Yield";#N/A,#N/A,FALSE,"Loss1";#N/A,#N/A,FALSE,"Loss2";#N/A,#N/A,FALSE,"Hour-Labor(배분)";#N/A,#N/A,FALSE,"Capital Expenditure";#N/A,#N/A,FALSE,"Productivity"}</definedName>
    <definedName name="_jj2" localSheetId="3" hidden="1">{#N/A,#N/A,FALSE,"Yield";#N/A,#N/A,FALSE,"Loss1";#N/A,#N/A,FALSE,"Loss2";#N/A,#N/A,FALSE,"Hour-Labor(배분)";#N/A,#N/A,FALSE,"Capital Expenditure";#N/A,#N/A,FALSE,"Productivity"}</definedName>
    <definedName name="_jj2" hidden="1">{#N/A,#N/A,FALSE,"Yield";#N/A,#N/A,FALSE,"Loss1";#N/A,#N/A,FALSE,"Loss2";#N/A,#N/A,FALSE,"Hour-Labor(배분)";#N/A,#N/A,FALSE,"Capital Expenditure";#N/A,#N/A,FALSE,"Productivity"}</definedName>
    <definedName name="_jj3" localSheetId="0" hidden="1">{#N/A,#N/A,FALSE,"군산원가";#N/A,#N/A,FALSE,"팀별월별";#N/A,#N/A,FALSE,"타공정대체";#N/A,#N/A,FALSE,"기타경비";#N/A,#N/A,FALSE,"원료";#N/A,#N/A,FALSE,"연료"}</definedName>
    <definedName name="_jj3" localSheetId="3" hidden="1">{#N/A,#N/A,FALSE,"군산원가";#N/A,#N/A,FALSE,"팀별월별";#N/A,#N/A,FALSE,"타공정대체";#N/A,#N/A,FALSE,"기타경비";#N/A,#N/A,FALSE,"원료";#N/A,#N/A,FALSE,"연료"}</definedName>
    <definedName name="_jj3" hidden="1">{#N/A,#N/A,FALSE,"군산원가";#N/A,#N/A,FALSE,"팀별월별";#N/A,#N/A,FALSE,"타공정대체";#N/A,#N/A,FALSE,"기타경비";#N/A,#N/A,FALSE,"원료";#N/A,#N/A,FALSE,"연료"}</definedName>
    <definedName name="_jj4"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4"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4"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jj5"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jj5"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jj5"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jj6" localSheetId="0" hidden="1">{#N/A,#N/A,FALSE,"Yield";#N/A,#N/A,FALSE,"Loss1";#N/A,#N/A,FALSE,"Loss2";#N/A,#N/A,FALSE,"Hour-Labor(배분)";#N/A,#N/A,FALSE,"Capital Expenditure";#N/A,#N/A,FALSE,"Productivity"}</definedName>
    <definedName name="_jj6" localSheetId="3" hidden="1">{#N/A,#N/A,FALSE,"Yield";#N/A,#N/A,FALSE,"Loss1";#N/A,#N/A,FALSE,"Loss2";#N/A,#N/A,FALSE,"Hour-Labor(배분)";#N/A,#N/A,FALSE,"Capital Expenditure";#N/A,#N/A,FALSE,"Productivity"}</definedName>
    <definedName name="_jj6" hidden="1">{#N/A,#N/A,FALSE,"Yield";#N/A,#N/A,FALSE,"Loss1";#N/A,#N/A,FALSE,"Loss2";#N/A,#N/A,FALSE,"Hour-Labor(배분)";#N/A,#N/A,FALSE,"Capital Expenditure";#N/A,#N/A,FALSE,"Productivity"}</definedName>
    <definedName name="_jj7" localSheetId="0" hidden="1">{#N/A,#N/A,FALSE,"98소지이동TOTvs99.1 (2)";#N/A,#N/A,FALSE,"TOTAL";#N/A,#N/A,FALSE,"98소지이동TOTvs99.1(b) (2)"}</definedName>
    <definedName name="_jj7" localSheetId="3" hidden="1">{#N/A,#N/A,FALSE,"98소지이동TOTvs99.1 (2)";#N/A,#N/A,FALSE,"TOTAL";#N/A,#N/A,FALSE,"98소지이동TOTvs99.1(b) (2)"}</definedName>
    <definedName name="_jj7" hidden="1">{#N/A,#N/A,FALSE,"98소지이동TOTvs99.1 (2)";#N/A,#N/A,FALSE,"TOTAL";#N/A,#N/A,FALSE,"98소지이동TOTvs99.1(b) (2)"}</definedName>
    <definedName name="_jyr6"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jyr6"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jyr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_k1" hidden="1">#REF!</definedName>
    <definedName name="_k2" hidden="1">#REF!</definedName>
    <definedName name="_Key1" localSheetId="22" hidden="1">#REF!</definedName>
    <definedName name="_Key1" hidden="1">#N/A</definedName>
    <definedName name="_Key2" localSheetId="22" hidden="1">#REF!</definedName>
    <definedName name="_Key2" hidden="1">#N/A</definedName>
    <definedName name="_Key3" localSheetId="0" hidden="1">#REF!</definedName>
    <definedName name="_Key3" hidden="1">#REF!</definedName>
    <definedName name="_key8" localSheetId="0" hidden="1">#REF!</definedName>
    <definedName name="_key8" hidden="1">#REF!</definedName>
    <definedName name="_kk" localSheetId="0" hidden="1">#REF!</definedName>
    <definedName name="_kk" hidden="1">#REF!</definedName>
    <definedName name="_kl505" localSheetId="0" hidden="1">{#N/A,#N/A,FALSE,"군산원가";#N/A,#N/A,FALSE,"팀별월별";#N/A,#N/A,FALSE,"타공정대체";#N/A,#N/A,FALSE,"기타경비";#N/A,#N/A,FALSE,"원료";#N/A,#N/A,FALSE,"연료"}</definedName>
    <definedName name="_kl505" localSheetId="3" hidden="1">{#N/A,#N/A,FALSE,"군산원가";#N/A,#N/A,FALSE,"팀별월별";#N/A,#N/A,FALSE,"타공정대체";#N/A,#N/A,FALSE,"기타경비";#N/A,#N/A,FALSE,"원료";#N/A,#N/A,FALSE,"연료"}</definedName>
    <definedName name="_kl505" hidden="1">{#N/A,#N/A,FALSE,"군산원가";#N/A,#N/A,FALSE,"팀별월별";#N/A,#N/A,FALSE,"타공정대체";#N/A,#N/A,FALSE,"기타경비";#N/A,#N/A,FALSE,"원료";#N/A,#N/A,FALSE,"연료"}</definedName>
    <definedName name="_KO2" hidden="1">#REF!</definedName>
    <definedName name="_KTM10" localSheetId="0" hidden="1">{#N/A,#N/A,FALSE,"현장 NCR 분석";#N/A,#N/A,FALSE,"현장품질감사";#N/A,#N/A,FALSE,"현장품질감사"}</definedName>
    <definedName name="_KTM10" hidden="1">{#N/A,#N/A,FALSE,"현장 NCR 분석";#N/A,#N/A,FALSE,"현장품질감사";#N/A,#N/A,FALSE,"현장품질감사"}</definedName>
    <definedName name="_LG2" localSheetId="0" hidden="1">{#N/A,#N/A,TRUE,"매출진척-1";#N/A,#N/A,TRUE,"매출진척-2";#N/A,#N/A,TRUE,"제품실적";#N/A,#N/A,TRUE,"RAC";#N/A,#N/A,TRUE,"PAC ";#N/A,#N/A,TRUE,"재고현황";#N/A,#N/A,TRUE,"공지사항"}</definedName>
    <definedName name="_LG2" localSheetId="3" hidden="1">{#N/A,#N/A,TRUE,"매출진척-1";#N/A,#N/A,TRUE,"매출진척-2";#N/A,#N/A,TRUE,"제품실적";#N/A,#N/A,TRUE,"RAC";#N/A,#N/A,TRUE,"PAC ";#N/A,#N/A,TRUE,"재고현황";#N/A,#N/A,TRUE,"공지사항"}</definedName>
    <definedName name="_LG2" hidden="1">{#N/A,#N/A,TRUE,"매출진척-1";#N/A,#N/A,TRUE,"매출진척-2";#N/A,#N/A,TRUE,"제품실적";#N/A,#N/A,TRUE,"RAC";#N/A,#N/A,TRUE,"PAC ";#N/A,#N/A,TRUE,"재고현황";#N/A,#N/A,TRUE,"공지사항"}</definedName>
    <definedName name="_ll1"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1"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1"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2" localSheetId="0" hidden="1">{#N/A,#N/A,FALSE,"98소지이동TOTvs99.1 (2)";#N/A,#N/A,FALSE,"TOTAL";#N/A,#N/A,FALSE,"98소지이동TOTvs99.1(b) (2)"}</definedName>
    <definedName name="_ll2" localSheetId="3" hidden="1">{#N/A,#N/A,FALSE,"98소지이동TOTvs99.1 (2)";#N/A,#N/A,FALSE,"TOTAL";#N/A,#N/A,FALSE,"98소지이동TOTvs99.1(b) (2)"}</definedName>
    <definedName name="_ll2" hidden="1">{#N/A,#N/A,FALSE,"98소지이동TOTvs99.1 (2)";#N/A,#N/A,FALSE,"TOTAL";#N/A,#N/A,FALSE,"98소지이동TOTvs99.1(b) (2)"}</definedName>
    <definedName name="_ll3" localSheetId="0" hidden="1">{#N/A,#N/A,FALSE,"98소지이동TOTvs99.1 (2)";#N/A,#N/A,FALSE,"TOTAL";#N/A,#N/A,FALSE,"98소지이동TOTvs99.1(b) (2)"}</definedName>
    <definedName name="_ll3" localSheetId="3" hidden="1">{#N/A,#N/A,FALSE,"98소지이동TOTvs99.1 (2)";#N/A,#N/A,FALSE,"TOTAL";#N/A,#N/A,FALSE,"98소지이동TOTvs99.1(b) (2)"}</definedName>
    <definedName name="_ll3" hidden="1">{#N/A,#N/A,FALSE,"98소지이동TOTvs99.1 (2)";#N/A,#N/A,FALSE,"TOTAL";#N/A,#N/A,FALSE,"98소지이동TOTvs99.1(b) (2)"}</definedName>
    <definedName name="_ll4" localSheetId="0" hidden="1">{#N/A,#N/A,FALSE,"군산원가";#N/A,#N/A,FALSE,"팀별월별";#N/A,#N/A,FALSE,"타공정대체";#N/A,#N/A,FALSE,"기타경비";#N/A,#N/A,FALSE,"원료";#N/A,#N/A,FALSE,"연료"}</definedName>
    <definedName name="_ll4" localSheetId="3" hidden="1">{#N/A,#N/A,FALSE,"군산원가";#N/A,#N/A,FALSE,"팀별월별";#N/A,#N/A,FALSE,"타공정대체";#N/A,#N/A,FALSE,"기타경비";#N/A,#N/A,FALSE,"원료";#N/A,#N/A,FALSE,"연료"}</definedName>
    <definedName name="_ll4" hidden="1">{#N/A,#N/A,FALSE,"군산원가";#N/A,#N/A,FALSE,"팀별월별";#N/A,#N/A,FALSE,"타공정대체";#N/A,#N/A,FALSE,"기타경비";#N/A,#N/A,FALSE,"원료";#N/A,#N/A,FALSE,"연료"}</definedName>
    <definedName name="_ll5" localSheetId="0" hidden="1">{#N/A,#N/A,FALSE,"군산원가";#N/A,#N/A,FALSE,"팀별월별";#N/A,#N/A,FALSE,"타공정대체";#N/A,#N/A,FALSE,"기타경비";#N/A,#N/A,FALSE,"원료";#N/A,#N/A,FALSE,"연료"}</definedName>
    <definedName name="_ll5" localSheetId="3" hidden="1">{#N/A,#N/A,FALSE,"군산원가";#N/A,#N/A,FALSE,"팀별월별";#N/A,#N/A,FALSE,"타공정대체";#N/A,#N/A,FALSE,"기타경비";#N/A,#N/A,FALSE,"원료";#N/A,#N/A,FALSE,"연료"}</definedName>
    <definedName name="_ll5" hidden="1">{#N/A,#N/A,FALSE,"군산원가";#N/A,#N/A,FALSE,"팀별월별";#N/A,#N/A,FALSE,"타공정대체";#N/A,#N/A,FALSE,"기타경비";#N/A,#N/A,FALSE,"원료";#N/A,#N/A,FALSE,"연료"}</definedName>
    <definedName name="_ll6" localSheetId="0" hidden="1">{#N/A,#N/A,FALSE,"98소지이동TOTvs99.1 (2)";#N/A,#N/A,FALSE,"TOTAL";#N/A,#N/A,FALSE,"98소지이동TOTvs99.1(b) (2)"}</definedName>
    <definedName name="_ll6" localSheetId="3" hidden="1">{#N/A,#N/A,FALSE,"98소지이동TOTvs99.1 (2)";#N/A,#N/A,FALSE,"TOTAL";#N/A,#N/A,FALSE,"98소지이동TOTvs99.1(b) (2)"}</definedName>
    <definedName name="_ll6" hidden="1">{#N/A,#N/A,FALSE,"98소지이동TOTvs99.1 (2)";#N/A,#N/A,FALSE,"TOTAL";#N/A,#N/A,FALSE,"98소지이동TOTvs99.1(b) (2)"}</definedName>
    <definedName name="_ll7"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ll7"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ll7"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ll8"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8"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8"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ll9" localSheetId="0" hidden="1">{#N/A,#N/A,FALSE,"Yield";#N/A,#N/A,FALSE,"Loss1";#N/A,#N/A,FALSE,"Loss2";#N/A,#N/A,FALSE,"Hour-Labor(배분)";#N/A,#N/A,FALSE,"Capital Expenditure";#N/A,#N/A,FALSE,"Productivity"}</definedName>
    <definedName name="_ll9" localSheetId="3" hidden="1">{#N/A,#N/A,FALSE,"Yield";#N/A,#N/A,FALSE,"Loss1";#N/A,#N/A,FALSE,"Loss2";#N/A,#N/A,FALSE,"Hour-Labor(배분)";#N/A,#N/A,FALSE,"Capital Expenditure";#N/A,#N/A,FALSE,"Productivity"}</definedName>
    <definedName name="_ll9" hidden="1">{#N/A,#N/A,FALSE,"Yield";#N/A,#N/A,FALSE,"Loss1";#N/A,#N/A,FALSE,"Loss2";#N/A,#N/A,FALSE,"Hour-Labor(배분)";#N/A,#N/A,FALSE,"Capital Expenditure";#N/A,#N/A,FALSE,"Productivity"}</definedName>
    <definedName name="_LPS2" localSheetId="0" hidden="1">{#N/A,#N/A,FALSE,"단축1";#N/A,#N/A,FALSE,"단축2";#N/A,#N/A,FALSE,"단축3";#N/A,#N/A,FALSE,"장축";#N/A,#N/A,FALSE,"4WD"}</definedName>
    <definedName name="_LPS2" hidden="1">{#N/A,#N/A,FALSE,"단축1";#N/A,#N/A,FALSE,"단축2";#N/A,#N/A,FALSE,"단축3";#N/A,#N/A,FALSE,"장축";#N/A,#N/A,FALSE,"4WD"}</definedName>
    <definedName name="_M180" hidden="1">#N/A</definedName>
    <definedName name="_MatInverse_In" localSheetId="0" hidden="1">#REF!</definedName>
    <definedName name="_MatInverse_In" hidden="1">#REF!</definedName>
    <definedName name="_MatInverse_Out" localSheetId="0" hidden="1">#REF!</definedName>
    <definedName name="_MatInverse_Out" hidden="1">#REF!</definedName>
    <definedName name="_MatMult_A" hidden="1">#N/A</definedName>
    <definedName name="_MatMult_AxB" hidden="1">#N/A</definedName>
    <definedName name="_MatMult_B" localSheetId="0" hidden="1">#REF!</definedName>
    <definedName name="_MatMult_B" hidden="1">#REF!</definedName>
    <definedName name="_mix2" localSheetId="0" hidden="1">{#N/A,#N/A,FALSE,"RES-MARQ-c";#N/A,#N/A,FALSE,"CLTS-GP-c";#N/A,#N/A,FALSE,"NOUV PDTS-c";#N/A,#N/A,FALSE,"CESSIONS GROUPE-c"}</definedName>
    <definedName name="_mix2" hidden="1">{#N/A,#N/A,FALSE,"RES-MARQ-c";#N/A,#N/A,FALSE,"CLTS-GP-c";#N/A,#N/A,FALSE,"NOUV PDTS-c";#N/A,#N/A,FALSE,"CESSIONS GROUPE-c"}</definedName>
    <definedName name="_ML6" localSheetId="0" hidden="1">{#N/A,#N/A,FALSE,"98소지이동TOTvs99.1 (2)";#N/A,#N/A,FALSE,"TOTAL";#N/A,#N/A,FALSE,"98소지이동TOTvs99.1(b) (2)"}</definedName>
    <definedName name="_ML6" localSheetId="3" hidden="1">{#N/A,#N/A,FALSE,"98소지이동TOTvs99.1 (2)";#N/A,#N/A,FALSE,"TOTAL";#N/A,#N/A,FALSE,"98소지이동TOTvs99.1(b) (2)"}</definedName>
    <definedName name="_ML6" hidden="1">{#N/A,#N/A,FALSE,"98소지이동TOTvs99.1 (2)";#N/A,#N/A,FALSE,"TOTAL";#N/A,#N/A,FALSE,"98소지이동TOTvs99.1(b) (2)"}</definedName>
    <definedName name="_mm1" localSheetId="0" hidden="1">{#N/A,#N/A,FALSE,"98소지이동TOTvs99.1 (2)";#N/A,#N/A,FALSE,"TOTAL";#N/A,#N/A,FALSE,"98소지이동TOTvs99.1(b) (2)"}</definedName>
    <definedName name="_mm1" localSheetId="3" hidden="1">{#N/A,#N/A,FALSE,"98소지이동TOTvs99.1 (2)";#N/A,#N/A,FALSE,"TOTAL";#N/A,#N/A,FALSE,"98소지이동TOTvs99.1(b) (2)"}</definedName>
    <definedName name="_mm1" hidden="1">{#N/A,#N/A,FALSE,"98소지이동TOTvs99.1 (2)";#N/A,#N/A,FALSE,"TOTAL";#N/A,#N/A,FALSE,"98소지이동TOTvs99.1(b) (2)"}</definedName>
    <definedName name="_mm2" localSheetId="0" hidden="1">{#N/A,#N/A,FALSE,"98소지이동TOTvs99.1 (2)";#N/A,#N/A,FALSE,"TOTAL";#N/A,#N/A,FALSE,"98소지이동TOTvs99.1(b) (2)"}</definedName>
    <definedName name="_mm2" localSheetId="3" hidden="1">{#N/A,#N/A,FALSE,"98소지이동TOTvs99.1 (2)";#N/A,#N/A,FALSE,"TOTAL";#N/A,#N/A,FALSE,"98소지이동TOTvs99.1(b) (2)"}</definedName>
    <definedName name="_mm2" hidden="1">{#N/A,#N/A,FALSE,"98소지이동TOTvs99.1 (2)";#N/A,#N/A,FALSE,"TOTAL";#N/A,#N/A,FALSE,"98소지이동TOTvs99.1(b) (2)"}</definedName>
    <definedName name="_mm3" localSheetId="0" hidden="1">{#N/A,#N/A,FALSE,"군산원가";#N/A,#N/A,FALSE,"팀별월별";#N/A,#N/A,FALSE,"타공정대체";#N/A,#N/A,FALSE,"기타경비";#N/A,#N/A,FALSE,"원료";#N/A,#N/A,FALSE,"연료"}</definedName>
    <definedName name="_mm3" localSheetId="3" hidden="1">{#N/A,#N/A,FALSE,"군산원가";#N/A,#N/A,FALSE,"팀별월별";#N/A,#N/A,FALSE,"타공정대체";#N/A,#N/A,FALSE,"기타경비";#N/A,#N/A,FALSE,"원료";#N/A,#N/A,FALSE,"연료"}</definedName>
    <definedName name="_mm3" hidden="1">{#N/A,#N/A,FALSE,"군산원가";#N/A,#N/A,FALSE,"팀별월별";#N/A,#N/A,FALSE,"타공정대체";#N/A,#N/A,FALSE,"기타경비";#N/A,#N/A,FALSE,"원료";#N/A,#N/A,FALSE,"연료"}</definedName>
    <definedName name="_mm4" localSheetId="0" hidden="1">{#N/A,#N/A,FALSE,"군산원가";#N/A,#N/A,FALSE,"팀별월별";#N/A,#N/A,FALSE,"타공정대체";#N/A,#N/A,FALSE,"기타경비";#N/A,#N/A,FALSE,"원료";#N/A,#N/A,FALSE,"연료"}</definedName>
    <definedName name="_mm4" localSheetId="3" hidden="1">{#N/A,#N/A,FALSE,"군산원가";#N/A,#N/A,FALSE,"팀별월별";#N/A,#N/A,FALSE,"타공정대체";#N/A,#N/A,FALSE,"기타경비";#N/A,#N/A,FALSE,"원료";#N/A,#N/A,FALSE,"연료"}</definedName>
    <definedName name="_mm4" hidden="1">{#N/A,#N/A,FALSE,"군산원가";#N/A,#N/A,FALSE,"팀별월별";#N/A,#N/A,FALSE,"타공정대체";#N/A,#N/A,FALSE,"기타경비";#N/A,#N/A,FALSE,"원료";#N/A,#N/A,FALSE,"연료"}</definedName>
    <definedName name="_mm5" localSheetId="0" hidden="1">{#N/A,#N/A,FALSE,"98소지이동TOTvs99.1 (2)";#N/A,#N/A,FALSE,"TOTAL";#N/A,#N/A,FALSE,"98소지이동TOTvs99.1(b) (2)"}</definedName>
    <definedName name="_mm5" localSheetId="3" hidden="1">{#N/A,#N/A,FALSE,"98소지이동TOTvs99.1 (2)";#N/A,#N/A,FALSE,"TOTAL";#N/A,#N/A,FALSE,"98소지이동TOTvs99.1(b) (2)"}</definedName>
    <definedName name="_mm5" hidden="1">{#N/A,#N/A,FALSE,"98소지이동TOTvs99.1 (2)";#N/A,#N/A,FALSE,"TOTAL";#N/A,#N/A,FALSE,"98소지이동TOTvs99.1(b) (2)"}</definedName>
    <definedName name="_mm6"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mm6"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mm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mm7"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mm7"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mm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mm8" localSheetId="0" hidden="1">{#N/A,#N/A,FALSE,"Yield";#N/A,#N/A,FALSE,"Loss1";#N/A,#N/A,FALSE,"Loss2";#N/A,#N/A,FALSE,"Hour-Labor(배분)";#N/A,#N/A,FALSE,"Capital Expenditure";#N/A,#N/A,FALSE,"Productivity"}</definedName>
    <definedName name="_mm8" localSheetId="3" hidden="1">{#N/A,#N/A,FALSE,"Yield";#N/A,#N/A,FALSE,"Loss1";#N/A,#N/A,FALSE,"Loss2";#N/A,#N/A,FALSE,"Hour-Labor(배분)";#N/A,#N/A,FALSE,"Capital Expenditure";#N/A,#N/A,FALSE,"Productivity"}</definedName>
    <definedName name="_mm8" hidden="1">{#N/A,#N/A,FALSE,"Yield";#N/A,#N/A,FALSE,"Loss1";#N/A,#N/A,FALSE,"Loss2";#N/A,#N/A,FALSE,"Hour-Labor(배분)";#N/A,#N/A,FALSE,"Capital Expenditure";#N/A,#N/A,FALSE,"Productivity"}</definedName>
    <definedName name="_mm9" localSheetId="0" hidden="1">{#N/A,#N/A,FALSE,"98소지이동TOTvs99.1 (2)";#N/A,#N/A,FALSE,"TOTAL";#N/A,#N/A,FALSE,"98소지이동TOTvs99.1(b) (2)"}</definedName>
    <definedName name="_mm9" localSheetId="3" hidden="1">{#N/A,#N/A,FALSE,"98소지이동TOTvs99.1 (2)";#N/A,#N/A,FALSE,"TOTAL";#N/A,#N/A,FALSE,"98소지이동TOTvs99.1(b) (2)"}</definedName>
    <definedName name="_mm9" hidden="1">{#N/A,#N/A,FALSE,"98소지이동TOTvs99.1 (2)";#N/A,#N/A,FALSE,"TOTAL";#N/A,#N/A,FALSE,"98소지이동TOTvs99.1(b) (2)"}</definedName>
    <definedName name="_mno9" localSheetId="0" hidden="1">{"detail",#N/A,FALSE,"mfg";"summary",#N/A,FALSE,"mfg"}</definedName>
    <definedName name="_mno9" hidden="1">{"detail",#N/A,FALSE,"mfg";"summary",#N/A,FALSE,"mfg"}</definedName>
    <definedName name="_NA11" localSheetId="0" hidden="1">{#N/A,#N/A,FALSE,"단축1";#N/A,#N/A,FALSE,"단축2";#N/A,#N/A,FALSE,"단축3";#N/A,#N/A,FALSE,"장축";#N/A,#N/A,FALSE,"4WD"}</definedName>
    <definedName name="_NA11" hidden="1">{#N/A,#N/A,FALSE,"단축1";#N/A,#N/A,FALSE,"단축2";#N/A,#N/A,FALSE,"단축3";#N/A,#N/A,FALSE,"장축";#N/A,#N/A,FALSE,"4WD"}</definedName>
    <definedName name="_nam305" localSheetId="0" hidden="1">{"detail",#N/A,FALSE,"mfg";"summary",#N/A,FALSE,"mfg"}</definedName>
    <definedName name="_nam305" hidden="1">{"detail",#N/A,FALSE,"mfg";"summary",#N/A,FALSE,"mfg"}</definedName>
    <definedName name="_new1" localSheetId="0" hidden="1">{#N/A,#N/A,FALSE,"Pharm";#N/A,#N/A,FALSE,"WWCM"}</definedName>
    <definedName name="_new1" hidden="1">{#N/A,#N/A,FALSE,"Pharm";#N/A,#N/A,FALSE,"WWCM"}</definedName>
    <definedName name="_NEW2" hidden="1">#REF!</definedName>
    <definedName name="_NOV0817" localSheetId="0" hidden="1">{#N/A,#N/A,FALSE,"지침";#N/A,#N/A,FALSE,"환경분석";#N/A,#N/A,FALSE,"Sheet16"}</definedName>
    <definedName name="_NOV0817" hidden="1">{#N/A,#N/A,FALSE,"지침";#N/A,#N/A,FALSE,"환경분석";#N/A,#N/A,FALSE,"Sheet16"}</definedName>
    <definedName name="_o2" hidden="1">#REF!</definedName>
    <definedName name="_o3" hidden="1">#REF!</definedName>
    <definedName name="_OCT1104" localSheetId="0" hidden="1">{#N/A,#N/A,FALSE,"지침";#N/A,#N/A,FALSE,"환경분석";#N/A,#N/A,FALSE,"Sheet16"}</definedName>
    <definedName name="_OCT1104" hidden="1">{#N/A,#N/A,FALSE,"지침";#N/A,#N/A,FALSE,"환경분석";#N/A,#N/A,FALSE,"Sheet16"}</definedName>
    <definedName name="_oo" hidden="1">#REF!</definedName>
    <definedName name="_oo1" hidden="1">#REF!</definedName>
    <definedName name="_oo77"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oo77"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oo77"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_op" hidden="1">#REF!</definedName>
    <definedName name="_op1" hidden="1">#REF!</definedName>
    <definedName name="_Order1" hidden="1">255</definedName>
    <definedName name="_Order2" hidden="1">255</definedName>
    <definedName name="_Parse_In" hidden="1">#N/A</definedName>
    <definedName name="_Parse_Out" hidden="1">#N/A</definedName>
    <definedName name="_PF1" localSheetId="0" hidden="1">{#N/A,#N/A,FALSE,"군산원가";#N/A,#N/A,FALSE,"팀별월별";#N/A,#N/A,FALSE,"타공정대체";#N/A,#N/A,FALSE,"기타경비";#N/A,#N/A,FALSE,"원료";#N/A,#N/A,FALSE,"연료"}</definedName>
    <definedName name="_PF1" localSheetId="3" hidden="1">{#N/A,#N/A,FALSE,"군산원가";#N/A,#N/A,FALSE,"팀별월별";#N/A,#N/A,FALSE,"타공정대체";#N/A,#N/A,FALSE,"기타경비";#N/A,#N/A,FALSE,"원료";#N/A,#N/A,FALSE,"연료"}</definedName>
    <definedName name="_PF1" hidden="1">{#N/A,#N/A,FALSE,"군산원가";#N/A,#N/A,FALSE,"팀별월별";#N/A,#N/A,FALSE,"타공정대체";#N/A,#N/A,FALSE,"기타경비";#N/A,#N/A,FALSE,"원료";#N/A,#N/A,FALSE,"연료"}</definedName>
    <definedName name="_PGR003" localSheetId="0" hidden="1">{"'status'!$B$2:$H$15"}</definedName>
    <definedName name="_PGR003" hidden="1">{"'status'!$B$2:$H$15"}</definedName>
    <definedName name="_PL7" localSheetId="0" hidden="1">{#N/A,#N/A,TRUE,"대 차 대 조 표"}</definedName>
    <definedName name="_PL7" hidden="1">{#N/A,#N/A,TRUE,"대 차 대 조 표"}</definedName>
    <definedName name="_PLm20" localSheetId="0" hidden="1">{#N/A,#N/A,FALSE,"BS";#N/A,#N/A,FALSE,"PL";#N/A,#N/A,FALSE,"처분";#N/A,#N/A,FALSE,"현금";#N/A,#N/A,FALSE,"매출";#N/A,#N/A,FALSE,"원가";#N/A,#N/A,FALSE,"경영"}</definedName>
    <definedName name="_PLm20" localSheetId="3" hidden="1">{#N/A,#N/A,FALSE,"BS";#N/A,#N/A,FALSE,"PL";#N/A,#N/A,FALSE,"처분";#N/A,#N/A,FALSE,"현금";#N/A,#N/A,FALSE,"매출";#N/A,#N/A,FALSE,"원가";#N/A,#N/A,FALSE,"경영"}</definedName>
    <definedName name="_PLm20" hidden="1">{#N/A,#N/A,FALSE,"BS";#N/A,#N/A,FALSE,"PL";#N/A,#N/A,FALSE,"처분";#N/A,#N/A,FALSE,"현금";#N/A,#N/A,FALSE,"매출";#N/A,#N/A,FALSE,"원가";#N/A,#N/A,FALSE,"경영"}</definedName>
    <definedName name="_pp1" localSheetId="0" hidden="1">{#N/A,#N/A,FALSE,"Trends";#N/A,#N/A,FALSE,"As Reported";#N/A,#N/A,FALSE,"(un) Commited"}</definedName>
    <definedName name="_pp1" hidden="1">{#N/A,#N/A,FALSE,"Trends";#N/A,#N/A,FALSE,"As Reported";#N/A,#N/A,FALSE,"(un) Commited"}</definedName>
    <definedName name="_PRR001" localSheetId="0" hidden="1">{"'status'!$B$2:$H$15"}</definedName>
    <definedName name="_PRR001" hidden="1">{"'status'!$B$2:$H$15"}</definedName>
    <definedName name="_PRR002" localSheetId="0" hidden="1">{"'status'!$B$2:$H$15"}</definedName>
    <definedName name="_PRR002" hidden="1">{"'status'!$B$2:$H$15"}</definedName>
    <definedName name="_PRR18" localSheetId="0" hidden="1">{"'status'!$B$2:$H$15"}</definedName>
    <definedName name="_PRR18" hidden="1">{"'status'!$B$2:$H$15"}</definedName>
    <definedName name="_PRR5" localSheetId="0" hidden="1">{"'status'!$B$2:$H$15"}</definedName>
    <definedName name="_PRR5" hidden="1">{"'status'!$B$2:$H$15"}</definedName>
    <definedName name="_PRR6" localSheetId="0" hidden="1">{"'status'!$B$2:$H$15"}</definedName>
    <definedName name="_PRR6" hidden="1">{"'status'!$B$2:$H$15"}</definedName>
    <definedName name="_PU7" localSheetId="0" hidden="1">{#N/A,#N/A,TRUE,"일정"}</definedName>
    <definedName name="_PU7" localSheetId="3" hidden="1">{#N/A,#N/A,TRUE,"일정"}</definedName>
    <definedName name="_PU7" hidden="1">{#N/A,#N/A,TRUE,"일정"}</definedName>
    <definedName name="_puc101" localSheetId="0" hidden="1">{#N/A,"PURCHM",FALSE,"Business Analysis";#N/A,"SPADD",FALSE,"Business Analysis"}</definedName>
    <definedName name="_puc101" hidden="1">{#N/A,"PURCHM",FALSE,"Business Analysis";#N/A,"SPADD",FALSE,"Business Analysis"}</definedName>
    <definedName name="_puc102" localSheetId="0" hidden="1">{#N/A,"PURCHM",FALSE,"Business Analysis";#N/A,"SPADD",FALSE,"Business Analysis"}</definedName>
    <definedName name="_puc102" hidden="1">{#N/A,"PURCHM",FALSE,"Business Analysis";#N/A,"SPADD",FALSE,"Business Analysis"}</definedName>
    <definedName name="_Q0987" localSheetId="0" hidden="1">{#N/A,#N/A,FALSE,"지침";#N/A,#N/A,FALSE,"환경분석";#N/A,#N/A,FALSE,"Sheet16"}</definedName>
    <definedName name="_Q0987" hidden="1">{#N/A,#N/A,FALSE,"지침";#N/A,#N/A,FALSE,"환경분석";#N/A,#N/A,FALSE,"Sheet16"}</definedName>
    <definedName name="_Q123" localSheetId="0" hidden="1">{#N/A,#N/A,FALSE,"지침";#N/A,#N/A,FALSE,"환경분석";#N/A,#N/A,FALSE,"Sheet16"}</definedName>
    <definedName name="_Q123" hidden="1">{#N/A,#N/A,FALSE,"지침";#N/A,#N/A,FALSE,"환경분석";#N/A,#N/A,FALSE,"Sheet16"}</definedName>
    <definedName name="_Q12345" localSheetId="0" hidden="1">{#N/A,#N/A,FALSE,"지침";#N/A,#N/A,FALSE,"환경분석";#N/A,#N/A,FALSE,"Sheet16"}</definedName>
    <definedName name="_Q12345" hidden="1">{#N/A,#N/A,FALSE,"지침";#N/A,#N/A,FALSE,"환경분석";#N/A,#N/A,FALSE,"Sheet16"}</definedName>
    <definedName name="_Q2345" localSheetId="0" hidden="1">{#N/A,#N/A,FALSE,"지침";#N/A,#N/A,FALSE,"환경분석";#N/A,#N/A,FALSE,"Sheet16"}</definedName>
    <definedName name="_Q2345" hidden="1">{#N/A,#N/A,FALSE,"지침";#N/A,#N/A,FALSE,"환경분석";#N/A,#N/A,FALSE,"Sheet16"}</definedName>
    <definedName name="_r" localSheetId="0" hidden="1">{#N/A,#N/A,FALSE,"Pharm";#N/A,#N/A,FALSE,"WWCM"}</definedName>
    <definedName name="_r" hidden="1">{#N/A,#N/A,FALSE,"Pharm";#N/A,#N/A,FALSE,"WWCM"}</definedName>
    <definedName name="_rc"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rc"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_Regression_Int" hidden="1">1</definedName>
    <definedName name="_Regression_Out" hidden="1">#N/A</definedName>
    <definedName name="_Regression_X" hidden="1">#N/A</definedName>
    <definedName name="_Regression_Y" hidden="1">#N/A</definedName>
    <definedName name="_REv1" hidden="1">#REF!</definedName>
    <definedName name="_RR1" localSheetId="0" hidden="1">{#N/A,#N/A,FALSE,"98소지이동TOTvs99.1 (2)";#N/A,#N/A,FALSE,"TOTAL";#N/A,#N/A,FALSE,"98소지이동TOTvs99.1(b) (2)"}</definedName>
    <definedName name="_RR1" localSheetId="3" hidden="1">{#N/A,#N/A,FALSE,"98소지이동TOTvs99.1 (2)";#N/A,#N/A,FALSE,"TOTAL";#N/A,#N/A,FALSE,"98소지이동TOTvs99.1(b) (2)"}</definedName>
    <definedName name="_RR1" hidden="1">{#N/A,#N/A,FALSE,"98소지이동TOTvs99.1 (2)";#N/A,#N/A,FALSE,"TOTAL";#N/A,#N/A,FALSE,"98소지이동TOTvs99.1(b) (2)"}</definedName>
    <definedName name="_RR2" localSheetId="0" hidden="1">{#N/A,#N/A,FALSE,"군산원가";#N/A,#N/A,FALSE,"팀별월별";#N/A,#N/A,FALSE,"타공정대체";#N/A,#N/A,FALSE,"기타경비";#N/A,#N/A,FALSE,"원료";#N/A,#N/A,FALSE,"연료"}</definedName>
    <definedName name="_RR2" localSheetId="3" hidden="1">{#N/A,#N/A,FALSE,"군산원가";#N/A,#N/A,FALSE,"팀별월별";#N/A,#N/A,FALSE,"타공정대체";#N/A,#N/A,FALSE,"기타경비";#N/A,#N/A,FALSE,"원료";#N/A,#N/A,FALSE,"연료"}</definedName>
    <definedName name="_RR2" hidden="1">{#N/A,#N/A,FALSE,"군산원가";#N/A,#N/A,FALSE,"팀별월별";#N/A,#N/A,FALSE,"타공정대체";#N/A,#N/A,FALSE,"기타경비";#N/A,#N/A,FALSE,"원료";#N/A,#N/A,FALSE,"연료"}</definedName>
    <definedName name="_RR3" localSheetId="0" hidden="1">{#N/A,#N/A,FALSE,"군산원가";#N/A,#N/A,FALSE,"팀별월별";#N/A,#N/A,FALSE,"타공정대체";#N/A,#N/A,FALSE,"기타경비";#N/A,#N/A,FALSE,"원료";#N/A,#N/A,FALSE,"연료"}</definedName>
    <definedName name="_RR3" localSheetId="3" hidden="1">{#N/A,#N/A,FALSE,"군산원가";#N/A,#N/A,FALSE,"팀별월별";#N/A,#N/A,FALSE,"타공정대체";#N/A,#N/A,FALSE,"기타경비";#N/A,#N/A,FALSE,"원료";#N/A,#N/A,FALSE,"연료"}</definedName>
    <definedName name="_RR3" hidden="1">{#N/A,#N/A,FALSE,"군산원가";#N/A,#N/A,FALSE,"팀별월별";#N/A,#N/A,FALSE,"타공정대체";#N/A,#N/A,FALSE,"기타경비";#N/A,#N/A,FALSE,"원료";#N/A,#N/A,FALSE,"연료"}</definedName>
    <definedName name="_RR4" localSheetId="0" hidden="1">{#N/A,#N/A,FALSE,"98소지이동TOTvs99.1 (2)";#N/A,#N/A,FALSE,"TOTAL";#N/A,#N/A,FALSE,"98소지이동TOTvs99.1(b) (2)"}</definedName>
    <definedName name="_RR4" localSheetId="3" hidden="1">{#N/A,#N/A,FALSE,"98소지이동TOTvs99.1 (2)";#N/A,#N/A,FALSE,"TOTAL";#N/A,#N/A,FALSE,"98소지이동TOTvs99.1(b) (2)"}</definedName>
    <definedName name="_RR4" hidden="1">{#N/A,#N/A,FALSE,"98소지이동TOTvs99.1 (2)";#N/A,#N/A,FALSE,"TOTAL";#N/A,#N/A,FALSE,"98소지이동TOTvs99.1(b) (2)"}</definedName>
    <definedName name="_RR5"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RR5"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RR5"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RR6"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RR6"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RR6"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RR7" localSheetId="0" hidden="1">{#N/A,#N/A,FALSE,"Yield";#N/A,#N/A,FALSE,"Loss1";#N/A,#N/A,FALSE,"Loss2";#N/A,#N/A,FALSE,"Hour-Labor(배분)";#N/A,#N/A,FALSE,"Capital Expenditure";#N/A,#N/A,FALSE,"Productivity"}</definedName>
    <definedName name="_RR7" localSheetId="3" hidden="1">{#N/A,#N/A,FALSE,"Yield";#N/A,#N/A,FALSE,"Loss1";#N/A,#N/A,FALSE,"Loss2";#N/A,#N/A,FALSE,"Hour-Labor(배분)";#N/A,#N/A,FALSE,"Capital Expenditure";#N/A,#N/A,FALSE,"Productivity"}</definedName>
    <definedName name="_RR7" hidden="1">{#N/A,#N/A,FALSE,"Yield";#N/A,#N/A,FALSE,"Loss1";#N/A,#N/A,FALSE,"Loss2";#N/A,#N/A,FALSE,"Hour-Labor(배분)";#N/A,#N/A,FALSE,"Capital Expenditure";#N/A,#N/A,FALSE,"Productivity"}</definedName>
    <definedName name="_RR8" localSheetId="0" hidden="1">{#N/A,#N/A,FALSE,"98소지이동TOTvs99.1 (2)";#N/A,#N/A,FALSE,"TOTAL";#N/A,#N/A,FALSE,"98소지이동TOTvs99.1(b) (2)"}</definedName>
    <definedName name="_RR8" localSheetId="3" hidden="1">{#N/A,#N/A,FALSE,"98소지이동TOTvs99.1 (2)";#N/A,#N/A,FALSE,"TOTAL";#N/A,#N/A,FALSE,"98소지이동TOTvs99.1(b) (2)"}</definedName>
    <definedName name="_RR8" hidden="1">{#N/A,#N/A,FALSE,"98소지이동TOTvs99.1 (2)";#N/A,#N/A,FALSE,"TOTAL";#N/A,#N/A,FALSE,"98소지이동TOTvs99.1(b) (2)"}</definedName>
    <definedName name="_s1" hidden="1">#REF!</definedName>
    <definedName name="_s2" hidden="1">#REF!</definedName>
    <definedName name="_s34" localSheetId="0" hidden="1">{"QTD_GENERALH2",#N/A,FALSE,"QTD"}</definedName>
    <definedName name="_s34" hidden="1">{"QTD_GENERALH2",#N/A,FALSE,"QTD"}</definedName>
    <definedName name="_sd34" localSheetId="0" hidden="1">{"QTD",#N/A,FALSE,"SUM"}</definedName>
    <definedName name="_sd34" hidden="1">{"QTD",#N/A,FALSE,"SUM"}</definedName>
    <definedName name="_SH3" localSheetId="0" hidden="1">{#N/A,#N/A,FALSE,"PART-1234-8-12-9(41)";#N/A,#N/A,FALSE,"PARTS-2(3)";#N/A,#N/A,FALSE,"VAN SYSTEM";#N/A,#N/A,FALSE,"PARTS-10(26)";#N/A,#N/A,FALSE,"PART-5-6-7-11(14)";#N/A,#N/A,FALSE,"PARTS-4(3)";#N/A,#N/A,FALSE,"PCLASS"}</definedName>
    <definedName name="_SH3" hidden="1">{#N/A,#N/A,FALSE,"PART-1234-8-12-9(41)";#N/A,#N/A,FALSE,"PARTS-2(3)";#N/A,#N/A,FALSE,"VAN SYSTEM";#N/A,#N/A,FALSE,"PARTS-10(26)";#N/A,#N/A,FALSE,"PART-5-6-7-11(14)";#N/A,#N/A,FALSE,"PARTS-4(3)";#N/A,#N/A,FALSE,"PCLASS"}</definedName>
    <definedName name="_Sort" localSheetId="22" hidden="1">#REF!</definedName>
    <definedName name="_Sort" hidden="1">#N/A</definedName>
    <definedName name="_SORT1" localSheetId="0" hidden="1">#REF!</definedName>
    <definedName name="_SORT1" hidden="1">#REF!</definedName>
    <definedName name="_Sort2" localSheetId="0" hidden="1">#REF!</definedName>
    <definedName name="_Sort2" hidden="1">#REF!</definedName>
    <definedName name="_SS1" localSheetId="0" hidden="1">{#N/A,#N/A,FALSE,"98소지이동TOTvs99.1 (2)";#N/A,#N/A,FALSE,"TOTAL";#N/A,#N/A,FALSE,"98소지이동TOTvs99.1(b) (2)"}</definedName>
    <definedName name="_SS1" localSheetId="3" hidden="1">{#N/A,#N/A,FALSE,"98소지이동TOTvs99.1 (2)";#N/A,#N/A,FALSE,"TOTAL";#N/A,#N/A,FALSE,"98소지이동TOTvs99.1(b) (2)"}</definedName>
    <definedName name="_SS1" hidden="1">{#N/A,#N/A,FALSE,"98소지이동TOTvs99.1 (2)";#N/A,#N/A,FALSE,"TOTAL";#N/A,#N/A,FALSE,"98소지이동TOTvs99.1(b) (2)"}</definedName>
    <definedName name="_SS10" localSheetId="0" hidden="1">{#N/A,#N/A,FALSE,"군산원가";#N/A,#N/A,FALSE,"팀별월별";#N/A,#N/A,FALSE,"타공정대체";#N/A,#N/A,FALSE,"기타경비";#N/A,#N/A,FALSE,"원료";#N/A,#N/A,FALSE,"연료"}</definedName>
    <definedName name="_SS10" localSheetId="3" hidden="1">{#N/A,#N/A,FALSE,"군산원가";#N/A,#N/A,FALSE,"팀별월별";#N/A,#N/A,FALSE,"타공정대체";#N/A,#N/A,FALSE,"기타경비";#N/A,#N/A,FALSE,"원료";#N/A,#N/A,FALSE,"연료"}</definedName>
    <definedName name="_SS10" hidden="1">{#N/A,#N/A,FALSE,"군산원가";#N/A,#N/A,FALSE,"팀별월별";#N/A,#N/A,FALSE,"타공정대체";#N/A,#N/A,FALSE,"기타경비";#N/A,#N/A,FALSE,"원료";#N/A,#N/A,FALSE,"연료"}</definedName>
    <definedName name="_SS11" localSheetId="0" hidden="1">{#N/A,#N/A,FALSE,"98소지이동TOTvs99.1 (2)";#N/A,#N/A,FALSE,"TOTAL";#N/A,#N/A,FALSE,"98소지이동TOTvs99.1(b) (2)"}</definedName>
    <definedName name="_SS11" localSheetId="3" hidden="1">{#N/A,#N/A,FALSE,"98소지이동TOTvs99.1 (2)";#N/A,#N/A,FALSE,"TOTAL";#N/A,#N/A,FALSE,"98소지이동TOTvs99.1(b) (2)"}</definedName>
    <definedName name="_SS11" hidden="1">{#N/A,#N/A,FALSE,"98소지이동TOTvs99.1 (2)";#N/A,#N/A,FALSE,"TOTAL";#N/A,#N/A,FALSE,"98소지이동TOTvs99.1(b) (2)"}</definedName>
    <definedName name="_SS12" localSheetId="0" hidden="1">{#N/A,#N/A,FALSE,"98소지이동TOTvs99.1 (2)";#N/A,#N/A,FALSE,"TOTAL";#N/A,#N/A,FALSE,"98소지이동TOTvs99.1(b) (2)"}</definedName>
    <definedName name="_SS12" localSheetId="3" hidden="1">{#N/A,#N/A,FALSE,"98소지이동TOTvs99.1 (2)";#N/A,#N/A,FALSE,"TOTAL";#N/A,#N/A,FALSE,"98소지이동TOTvs99.1(b) (2)"}</definedName>
    <definedName name="_SS12" hidden="1">{#N/A,#N/A,FALSE,"98소지이동TOTvs99.1 (2)";#N/A,#N/A,FALSE,"TOTAL";#N/A,#N/A,FALSE,"98소지이동TOTvs99.1(b) (2)"}</definedName>
    <definedName name="_SS13" localSheetId="0" hidden="1">{#N/A,#N/A,FALSE,"98소지이동TOTvs99.1 (2)";#N/A,#N/A,FALSE,"TOTAL";#N/A,#N/A,FALSE,"98소지이동TOTvs99.1(b) (2)"}</definedName>
    <definedName name="_SS13" localSheetId="3" hidden="1">{#N/A,#N/A,FALSE,"98소지이동TOTvs99.1 (2)";#N/A,#N/A,FALSE,"TOTAL";#N/A,#N/A,FALSE,"98소지이동TOTvs99.1(b) (2)"}</definedName>
    <definedName name="_SS13" hidden="1">{#N/A,#N/A,FALSE,"98소지이동TOTvs99.1 (2)";#N/A,#N/A,FALSE,"TOTAL";#N/A,#N/A,FALSE,"98소지이동TOTvs99.1(b) (2)"}</definedName>
    <definedName name="_SS14" localSheetId="0" hidden="1">{#N/A,#N/A,FALSE,"98소지이동TOTvs99.1 (2)";#N/A,#N/A,FALSE,"TOTAL";#N/A,#N/A,FALSE,"98소지이동TOTvs99.1(b) (2)"}</definedName>
    <definedName name="_SS14" localSheetId="3" hidden="1">{#N/A,#N/A,FALSE,"98소지이동TOTvs99.1 (2)";#N/A,#N/A,FALSE,"TOTAL";#N/A,#N/A,FALSE,"98소지이동TOTvs99.1(b) (2)"}</definedName>
    <definedName name="_SS14" hidden="1">{#N/A,#N/A,FALSE,"98소지이동TOTvs99.1 (2)";#N/A,#N/A,FALSE,"TOTAL";#N/A,#N/A,FALSE,"98소지이동TOTvs99.1(b) (2)"}</definedName>
    <definedName name="_SS15" localSheetId="0" hidden="1">{#N/A,#N/A,FALSE,"군산원가";#N/A,#N/A,FALSE,"팀별월별";#N/A,#N/A,FALSE,"타공정대체";#N/A,#N/A,FALSE,"기타경비";#N/A,#N/A,FALSE,"원료";#N/A,#N/A,FALSE,"연료"}</definedName>
    <definedName name="_SS15" localSheetId="3" hidden="1">{#N/A,#N/A,FALSE,"군산원가";#N/A,#N/A,FALSE,"팀별월별";#N/A,#N/A,FALSE,"타공정대체";#N/A,#N/A,FALSE,"기타경비";#N/A,#N/A,FALSE,"원료";#N/A,#N/A,FALSE,"연료"}</definedName>
    <definedName name="_SS15" hidden="1">{#N/A,#N/A,FALSE,"군산원가";#N/A,#N/A,FALSE,"팀별월별";#N/A,#N/A,FALSE,"타공정대체";#N/A,#N/A,FALSE,"기타경비";#N/A,#N/A,FALSE,"원료";#N/A,#N/A,FALSE,"연료"}</definedName>
    <definedName name="_SS16" localSheetId="0" hidden="1">{#N/A,#N/A,FALSE,"군산원가";#N/A,#N/A,FALSE,"팀별월별";#N/A,#N/A,FALSE,"타공정대체";#N/A,#N/A,FALSE,"기타경비";#N/A,#N/A,FALSE,"원료";#N/A,#N/A,FALSE,"연료"}</definedName>
    <definedName name="_SS16" localSheetId="3" hidden="1">{#N/A,#N/A,FALSE,"군산원가";#N/A,#N/A,FALSE,"팀별월별";#N/A,#N/A,FALSE,"타공정대체";#N/A,#N/A,FALSE,"기타경비";#N/A,#N/A,FALSE,"원료";#N/A,#N/A,FALSE,"연료"}</definedName>
    <definedName name="_SS16" hidden="1">{#N/A,#N/A,FALSE,"군산원가";#N/A,#N/A,FALSE,"팀별월별";#N/A,#N/A,FALSE,"타공정대체";#N/A,#N/A,FALSE,"기타경비";#N/A,#N/A,FALSE,"원료";#N/A,#N/A,FALSE,"연료"}</definedName>
    <definedName name="_SS17" localSheetId="0" hidden="1">{#N/A,#N/A,FALSE,"군산원가";#N/A,#N/A,FALSE,"팀별월별";#N/A,#N/A,FALSE,"타공정대체";#N/A,#N/A,FALSE,"기타경비";#N/A,#N/A,FALSE,"원료";#N/A,#N/A,FALSE,"연료"}</definedName>
    <definedName name="_SS17" localSheetId="3" hidden="1">{#N/A,#N/A,FALSE,"군산원가";#N/A,#N/A,FALSE,"팀별월별";#N/A,#N/A,FALSE,"타공정대체";#N/A,#N/A,FALSE,"기타경비";#N/A,#N/A,FALSE,"원료";#N/A,#N/A,FALSE,"연료"}</definedName>
    <definedName name="_SS17" hidden="1">{#N/A,#N/A,FALSE,"군산원가";#N/A,#N/A,FALSE,"팀별월별";#N/A,#N/A,FALSE,"타공정대체";#N/A,#N/A,FALSE,"기타경비";#N/A,#N/A,FALSE,"원료";#N/A,#N/A,FALSE,"연료"}</definedName>
    <definedName name="_SS18" localSheetId="0" hidden="1">{#N/A,#N/A,FALSE,"군산원가";#N/A,#N/A,FALSE,"팀별월별";#N/A,#N/A,FALSE,"타공정대체";#N/A,#N/A,FALSE,"기타경비";#N/A,#N/A,FALSE,"원료";#N/A,#N/A,FALSE,"연료"}</definedName>
    <definedName name="_SS18" localSheetId="3" hidden="1">{#N/A,#N/A,FALSE,"군산원가";#N/A,#N/A,FALSE,"팀별월별";#N/A,#N/A,FALSE,"타공정대체";#N/A,#N/A,FALSE,"기타경비";#N/A,#N/A,FALSE,"원료";#N/A,#N/A,FALSE,"연료"}</definedName>
    <definedName name="_SS18" hidden="1">{#N/A,#N/A,FALSE,"군산원가";#N/A,#N/A,FALSE,"팀별월별";#N/A,#N/A,FALSE,"타공정대체";#N/A,#N/A,FALSE,"기타경비";#N/A,#N/A,FALSE,"원료";#N/A,#N/A,FALSE,"연료"}</definedName>
    <definedName name="_SS19" localSheetId="0" hidden="1">{#N/A,#N/A,FALSE,"Yield";#N/A,#N/A,FALSE,"Loss1";#N/A,#N/A,FALSE,"Loss2";#N/A,#N/A,FALSE,"Hour-Labor(배분)";#N/A,#N/A,FALSE,"Capital Expenditure";#N/A,#N/A,FALSE,"Productivity"}</definedName>
    <definedName name="_SS19" localSheetId="3" hidden="1">{#N/A,#N/A,FALSE,"Yield";#N/A,#N/A,FALSE,"Loss1";#N/A,#N/A,FALSE,"Loss2";#N/A,#N/A,FALSE,"Hour-Labor(배분)";#N/A,#N/A,FALSE,"Capital Expenditure";#N/A,#N/A,FALSE,"Productivity"}</definedName>
    <definedName name="_SS19" hidden="1">{#N/A,#N/A,FALSE,"Yield";#N/A,#N/A,FALSE,"Loss1";#N/A,#N/A,FALSE,"Loss2";#N/A,#N/A,FALSE,"Hour-Labor(배분)";#N/A,#N/A,FALSE,"Capital Expenditure";#N/A,#N/A,FALSE,"Productivity"}</definedName>
    <definedName name="_SS2" localSheetId="0" hidden="1">{#N/A,#N/A,FALSE,"98소지이동TOTvs99.1 (2)";#N/A,#N/A,FALSE,"TOTAL";#N/A,#N/A,FALSE,"98소지이동TOTvs99.1(b) (2)"}</definedName>
    <definedName name="_SS2" localSheetId="3" hidden="1">{#N/A,#N/A,FALSE,"98소지이동TOTvs99.1 (2)";#N/A,#N/A,FALSE,"TOTAL";#N/A,#N/A,FALSE,"98소지이동TOTvs99.1(b) (2)"}</definedName>
    <definedName name="_SS2" hidden="1">{#N/A,#N/A,FALSE,"98소지이동TOTvs99.1 (2)";#N/A,#N/A,FALSE,"TOTAL";#N/A,#N/A,FALSE,"98소지이동TOTvs99.1(b) (2)"}</definedName>
    <definedName name="_SS20" localSheetId="0" hidden="1">{#N/A,#N/A,FALSE,"98소지이동TOTvs99.1 (2)";#N/A,#N/A,FALSE,"TOTAL";#N/A,#N/A,FALSE,"98소지이동TOTvs99.1(b) (2)"}</definedName>
    <definedName name="_SS20" localSheetId="3" hidden="1">{#N/A,#N/A,FALSE,"98소지이동TOTvs99.1 (2)";#N/A,#N/A,FALSE,"TOTAL";#N/A,#N/A,FALSE,"98소지이동TOTvs99.1(b) (2)"}</definedName>
    <definedName name="_SS20" hidden="1">{#N/A,#N/A,FALSE,"98소지이동TOTvs99.1 (2)";#N/A,#N/A,FALSE,"TOTAL";#N/A,#N/A,FALSE,"98소지이동TOTvs99.1(b) (2)"}</definedName>
    <definedName name="_SS21" localSheetId="0" hidden="1">{#N/A,#N/A,FALSE,"98소지이동TOTvs99.1 (2)";#N/A,#N/A,FALSE,"TOTAL";#N/A,#N/A,FALSE,"98소지이동TOTvs99.1(b) (2)"}</definedName>
    <definedName name="_SS21" localSheetId="3" hidden="1">{#N/A,#N/A,FALSE,"98소지이동TOTvs99.1 (2)";#N/A,#N/A,FALSE,"TOTAL";#N/A,#N/A,FALSE,"98소지이동TOTvs99.1(b) (2)"}</definedName>
    <definedName name="_SS21" hidden="1">{#N/A,#N/A,FALSE,"98소지이동TOTvs99.1 (2)";#N/A,#N/A,FALSE,"TOTAL";#N/A,#N/A,FALSE,"98소지이동TOTvs99.1(b) (2)"}</definedName>
    <definedName name="_SS22" localSheetId="0" hidden="1">{#N/A,#N/A,FALSE,"Yield";#N/A,#N/A,FALSE,"Loss1";#N/A,#N/A,FALSE,"Loss2";#N/A,#N/A,FALSE,"Hour-Labor(배분)";#N/A,#N/A,FALSE,"Capital Expenditure";#N/A,#N/A,FALSE,"Productivity"}</definedName>
    <definedName name="_SS22" localSheetId="3" hidden="1">{#N/A,#N/A,FALSE,"Yield";#N/A,#N/A,FALSE,"Loss1";#N/A,#N/A,FALSE,"Loss2";#N/A,#N/A,FALSE,"Hour-Labor(배분)";#N/A,#N/A,FALSE,"Capital Expenditure";#N/A,#N/A,FALSE,"Productivity"}</definedName>
    <definedName name="_SS22" hidden="1">{#N/A,#N/A,FALSE,"Yield";#N/A,#N/A,FALSE,"Loss1";#N/A,#N/A,FALSE,"Loss2";#N/A,#N/A,FALSE,"Hour-Labor(배분)";#N/A,#N/A,FALSE,"Capital Expenditure";#N/A,#N/A,FALSE,"Productivity"}</definedName>
    <definedName name="_SS23" localSheetId="0" hidden="1">{#N/A,#N/A,FALSE,"Yield";#N/A,#N/A,FALSE,"Loss1";#N/A,#N/A,FALSE,"Loss2";#N/A,#N/A,FALSE,"Hour-Labor(배분)";#N/A,#N/A,FALSE,"Capital Expenditure";#N/A,#N/A,FALSE,"Productivity"}</definedName>
    <definedName name="_SS23" localSheetId="3" hidden="1">{#N/A,#N/A,FALSE,"Yield";#N/A,#N/A,FALSE,"Loss1";#N/A,#N/A,FALSE,"Loss2";#N/A,#N/A,FALSE,"Hour-Labor(배분)";#N/A,#N/A,FALSE,"Capital Expenditure";#N/A,#N/A,FALSE,"Productivity"}</definedName>
    <definedName name="_SS23" hidden="1">{#N/A,#N/A,FALSE,"Yield";#N/A,#N/A,FALSE,"Loss1";#N/A,#N/A,FALSE,"Loss2";#N/A,#N/A,FALSE,"Hour-Labor(배분)";#N/A,#N/A,FALSE,"Capital Expenditure";#N/A,#N/A,FALSE,"Productivity"}</definedName>
    <definedName name="_SS24" localSheetId="0" hidden="1">{#N/A,#N/A,FALSE,"Yield";#N/A,#N/A,FALSE,"Loss1";#N/A,#N/A,FALSE,"Loss2";#N/A,#N/A,FALSE,"Hour-Labor(배분)";#N/A,#N/A,FALSE,"Capital Expenditure";#N/A,#N/A,FALSE,"Productivity"}</definedName>
    <definedName name="_SS24" localSheetId="3" hidden="1">{#N/A,#N/A,FALSE,"Yield";#N/A,#N/A,FALSE,"Loss1";#N/A,#N/A,FALSE,"Loss2";#N/A,#N/A,FALSE,"Hour-Labor(배분)";#N/A,#N/A,FALSE,"Capital Expenditure";#N/A,#N/A,FALSE,"Productivity"}</definedName>
    <definedName name="_SS24" hidden="1">{#N/A,#N/A,FALSE,"Yield";#N/A,#N/A,FALSE,"Loss1";#N/A,#N/A,FALSE,"Loss2";#N/A,#N/A,FALSE,"Hour-Labor(배분)";#N/A,#N/A,FALSE,"Capital Expenditure";#N/A,#N/A,FALSE,"Productivity"}</definedName>
    <definedName name="_SS25" localSheetId="0" hidden="1">{#N/A,#N/A,FALSE,"98소지이동TOTvs99.1 (2)";#N/A,#N/A,FALSE,"TOTAL";#N/A,#N/A,FALSE,"98소지이동TOTvs99.1(b) (2)"}</definedName>
    <definedName name="_SS25" localSheetId="3" hidden="1">{#N/A,#N/A,FALSE,"98소지이동TOTvs99.1 (2)";#N/A,#N/A,FALSE,"TOTAL";#N/A,#N/A,FALSE,"98소지이동TOTvs99.1(b) (2)"}</definedName>
    <definedName name="_SS25" hidden="1">{#N/A,#N/A,FALSE,"98소지이동TOTvs99.1 (2)";#N/A,#N/A,FALSE,"TOTAL";#N/A,#N/A,FALSE,"98소지이동TOTvs99.1(b) (2)"}</definedName>
    <definedName name="_SS26"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26"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2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27" localSheetId="0" hidden="1">{#N/A,#N/A,FALSE,"Yield";#N/A,#N/A,FALSE,"Loss1";#N/A,#N/A,FALSE,"Loss2";#N/A,#N/A,FALSE,"Hour-Labor(배분)";#N/A,#N/A,FALSE,"Capital Expenditure";#N/A,#N/A,FALSE,"Productivity"}</definedName>
    <definedName name="_SS27" localSheetId="3" hidden="1">{#N/A,#N/A,FALSE,"Yield";#N/A,#N/A,FALSE,"Loss1";#N/A,#N/A,FALSE,"Loss2";#N/A,#N/A,FALSE,"Hour-Labor(배분)";#N/A,#N/A,FALSE,"Capital Expenditure";#N/A,#N/A,FALSE,"Productivity"}</definedName>
    <definedName name="_SS27" hidden="1">{#N/A,#N/A,FALSE,"Yield";#N/A,#N/A,FALSE,"Loss1";#N/A,#N/A,FALSE,"Loss2";#N/A,#N/A,FALSE,"Hour-Labor(배분)";#N/A,#N/A,FALSE,"Capital Expenditure";#N/A,#N/A,FALSE,"Productivity"}</definedName>
    <definedName name="_SS28" localSheetId="0" hidden="1">{#N/A,#N/A,FALSE,"군산원가";#N/A,#N/A,FALSE,"팀별월별";#N/A,#N/A,FALSE,"타공정대체";#N/A,#N/A,FALSE,"기타경비";#N/A,#N/A,FALSE,"원료";#N/A,#N/A,FALSE,"연료"}</definedName>
    <definedName name="_SS28" localSheetId="3" hidden="1">{#N/A,#N/A,FALSE,"군산원가";#N/A,#N/A,FALSE,"팀별월별";#N/A,#N/A,FALSE,"타공정대체";#N/A,#N/A,FALSE,"기타경비";#N/A,#N/A,FALSE,"원료";#N/A,#N/A,FALSE,"연료"}</definedName>
    <definedName name="_SS28" hidden="1">{#N/A,#N/A,FALSE,"군산원가";#N/A,#N/A,FALSE,"팀별월별";#N/A,#N/A,FALSE,"타공정대체";#N/A,#N/A,FALSE,"기타경비";#N/A,#N/A,FALSE,"원료";#N/A,#N/A,FALSE,"연료"}</definedName>
    <definedName name="_SS29"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29"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29"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3" localSheetId="0" hidden="1">{#N/A,#N/A,FALSE,"군산원가";#N/A,#N/A,FALSE,"팀별월별";#N/A,#N/A,FALSE,"타공정대체";#N/A,#N/A,FALSE,"기타경비";#N/A,#N/A,FALSE,"원료";#N/A,#N/A,FALSE,"연료"}</definedName>
    <definedName name="_SS3" localSheetId="3" hidden="1">{#N/A,#N/A,FALSE,"군산원가";#N/A,#N/A,FALSE,"팀별월별";#N/A,#N/A,FALSE,"타공정대체";#N/A,#N/A,FALSE,"기타경비";#N/A,#N/A,FALSE,"원료";#N/A,#N/A,FALSE,"연료"}</definedName>
    <definedName name="_SS3" hidden="1">{#N/A,#N/A,FALSE,"군산원가";#N/A,#N/A,FALSE,"팀별월별";#N/A,#N/A,FALSE,"타공정대체";#N/A,#N/A,FALSE,"기타경비";#N/A,#N/A,FALSE,"원료";#N/A,#N/A,FALSE,"연료"}</definedName>
    <definedName name="_SS30"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30"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3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31" localSheetId="0" hidden="1">{#N/A,#N/A,FALSE,"Yield";#N/A,#N/A,FALSE,"Loss1";#N/A,#N/A,FALSE,"Loss2";#N/A,#N/A,FALSE,"Hour-Labor(배분)";#N/A,#N/A,FALSE,"Capital Expenditure";#N/A,#N/A,FALSE,"Productivity"}</definedName>
    <definedName name="_SS31" localSheetId="3" hidden="1">{#N/A,#N/A,FALSE,"Yield";#N/A,#N/A,FALSE,"Loss1";#N/A,#N/A,FALSE,"Loss2";#N/A,#N/A,FALSE,"Hour-Labor(배분)";#N/A,#N/A,FALSE,"Capital Expenditure";#N/A,#N/A,FALSE,"Productivity"}</definedName>
    <definedName name="_SS31" hidden="1">{#N/A,#N/A,FALSE,"Yield";#N/A,#N/A,FALSE,"Loss1";#N/A,#N/A,FALSE,"Loss2";#N/A,#N/A,FALSE,"Hour-Labor(배분)";#N/A,#N/A,FALSE,"Capital Expenditure";#N/A,#N/A,FALSE,"Productivity"}</definedName>
    <definedName name="_SS32" localSheetId="0" hidden="1">{#N/A,#N/A,FALSE,"98소지이동TOTvs99.1 (2)";#N/A,#N/A,FALSE,"TOTAL";#N/A,#N/A,FALSE,"98소지이동TOTvs99.1(b) (2)"}</definedName>
    <definedName name="_SS32" localSheetId="3" hidden="1">{#N/A,#N/A,FALSE,"98소지이동TOTvs99.1 (2)";#N/A,#N/A,FALSE,"TOTAL";#N/A,#N/A,FALSE,"98소지이동TOTvs99.1(b) (2)"}</definedName>
    <definedName name="_SS32" hidden="1">{#N/A,#N/A,FALSE,"98소지이동TOTvs99.1 (2)";#N/A,#N/A,FALSE,"TOTAL";#N/A,#N/A,FALSE,"98소지이동TOTvs99.1(b) (2)"}</definedName>
    <definedName name="_SS4" localSheetId="0" hidden="1">{#N/A,#N/A,FALSE,"군산원가";#N/A,#N/A,FALSE,"팀별월별";#N/A,#N/A,FALSE,"타공정대체";#N/A,#N/A,FALSE,"기타경비";#N/A,#N/A,FALSE,"원료";#N/A,#N/A,FALSE,"연료"}</definedName>
    <definedName name="_SS4" localSheetId="3" hidden="1">{#N/A,#N/A,FALSE,"군산원가";#N/A,#N/A,FALSE,"팀별월별";#N/A,#N/A,FALSE,"타공정대체";#N/A,#N/A,FALSE,"기타경비";#N/A,#N/A,FALSE,"원료";#N/A,#N/A,FALSE,"연료"}</definedName>
    <definedName name="_SS4" hidden="1">{#N/A,#N/A,FALSE,"군산원가";#N/A,#N/A,FALSE,"팀별월별";#N/A,#N/A,FALSE,"타공정대체";#N/A,#N/A,FALSE,"기타경비";#N/A,#N/A,FALSE,"원료";#N/A,#N/A,FALSE,"연료"}</definedName>
    <definedName name="_SS5" localSheetId="0" hidden="1">{#N/A,#N/A,FALSE,"98소지이동TOTvs99.1 (2)";#N/A,#N/A,FALSE,"TOTAL";#N/A,#N/A,FALSE,"98소지이동TOTvs99.1(b) (2)"}</definedName>
    <definedName name="_SS5" localSheetId="3" hidden="1">{#N/A,#N/A,FALSE,"98소지이동TOTvs99.1 (2)";#N/A,#N/A,FALSE,"TOTAL";#N/A,#N/A,FALSE,"98소지이동TOTvs99.1(b) (2)"}</definedName>
    <definedName name="_SS5" hidden="1">{#N/A,#N/A,FALSE,"98소지이동TOTvs99.1 (2)";#N/A,#N/A,FALSE,"TOTAL";#N/A,#N/A,FALSE,"98소지이동TOTvs99.1(b) (2)"}</definedName>
    <definedName name="_SS6"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6"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6"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SS7"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7"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7"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SS8" localSheetId="0" hidden="1">{#N/A,#N/A,FALSE,"98소지이동TOTvs99.1 (2)";#N/A,#N/A,FALSE,"TOTAL";#N/A,#N/A,FALSE,"98소지이동TOTvs99.1(b) (2)"}</definedName>
    <definedName name="_SS8" localSheetId="3" hidden="1">{#N/A,#N/A,FALSE,"98소지이동TOTvs99.1 (2)";#N/A,#N/A,FALSE,"TOTAL";#N/A,#N/A,FALSE,"98소지이동TOTvs99.1(b) (2)"}</definedName>
    <definedName name="_SS8" hidden="1">{#N/A,#N/A,FALSE,"98소지이동TOTvs99.1 (2)";#N/A,#N/A,FALSE,"TOTAL";#N/A,#N/A,FALSE,"98소지이동TOTvs99.1(b) (2)"}</definedName>
    <definedName name="_SS9" localSheetId="0" hidden="1">{#N/A,#N/A,FALSE,"98소지이동TOTvs99.1 (2)";#N/A,#N/A,FALSE,"TOTAL";#N/A,#N/A,FALSE,"98소지이동TOTvs99.1(b) (2)"}</definedName>
    <definedName name="_SS9" localSheetId="3" hidden="1">{#N/A,#N/A,FALSE,"98소지이동TOTvs99.1 (2)";#N/A,#N/A,FALSE,"TOTAL";#N/A,#N/A,FALSE,"98소지이동TOTvs99.1(b) (2)"}</definedName>
    <definedName name="_SS9" hidden="1">{#N/A,#N/A,FALSE,"98소지이동TOTvs99.1 (2)";#N/A,#N/A,FALSE,"TOTAL";#N/A,#N/A,FALSE,"98소지이동TOTvs99.1(b) (2)"}</definedName>
    <definedName name="_SSS1" hidden="1">#REF!</definedName>
    <definedName name="_SW2" localSheetId="0" hidden="1">{#N/A,#N/A,TRUE,"양식5";#N/A,#N/A,TRUE,"양식1_2_2";#N/A,#N/A,TRUE,"양식1_1_2";#N/A,#N/A,TRUE,"양식2";#N/A,#N/A,TRUE,"양식4";#N/A,#N/A,TRUE,"양식3";#N/A,#N/A,TRUE,"양식6";#N/A,#N/A,TRUE,"양식7";#N/A,#N/A,TRUE,"양식10";#N/A,#N/A,TRUE,"양식11";#N/A,#N/A,TRUE,"양식12";#N/A,#N/A,TRUE,"양식13_1_2";#N/A,#N/A,TRUE,"양식13_2_2";#N/A,#N/A,TRUE,"양식14"}</definedName>
    <definedName name="_SW2" localSheetId="3" hidden="1">{#N/A,#N/A,TRUE,"양식5";#N/A,#N/A,TRUE,"양식1_2_2";#N/A,#N/A,TRUE,"양식1_1_2";#N/A,#N/A,TRUE,"양식2";#N/A,#N/A,TRUE,"양식4";#N/A,#N/A,TRUE,"양식3";#N/A,#N/A,TRUE,"양식6";#N/A,#N/A,TRUE,"양식7";#N/A,#N/A,TRUE,"양식10";#N/A,#N/A,TRUE,"양식11";#N/A,#N/A,TRUE,"양식12";#N/A,#N/A,TRUE,"양식13_1_2";#N/A,#N/A,TRUE,"양식13_2_2";#N/A,#N/A,TRUE,"양식14"}</definedName>
    <definedName name="_SW2" hidden="1">{#N/A,#N/A,TRUE,"양식5";#N/A,#N/A,TRUE,"양식1_2_2";#N/A,#N/A,TRUE,"양식1_1_2";#N/A,#N/A,TRUE,"양식2";#N/A,#N/A,TRUE,"양식4";#N/A,#N/A,TRUE,"양식3";#N/A,#N/A,TRUE,"양식6";#N/A,#N/A,TRUE,"양식7";#N/A,#N/A,TRUE,"양식10";#N/A,#N/A,TRUE,"양식11";#N/A,#N/A,TRUE,"양식12";#N/A,#N/A,TRUE,"양식13_1_2";#N/A,#N/A,TRUE,"양식13_2_2";#N/A,#N/A,TRUE,"양식14"}</definedName>
    <definedName name="_Table1_In1" hidden="1">#REF!</definedName>
    <definedName name="_Table1_In2" hidden="1">#REF!</definedName>
    <definedName name="_Table1_Out" hidden="1">#REF!</definedName>
    <definedName name="_Table2_In1" hidden="1">#REF!</definedName>
    <definedName name="_Table2_In2" hidden="1">#REF!</definedName>
    <definedName name="_Table2_Out" hidden="1">#REF!</definedName>
    <definedName name="_TB1" hidden="1">#REF!</definedName>
    <definedName name="_TB2" hidden="1">#REF!</definedName>
    <definedName name="_TB3" hidden="1">#REF!</definedName>
    <definedName name="_tm1" localSheetId="0" hidden="1">{#N/A,#N/A,FALSE,"Pharm";#N/A,#N/A,FALSE,"WWCM"}</definedName>
    <definedName name="_tm1" hidden="1">{#N/A,#N/A,FALSE,"Pharm";#N/A,#N/A,FALSE,"WWCM"}</definedName>
    <definedName name="_ui" hidden="1">#REF!</definedName>
    <definedName name="_ui1" hidden="1">#REF!</definedName>
    <definedName name="_UNDO_UPS_" hidden="1">'3. SG&amp;A'!$K$27</definedName>
    <definedName name="_UNDO_UPS_SEL_" hidden="1">'3. SG&amp;A'!$K$27</definedName>
    <definedName name="_UNDO31X31X_" hidden="1">'3. SG&amp;A'!$K$27</definedName>
    <definedName name="_vtp1"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vtp1"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_WOO123" localSheetId="0" hidden="1">{#N/A,#N/A,FALSE,"지침";#N/A,#N/A,FALSE,"환경분석";#N/A,#N/A,FALSE,"Sheet16"}</definedName>
    <definedName name="_WOO123" hidden="1">{#N/A,#N/A,FALSE,"지침";#N/A,#N/A,FALSE,"환경분석";#N/A,#N/A,FALSE,"Sheet16"}</definedName>
    <definedName name="_wrn071" localSheetId="0" hidden="1">{#N/A,"PURCHM",FALSE,"Business Analysis";#N/A,"SPADD",FALSE,"Business Analysis"}</definedName>
    <definedName name="_wrn071" hidden="1">{#N/A,"PURCHM",FALSE,"Business Analysis";#N/A,"SPADD",FALSE,"Business Analysis"}</definedName>
    <definedName name="_wrn213" localSheetId="0" hidden="1">{"detail",#N/A,FALSE,"mfg";"summary",#N/A,FALSE,"mfg"}</definedName>
    <definedName name="_wrn213" hidden="1">{"detail",#N/A,FALSE,"mfg";"summary",#N/A,FALSE,"mfg"}</definedName>
    <definedName name="_WRN41" localSheetId="0" hidden="1">{"detail",#N/A,FALSE,"mfg";"summary",#N/A,FALSE,"mfg"}</definedName>
    <definedName name="_WRN41" hidden="1">{"detail",#N/A,FALSE,"mfg";"summary",#N/A,FALSE,"mfg"}</definedName>
    <definedName name="_wrn413" localSheetId="0" hidden="1">{"detail",#N/A,FALSE,"mfg";"summary",#N/A,FALSE,"mfg"}</definedName>
    <definedName name="_wrn413" hidden="1">{"detail",#N/A,FALSE,"mfg";"summary",#N/A,FALSE,"mfg"}</definedName>
    <definedName name="_wrn51" localSheetId="0" hidden="1">{#N/A,"PURCHM",FALSE,"Business Analysis";#N/A,"SPADD",FALSE,"Business Analysis"}</definedName>
    <definedName name="_wrn51" hidden="1">{#N/A,"PURCHM",FALSE,"Business Analysis";#N/A,"SPADD",FALSE,"Business Analysis"}</definedName>
    <definedName name="_wrn61" localSheetId="0" hidden="1">{"detail",#N/A,FALSE,"mfg";"summary",#N/A,FALSE,"mfg"}</definedName>
    <definedName name="_wrn61" hidden="1">{"detail",#N/A,FALSE,"mfg";"summary",#N/A,FALSE,"mfg"}</definedName>
    <definedName name="_wrn651" localSheetId="0" hidden="1">{"detail",#N/A,FALSE,"mfg";"summary",#N/A,FALSE,"mfg"}</definedName>
    <definedName name="_wrn651" hidden="1">{"detail",#N/A,FALSE,"mfg";"summary",#N/A,FALSE,"mfg"}</definedName>
    <definedName name="_WVU41"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_WVU41"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_wvu42"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_wvu4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_www1"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www1"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www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_x1" localSheetId="0" hidden="1">{"detail",#N/A,FALSE,"mfg";"summary",#N/A,FALSE,"mfg"}</definedName>
    <definedName name="_x1" hidden="1">{"detail",#N/A,FALSE,"mfg";"summary",#N/A,FALSE,"mfg"}</definedName>
    <definedName name="_X2" localSheetId="0" hidden="1">{#N/A,#N/A,FALSE,"Other";#N/A,#N/A,FALSE,"Ace";#N/A,#N/A,FALSE,"Derm"}</definedName>
    <definedName name="_X2" hidden="1">{#N/A,#N/A,FALSE,"Other";#N/A,#N/A,FALSE,"Ace";#N/A,#N/A,FALSE,"Derm"}</definedName>
    <definedName name="_x3" localSheetId="0" hidden="1">{"detail",#N/A,FALSE,"mfg";"summary",#N/A,FALSE,"mfg"}</definedName>
    <definedName name="_x3" hidden="1">{"detail",#N/A,FALSE,"mfg";"summary",#N/A,FALSE,"mfg"}</definedName>
    <definedName name="_x4" localSheetId="0" hidden="1">{#N/A,"PURCHM",FALSE,"Business Analysis";#N/A,"SPADD",FALSE,"Business Analysis"}</definedName>
    <definedName name="_x4" hidden="1">{#N/A,"PURCHM",FALSE,"Business Analysis";#N/A,"SPADD",FALSE,"Business Analysis"}</definedName>
    <definedName name="_x5" localSheetId="0" hidden="1">{#N/A,"PURADD",FALSE,"Business Analysis";#N/A,"PURSPP",FALSE,"Business Analysis";#N/A,"CTGIND",FALSE,"Business Analysis";#N/A,"PURCHM",FALSE,"Business Analysis";#N/A,"SPADD",FALSE,"Business Analysis";#N/A,"EPOXY",FALSE,"Business Analysis";#N/A,"PURPER",FALSE,"Business Analysis"}</definedName>
    <definedName name="_x5" hidden="1">{#N/A,"PURADD",FALSE,"Business Analysis";#N/A,"PURSPP",FALSE,"Business Analysis";#N/A,"CTGIND",FALSE,"Business Analysis";#N/A,"PURCHM",FALSE,"Business Analysis";#N/A,"SPADD",FALSE,"Business Analysis";#N/A,"EPOXY",FALSE,"Business Analysis";#N/A,"PURPER",FALSE,"Business Analysis"}</definedName>
    <definedName name="_xlcn.WorksheetConnection_보고서2E2N5" hidden="1">#REF!</definedName>
    <definedName name="_xlcn.WorksheetConnection_보고서2E2N51" hidden="1">#REF!</definedName>
    <definedName name="_XX1" localSheetId="0" hidden="1">{#N/A,#N/A,FALSE,"98소지이동TOTvs99.1 (2)";#N/A,#N/A,FALSE,"TOTAL";#N/A,#N/A,FALSE,"98소지이동TOTvs99.1(b) (2)"}</definedName>
    <definedName name="_XX1" localSheetId="3" hidden="1">{#N/A,#N/A,FALSE,"98소지이동TOTvs99.1 (2)";#N/A,#N/A,FALSE,"TOTAL";#N/A,#N/A,FALSE,"98소지이동TOTvs99.1(b) (2)"}</definedName>
    <definedName name="_XX1" hidden="1">{#N/A,#N/A,FALSE,"98소지이동TOTvs99.1 (2)";#N/A,#N/A,FALSE,"TOTAL";#N/A,#N/A,FALSE,"98소지이동TOTvs99.1(b) (2)"}</definedName>
    <definedName name="_XX10" localSheetId="0" hidden="1">{#N/A,#N/A,FALSE,"Yield";#N/A,#N/A,FALSE,"Loss1";#N/A,#N/A,FALSE,"Loss2";#N/A,#N/A,FALSE,"Hour-Labor(배분)";#N/A,#N/A,FALSE,"Capital Expenditure";#N/A,#N/A,FALSE,"Productivity"}</definedName>
    <definedName name="_XX10" localSheetId="3" hidden="1">{#N/A,#N/A,FALSE,"Yield";#N/A,#N/A,FALSE,"Loss1";#N/A,#N/A,FALSE,"Loss2";#N/A,#N/A,FALSE,"Hour-Labor(배분)";#N/A,#N/A,FALSE,"Capital Expenditure";#N/A,#N/A,FALSE,"Productivity"}</definedName>
    <definedName name="_XX10" hidden="1">{#N/A,#N/A,FALSE,"Yield";#N/A,#N/A,FALSE,"Loss1";#N/A,#N/A,FALSE,"Loss2";#N/A,#N/A,FALSE,"Hour-Labor(배분)";#N/A,#N/A,FALSE,"Capital Expenditure";#N/A,#N/A,FALSE,"Productivity"}</definedName>
    <definedName name="_XX2" localSheetId="0" hidden="1">{#N/A,#N/A,FALSE,"98소지이동TOTvs99.1 (2)";#N/A,#N/A,FALSE,"TOTAL";#N/A,#N/A,FALSE,"98소지이동TOTvs99.1(b) (2)"}</definedName>
    <definedName name="_XX2" localSheetId="3" hidden="1">{#N/A,#N/A,FALSE,"98소지이동TOTvs99.1 (2)";#N/A,#N/A,FALSE,"TOTAL";#N/A,#N/A,FALSE,"98소지이동TOTvs99.1(b) (2)"}</definedName>
    <definedName name="_XX2" hidden="1">{#N/A,#N/A,FALSE,"98소지이동TOTvs99.1 (2)";#N/A,#N/A,FALSE,"TOTAL";#N/A,#N/A,FALSE,"98소지이동TOTvs99.1(b) (2)"}</definedName>
    <definedName name="_XX3" localSheetId="0" hidden="1">{#N/A,#N/A,FALSE,"98소지이동TOTvs99.1 (2)";#N/A,#N/A,FALSE,"TOTAL";#N/A,#N/A,FALSE,"98소지이동TOTvs99.1(b) (2)"}</definedName>
    <definedName name="_XX3" localSheetId="3" hidden="1">{#N/A,#N/A,FALSE,"98소지이동TOTvs99.1 (2)";#N/A,#N/A,FALSE,"TOTAL";#N/A,#N/A,FALSE,"98소지이동TOTvs99.1(b) (2)"}</definedName>
    <definedName name="_XX3" hidden="1">{#N/A,#N/A,FALSE,"98소지이동TOTvs99.1 (2)";#N/A,#N/A,FALSE,"TOTAL";#N/A,#N/A,FALSE,"98소지이동TOTvs99.1(b) (2)"}</definedName>
    <definedName name="_XX4" localSheetId="0" hidden="1">{#N/A,#N/A,FALSE,"군산원가";#N/A,#N/A,FALSE,"팀별월별";#N/A,#N/A,FALSE,"타공정대체";#N/A,#N/A,FALSE,"기타경비";#N/A,#N/A,FALSE,"원료";#N/A,#N/A,FALSE,"연료"}</definedName>
    <definedName name="_XX4" localSheetId="3" hidden="1">{#N/A,#N/A,FALSE,"군산원가";#N/A,#N/A,FALSE,"팀별월별";#N/A,#N/A,FALSE,"타공정대체";#N/A,#N/A,FALSE,"기타경비";#N/A,#N/A,FALSE,"원료";#N/A,#N/A,FALSE,"연료"}</definedName>
    <definedName name="_XX4" hidden="1">{#N/A,#N/A,FALSE,"군산원가";#N/A,#N/A,FALSE,"팀별월별";#N/A,#N/A,FALSE,"타공정대체";#N/A,#N/A,FALSE,"기타경비";#N/A,#N/A,FALSE,"원료";#N/A,#N/A,FALSE,"연료"}</definedName>
    <definedName name="_XX5" localSheetId="0" hidden="1">{#N/A,#N/A,FALSE,"군산원가";#N/A,#N/A,FALSE,"팀별월별";#N/A,#N/A,FALSE,"타공정대체";#N/A,#N/A,FALSE,"기타경비";#N/A,#N/A,FALSE,"원료";#N/A,#N/A,FALSE,"연료"}</definedName>
    <definedName name="_XX5" localSheetId="3" hidden="1">{#N/A,#N/A,FALSE,"군산원가";#N/A,#N/A,FALSE,"팀별월별";#N/A,#N/A,FALSE,"타공정대체";#N/A,#N/A,FALSE,"기타경비";#N/A,#N/A,FALSE,"원료";#N/A,#N/A,FALSE,"연료"}</definedName>
    <definedName name="_XX5" hidden="1">{#N/A,#N/A,FALSE,"군산원가";#N/A,#N/A,FALSE,"팀별월별";#N/A,#N/A,FALSE,"타공정대체";#N/A,#N/A,FALSE,"기타경비";#N/A,#N/A,FALSE,"원료";#N/A,#N/A,FALSE,"연료"}</definedName>
    <definedName name="_XX6" localSheetId="0" hidden="1">{#N/A,#N/A,FALSE,"Yield";#N/A,#N/A,FALSE,"Loss1";#N/A,#N/A,FALSE,"Loss2";#N/A,#N/A,FALSE,"Hour-Labor(배분)";#N/A,#N/A,FALSE,"Capital Expenditure";#N/A,#N/A,FALSE,"Productivity"}</definedName>
    <definedName name="_XX6" localSheetId="3" hidden="1">{#N/A,#N/A,FALSE,"Yield";#N/A,#N/A,FALSE,"Loss1";#N/A,#N/A,FALSE,"Loss2";#N/A,#N/A,FALSE,"Hour-Labor(배분)";#N/A,#N/A,FALSE,"Capital Expenditure";#N/A,#N/A,FALSE,"Productivity"}</definedName>
    <definedName name="_XX6" hidden="1">{#N/A,#N/A,FALSE,"Yield";#N/A,#N/A,FALSE,"Loss1";#N/A,#N/A,FALSE,"Loss2";#N/A,#N/A,FALSE,"Hour-Labor(배분)";#N/A,#N/A,FALSE,"Capital Expenditure";#N/A,#N/A,FALSE,"Productivity"}</definedName>
    <definedName name="_XX7" localSheetId="0" hidden="1">{#N/A,#N/A,FALSE,"98소지이동TOTvs99.1 (2)";#N/A,#N/A,FALSE,"TOTAL";#N/A,#N/A,FALSE,"98소지이동TOTvs99.1(b) (2)"}</definedName>
    <definedName name="_XX7" localSheetId="3" hidden="1">{#N/A,#N/A,FALSE,"98소지이동TOTvs99.1 (2)";#N/A,#N/A,FALSE,"TOTAL";#N/A,#N/A,FALSE,"98소지이동TOTvs99.1(b) (2)"}</definedName>
    <definedName name="_XX7" hidden="1">{#N/A,#N/A,FALSE,"98소지이동TOTvs99.1 (2)";#N/A,#N/A,FALSE,"TOTAL";#N/A,#N/A,FALSE,"98소지이동TOTvs99.1(b) (2)"}</definedName>
    <definedName name="_XX8"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XX8"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XX8"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_XX9"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XX9"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XX9"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_z12" localSheetId="0" hidden="1">{"pro_view",#N/A,FALSE,"EEFSNAP2";"rep_view",#N/A,FALSE,"EEFSNAP2"}</definedName>
    <definedName name="_z12" hidden="1">{"pro_view",#N/A,FALSE,"EEFSNAP2";"rep_view",#N/A,FALSE,"EEFSNAP2"}</definedName>
    <definedName name="_z22" localSheetId="0" hidden="1">{#N/A,"PURADD",FALSE,"Business Analysis";#N/A,"PURSPP",FALSE,"Business Analysis";#N/A,"CTGIND",FALSE,"Business Analysis";#N/A,"PURCHM",FALSE,"Business Analysis";#N/A,"SPADD",FALSE,"Business Analysis";#N/A,"EPOXY",FALSE,"Business Analysis";#N/A,"PURPER",FALSE,"Business Analysis"}</definedName>
    <definedName name="_z22" hidden="1">{#N/A,"PURADD",FALSE,"Business Analysis";#N/A,"PURSPP",FALSE,"Business Analysis";#N/A,"CTGIND",FALSE,"Business Analysis";#N/A,"PURCHM",FALSE,"Business Analysis";#N/A,"SPADD",FALSE,"Business Analysis";#N/A,"EPOXY",FALSE,"Business Analysis";#N/A,"PURPER",FALSE,"Business Analysis"}</definedName>
    <definedName name="_z25" localSheetId="0" hidden="1">{"detail",#N/A,FALSE,"mfg";"summary",#N/A,FALSE,"mfg"}</definedName>
    <definedName name="_z25" hidden="1">{"detail",#N/A,FALSE,"mfg";"summary",#N/A,FALSE,"mfg"}</definedName>
    <definedName name="_ZZ1" localSheetId="0" hidden="1">{#N/A,#N/A,FALSE,"98소지이동TOTvs99.1 (2)";#N/A,#N/A,FALSE,"TOTAL";#N/A,#N/A,FALSE,"98소지이동TOTvs99.1(b) (2)"}</definedName>
    <definedName name="_ZZ1" localSheetId="3" hidden="1">{#N/A,#N/A,FALSE,"98소지이동TOTvs99.1 (2)";#N/A,#N/A,FALSE,"TOTAL";#N/A,#N/A,FALSE,"98소지이동TOTvs99.1(b) (2)"}</definedName>
    <definedName name="_ZZ1" hidden="1">{#N/A,#N/A,FALSE,"98소지이동TOTvs99.1 (2)";#N/A,#N/A,FALSE,"TOTAL";#N/A,#N/A,FALSE,"98소지이동TOTvs99.1(b) (2)"}</definedName>
    <definedName name="_zz2" localSheetId="0" hidden="1">{#N/A,"PURADD",FALSE,"Business Analysis";#N/A,"PURSPP",FALSE,"Business Analysis";#N/A,"CTGIND",FALSE,"Business Analysis";#N/A,"PURCHM",FALSE,"Business Analysis";#N/A,"SPADD",FALSE,"Business Analysis";#N/A,"EPOXY",FALSE,"Business Analysis";#N/A,"PURPER",FALSE,"Business Analysis"}</definedName>
    <definedName name="_zz2" hidden="1">{#N/A,"PURADD",FALSE,"Business Analysis";#N/A,"PURSPP",FALSE,"Business Analysis";#N/A,"CTGIND",FALSE,"Business Analysis";#N/A,"PURCHM",FALSE,"Business Analysis";#N/A,"SPADD",FALSE,"Business Analysis";#N/A,"EPOXY",FALSE,"Business Analysis";#N/A,"PURPER",FALSE,"Business Analysis"}</definedName>
    <definedName name="\" localSheetId="0" hidden="1">{"detail",#N/A,FALSE,"mfg";"summary",#N/A,FALSE,"mfg"}</definedName>
    <definedName name="\" hidden="1">{"detail",#N/A,FALSE,"mfg";"summary",#N/A,FALSE,"mfg"}</definedName>
    <definedName name="\\" localSheetId="0" hidden="1">{#N/A,#N/A,FALSE,"Aging Summary";#N/A,#N/A,FALSE,"Ratio Analysis";#N/A,#N/A,FALSE,"Test 120 Day Accts";#N/A,#N/A,FALSE,"Tickmarks"}</definedName>
    <definedName name="\\" hidden="1">{#N/A,#N/A,FALSE,"Aging Summary";#N/A,#N/A,FALSE,"Ratio Analysis";#N/A,#N/A,FALSE,"Test 120 Day Accts";#N/A,#N/A,FALSE,"Tickmarks"}</definedName>
    <definedName name="\a">#REF!</definedName>
    <definedName name="\b">#N/A</definedName>
    <definedName name="\d">#REF!</definedName>
    <definedName name="\i">#REF!</definedName>
    <definedName name="\p">#REF!</definedName>
    <definedName name="\q">#N/A</definedName>
    <definedName name="\r">#N/A</definedName>
    <definedName name="\x">#REF!</definedName>
    <definedName name="\z">#REF!</definedName>
    <definedName name="Ⅱ" localSheetId="0" hidden="1">{#N/A,#N/A,FALSE,"정공"}</definedName>
    <definedName name="Ⅱ" localSheetId="3" hidden="1">{#N/A,#N/A,FALSE,"정공"}</definedName>
    <definedName name="Ⅱ" hidden="1">{#N/A,#N/A,FALSE,"정공"}</definedName>
    <definedName name="a" hidden="1">#REF!</definedName>
    <definedName name="a."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1_00근거" localSheetId="0" hidden="1">{#N/A,#N/A,FALSE,"단축1";#N/A,#N/A,FALSE,"단축2";#N/A,#N/A,FALSE,"단축3";#N/A,#N/A,FALSE,"장축";#N/A,#N/A,FALSE,"4WD"}</definedName>
    <definedName name="A1_00근거" hidden="1">{#N/A,#N/A,FALSE,"단축1";#N/A,#N/A,FALSE,"단축2";#N/A,#N/A,FALSE,"단축3";#N/A,#N/A,FALSE,"장축";#N/A,#N/A,FALSE,"4WD"}</definedName>
    <definedName name="a1a" localSheetId="0" hidden="1">{#N/A,"PURCHM",FALSE,"Business Analysis";#N/A,"SPADD",FALSE,"Business Analysis"}</definedName>
    <definedName name="a1a" hidden="1">{#N/A,"PURCHM",FALSE,"Business Analysis";#N/A,"SPADD",FALSE,"Business Analysis"}</definedName>
    <definedName name="a1b" localSheetId="0" hidden="1">{#N/A,"PURADD",FALSE,"Business Analysis";#N/A,"PURSPP",FALSE,"Business Analysis";#N/A,"CTGIND",FALSE,"Business Analysis";#N/A,"PURCHM",FALSE,"Business Analysis";#N/A,"SPADD",FALSE,"Business Analysis";#N/A,"EPOXY",FALSE,"Business Analysis";#N/A,"PURPER",FALSE,"Business Analysis"}</definedName>
    <definedName name="a1b" hidden="1">{#N/A,"PURADD",FALSE,"Business Analysis";#N/A,"PURSPP",FALSE,"Business Analysis";#N/A,"CTGIND",FALSE,"Business Analysis";#N/A,"PURCHM",FALSE,"Business Analysis";#N/A,"SPADD",FALSE,"Business Analysis";#N/A,"EPOXY",FALSE,"Business Analysis";#N/A,"PURPER",FALSE,"Business Analysis"}</definedName>
    <definedName name="a2a" localSheetId="0" hidden="1">{"detail",#N/A,FALSE,"mfg";"summary",#N/A,FALSE,"mfg"}</definedName>
    <definedName name="a2a" hidden="1">{"detail",#N/A,FALSE,"mfg";"summary",#N/A,FALSE,"mfg"}</definedName>
    <definedName name="aa">#REF!</definedName>
    <definedName name="AAA">#REF!</definedName>
    <definedName name="äää" localSheetId="0" hidden="1">{#N/A,#N/A,FALSE,"Umsatz 99";#N/A,#N/A,FALSE,"ER 99 "}</definedName>
    <definedName name="äää" hidden="1">{#N/A,#N/A,FALSE,"Umsatz 99";#N/A,#N/A,FALSE,"ER 99 "}</definedName>
    <definedName name="AAAA" localSheetId="25" hidden="1">{#N/A,#N/A,FALSE,"Aging Summary";#N/A,#N/A,FALSE,"Ratio Analysis";#N/A,#N/A,FALSE,"Test 120 Day Accts";#N/A,#N/A,FALSE,"Tickmarks"}</definedName>
    <definedName name="AAAA" localSheetId="0" hidden="1">{#N/A,#N/A,FALSE,"Aging Summary";#N/A,#N/A,FALSE,"Ratio Analysis";#N/A,#N/A,FALSE,"Test 120 Day Accts";#N/A,#N/A,FALSE,"Tickmarks"}</definedName>
    <definedName name="AAAA" localSheetId="3" hidden="1">{#N/A,#N/A,FALSE,"Aging Summary";#N/A,#N/A,FALSE,"Ratio Analysis";#N/A,#N/A,FALSE,"Test 120 Day Accts";#N/A,#N/A,FALSE,"Tickmarks"}</definedName>
    <definedName name="AAAA" hidden="1">{#N/A,#N/A,FALSE,"Aging Summary";#N/A,#N/A,FALSE,"Ratio Analysis";#N/A,#N/A,FALSE,"Test 120 Day Accts";#N/A,#N/A,FALSE,"Tickmarks"}</definedName>
    <definedName name="aaaaa" localSheetId="0" hidden="1">{#N/A,#N/A,FALSE,"지침";#N/A,#N/A,FALSE,"환경분석";#N/A,#N/A,FALSE,"Sheet16"}</definedName>
    <definedName name="aaaaa" hidden="1">{#N/A,#N/A,FALSE,"지침";#N/A,#N/A,FALSE,"환경분석";#N/A,#N/A,FALSE,"Sheet16"}</definedName>
    <definedName name="aaaaaa"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aaaaaa"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aaaaaaa" localSheetId="0" hidden="1">{#N/A,#N/A,FALSE,"REPORT"}</definedName>
    <definedName name="aaaaaaa" hidden="1">{#N/A,#N/A,FALSE,"REPORT"}</definedName>
    <definedName name="aaaaaaaa" localSheetId="0" hidden="1">{#N/A,#N/A,FALSE,"UNIT";#N/A,#N/A,FALSE,"UNIT";#N/A,#N/A,FALSE,"계정"}</definedName>
    <definedName name="aaaaaaaa" hidden="1">{#N/A,#N/A,FALSE,"UNIT";#N/A,#N/A,FALSE,"UNIT";#N/A,#N/A,FALSE,"계정"}</definedName>
    <definedName name="AAAAAAAAA" localSheetId="0" hidden="1">{"'Sheet1'!$A$1:$H$36"}</definedName>
    <definedName name="AAAAAAAAA" localSheetId="3" hidden="1">{"'Sheet1'!$A$1:$H$36"}</definedName>
    <definedName name="AAAAAAAAA" hidden="1">{"'Sheet1'!$A$1:$H$36"}</definedName>
    <definedName name="aaaaaaaaaa">#REF!</definedName>
    <definedName name="aaaaaaaaaaa" localSheetId="0" hidden="1">{#N/A,#N/A,FALSE,"REPORT"}</definedName>
    <definedName name="aaaaaaaaaaa" hidden="1">{#N/A,#N/A,FALSE,"REPORT"}</definedName>
    <definedName name="aaaaaaaaaaaaaaa" localSheetId="0" hidden="1">{#N/A,#N/A,FALSE,"Pharm";#N/A,#N/A,FALSE,"WWCM"}</definedName>
    <definedName name="aaaaaaaaaaaaaaa" hidden="1">{#N/A,#N/A,FALSE,"Pharm";#N/A,#N/A,FALSE,"WWCM"}</definedName>
    <definedName name="aaaaaaaaaaaaaaaaa" localSheetId="0" hidden="1">{#N/A,"PURCHM",FALSE,"Business Analysis";#N/A,"SPADD",FALSE,"Business Analysis"}</definedName>
    <definedName name="aaaaaaaaaaaaaaaaa" hidden="1">{#N/A,"PURCHM",FALSE,"Business Analysis";#N/A,"SPADD",FALSE,"Business Analysis"}</definedName>
    <definedName name="aaaaaaaaaaaaaaaaaaaaaaaaaa" localSheetId="0" hidden="1">{"detail",#N/A,FALSE,"mfg";"summary",#N/A,FALSE,"mfg"}</definedName>
    <definedName name="aaaaaaaaaaaaaaaaaaaaaaaaaa" hidden="1">{"detail",#N/A,FALSE,"mfg";"summary",#N/A,FALSE,"mfg"}</definedName>
    <definedName name="AAAAS" localSheetId="0" hidden="1">{#N/A,#N/A,FALSE,"정공"}</definedName>
    <definedName name="AAAAS" localSheetId="3" hidden="1">{#N/A,#N/A,FALSE,"정공"}</definedName>
    <definedName name="AAAAS" hidden="1">{#N/A,#N/A,FALSE,"정공"}</definedName>
    <definedName name="äääööö" localSheetId="0" hidden="1">{#N/A,#N/A,FALSE,"Umsatz EO BP";#N/A,#N/A,FALSE,"Umsatz EO OP";#N/A,#N/A,FALSE,"ER EO BP";#N/A,#N/A,FALSE,"ER EO OP";#N/A,#N/A,FALSE,"EA EO (2)";#N/A,#N/A,FALSE,"EA EO";#N/A,#N/A,FALSE,"EA EO (3)";#N/A,#N/A,FALSE,"EA EO (4)";#N/A,#N/A,FALSE,"KA EO  (2)";#N/A,#N/A,FALSE,"KA EO";#N/A,#N/A,FALSE,"KA EO  (3)";#N/A,#N/A,FALSE,"KA EO (4)"}</definedName>
    <definedName name="äääööö" hidden="1">{#N/A,#N/A,FALSE,"Umsatz EO BP";#N/A,#N/A,FALSE,"Umsatz EO OP";#N/A,#N/A,FALSE,"ER EO BP";#N/A,#N/A,FALSE,"ER EO OP";#N/A,#N/A,FALSE,"EA EO (2)";#N/A,#N/A,FALSE,"EA EO";#N/A,#N/A,FALSE,"EA EO (3)";#N/A,#N/A,FALSE,"EA EO (4)";#N/A,#N/A,FALSE,"KA EO  (2)";#N/A,#N/A,FALSE,"KA EO";#N/A,#N/A,FALSE,"KA EO  (3)";#N/A,#N/A,FALSE,"KA EO (4)"}</definedName>
    <definedName name="AAAS" hidden="1">#REF!</definedName>
    <definedName name="aaasb" localSheetId="0" hidden="1">{#N/A,#N/A,FALSE,"Pharm";#N/A,#N/A,FALSE,"WWCM"}</definedName>
    <definedName name="aaasb" hidden="1">{#N/A,#N/A,FALSE,"Pharm";#N/A,#N/A,FALSE,"WWCM"}</definedName>
    <definedName name="aab" localSheetId="0" hidden="1">{#N/A,#N/A,FALSE,"Pharm";#N/A,#N/A,FALSE,"WWCM"}</definedName>
    <definedName name="aab" hidden="1">{#N/A,#N/A,FALSE,"Pharm";#N/A,#N/A,FALSE,"WWCM"}</definedName>
    <definedName name="aaddd" localSheetId="0" hidden="1">{#N/A,#N/A,FALSE,"REPORT"}</definedName>
    <definedName name="aaddd" hidden="1">{#N/A,#N/A,FALSE,"REPORT"}</definedName>
    <definedName name="Aas" localSheetId="25" hidden="1">{#N/A,#N/A,FALSE,"을지 (4)";#N/A,#N/A,FALSE,"을지 (5)";#N/A,#N/A,FALSE,"을지 (6)"}</definedName>
    <definedName name="Aas" localSheetId="0" hidden="1">{#N/A,#N/A,FALSE,"을지 (4)";#N/A,#N/A,FALSE,"을지 (5)";#N/A,#N/A,FALSE,"을지 (6)"}</definedName>
    <definedName name="Aas" localSheetId="3" hidden="1">{#N/A,#N/A,FALSE,"을지 (4)";#N/A,#N/A,FALSE,"을지 (5)";#N/A,#N/A,FALSE,"을지 (6)"}</definedName>
    <definedName name="Aas" hidden="1">{#N/A,#N/A,FALSE,"을지 (4)";#N/A,#N/A,FALSE,"을지 (5)";#N/A,#N/A,FALSE,"을지 (6)"}</definedName>
    <definedName name="aass" localSheetId="0" hidden="1">{"detail",#N/A,FALSE,"mfg";"summary",#N/A,FALSE,"mfg"}</definedName>
    <definedName name="aass" hidden="1">{"detail",#N/A,FALSE,"mfg";"summary",#N/A,FALSE,"mfg"}</definedName>
    <definedName name="AAT" localSheetId="0" hidden="1">{#N/A,#N/A,TRUE,"일정"}</definedName>
    <definedName name="AAT" localSheetId="3" hidden="1">{#N/A,#N/A,TRUE,"일정"}</definedName>
    <definedName name="AAT" hidden="1">{#N/A,#N/A,TRUE,"일정"}</definedName>
    <definedName name="AAW" localSheetId="0" hidden="1">{#N/A,#N/A,FALSE,"지침";#N/A,#N/A,FALSE,"환경분석";#N/A,#N/A,FALSE,"Sheet16"}</definedName>
    <definedName name="AAW" hidden="1">{#N/A,#N/A,FALSE,"지침";#N/A,#N/A,FALSE,"환경분석";#N/A,#N/A,FALSE,"Sheet16"}</definedName>
    <definedName name="aaww" localSheetId="0" hidden="1">{"Polymers Details",#N/A,FALSE,"Current Yr";"Polymer Details",#N/A,FALSE,"Budget";"Polymer Details",#N/A,FALSE,"Prior Year"}</definedName>
    <definedName name="aaww" hidden="1">{"Polymers Details",#N/A,FALSE,"Current Yr";"Polymer Details",#N/A,FALSE,"Budget";"Polymer Details",#N/A,FALSE,"Prior Year"}</definedName>
    <definedName name="aax" localSheetId="0" hidden="1">{"detail",#N/A,FALSE,"mfg";"summary",#N/A,FALSE,"mfg"}</definedName>
    <definedName name="aax" hidden="1">{"detail",#N/A,FALSE,"mfg";"summary",#N/A,FALSE,"mfg"}</definedName>
    <definedName name="ab" localSheetId="0" hidden="1">{#N/A,#N/A,FALSE,"PART-1234-8-12-9(41)";#N/A,#N/A,FALSE,"PARTS-2(3)";#N/A,#N/A,FALSE,"VAN SYSTEM";#N/A,#N/A,FALSE,"PARTS-10(26)";#N/A,#N/A,FALSE,"PART-5-6-7-11(14)";#N/A,#N/A,FALSE,"PARTS-4(3)";#N/A,#N/A,FALSE,"PCLASS"}</definedName>
    <definedName name="ab" hidden="1">{#N/A,#N/A,FALSE,"PART-1234-8-12-9(41)";#N/A,#N/A,FALSE,"PARTS-2(3)";#N/A,#N/A,FALSE,"VAN SYSTEM";#N/A,#N/A,FALSE,"PARTS-10(26)";#N/A,#N/A,FALSE,"PART-5-6-7-11(14)";#N/A,#N/A,FALSE,"PARTS-4(3)";#N/A,#N/A,FALSE,"PCLASS"}</definedName>
    <definedName name="abbreviations" localSheetId="0" hidden="1">{"'매출'!$A$1:$I$22"}</definedName>
    <definedName name="abbreviations" localSheetId="3" hidden="1">{"'매출'!$A$1:$I$22"}</definedName>
    <definedName name="abbreviations" hidden="1">{"'매출'!$A$1:$I$22"}</definedName>
    <definedName name="ABC" localSheetId="25" hidden="1">{#N/A,#N/A,FALSE,"초도품";#N/A,#N/A,FALSE,"초도품 (2)";#N/A,#N/A,FALSE,"초도품 (3)";#N/A,#N/A,FALSE,"초도품 (4)";#N/A,#N/A,FALSE,"초도품 (5)";#N/A,#N/A,FALSE,"초도품 (6)"}</definedName>
    <definedName name="ABC" localSheetId="0" hidden="1">{#N/A,#N/A,FALSE,"초도품";#N/A,#N/A,FALSE,"초도품 (2)";#N/A,#N/A,FALSE,"초도품 (3)";#N/A,#N/A,FALSE,"초도품 (4)";#N/A,#N/A,FALSE,"초도품 (5)";#N/A,#N/A,FALSE,"초도품 (6)"}</definedName>
    <definedName name="ABC" localSheetId="3" hidden="1">{#N/A,#N/A,FALSE,"초도품";#N/A,#N/A,FALSE,"초도품 (2)";#N/A,#N/A,FALSE,"초도품 (3)";#N/A,#N/A,FALSE,"초도품 (4)";#N/A,#N/A,FALSE,"초도품 (5)";#N/A,#N/A,FALSE,"초도품 (6)"}</definedName>
    <definedName name="ABC" hidden="1">{#N/A,#N/A,FALSE,"초도품";#N/A,#N/A,FALSE,"초도품 (2)";#N/A,#N/A,FALSE,"초도품 (3)";#N/A,#N/A,FALSE,"초도품 (4)";#N/A,#N/A,FALSE,"초도품 (5)";#N/A,#N/A,FALSE,"초도품 (6)"}</definedName>
    <definedName name="abc0mq" localSheetId="0" hidden="1">{#N/A,"PURCHM",FALSE,"Business Analysis";#N/A,"SPADD",FALSE,"Business Analysis"}</definedName>
    <definedName name="abc0mq" hidden="1">{#N/A,"PURCHM",FALSE,"Business Analysis";#N/A,"SPADD",FALSE,"Business Analysis"}</definedName>
    <definedName name="abc0nks" localSheetId="0" hidden="1">{"detail",#N/A,FALSE,"mfg";"summary",#N/A,FALSE,"mfg"}</definedName>
    <definedName name="abc0nks" hidden="1">{"detail",#N/A,FALSE,"mfg";"summary",#N/A,FALSE,"mfg"}</definedName>
    <definedName name="abc101a" localSheetId="0" hidden="1">{#N/A,"PURCHM",FALSE,"Business Analysis";#N/A,"SPADD",FALSE,"Business Analysis"}</definedName>
    <definedName name="abc101a" hidden="1">{#N/A,"PURCHM",FALSE,"Business Analysis";#N/A,"SPADD",FALSE,"Business Analysis"}</definedName>
    <definedName name="abc109a" localSheetId="0" hidden="1">{"detail",#N/A,FALSE,"mfg";"summary",#N/A,FALSE,"mfg"}</definedName>
    <definedName name="abc109a" hidden="1">{"detail",#N/A,FALSE,"mfg";"summary",#N/A,FALSE,"mfg"}</definedName>
    <definedName name="abc11a" localSheetId="0" hidden="1">{"detail",#N/A,FALSE,"mfg";"summary",#N/A,FALSE,"mfg"}</definedName>
    <definedName name="abc11a" hidden="1">{"detail",#N/A,FALSE,"mfg";"summary",#N/A,FALSE,"mfg"}</definedName>
    <definedName name="abc11ab" localSheetId="0" hidden="1">{#N/A,"PURCHM",FALSE,"Business Analysis";#N/A,"SPADD",FALSE,"Business Analysis"}</definedName>
    <definedName name="abc11ab" hidden="1">{#N/A,"PURCHM",FALSE,"Business Analysis";#N/A,"SPADD",FALSE,"Business Analysis"}</definedName>
    <definedName name="abc12a" localSheetId="0" hidden="1">{"detail",#N/A,FALSE,"mfg";"summary",#N/A,FALSE,"mfg"}</definedName>
    <definedName name="abc12a" hidden="1">{"detail",#N/A,FALSE,"mfg";"summary",#N/A,FALSE,"mfg"}</definedName>
    <definedName name="abc13a" localSheetId="0" hidden="1">{"detail",#N/A,FALSE,"mfg";"summary",#N/A,FALSE,"mfg"}</definedName>
    <definedName name="abc13a" hidden="1">{"detail",#N/A,FALSE,"mfg";"summary",#N/A,FALSE,"mfg"}</definedName>
    <definedName name="abc14a" localSheetId="0" hidden="1">{"detail",#N/A,FALSE,"mfg";"summary",#N/A,FALSE,"mfg"}</definedName>
    <definedName name="abc14a" hidden="1">{"detail",#N/A,FALSE,"mfg";"summary",#N/A,FALSE,"mfg"}</definedName>
    <definedName name="abc1b" localSheetId="0" hidden="1">{#N/A,"PURCHM",FALSE,"Business Analysis";#N/A,"SPADD",FALSE,"Business Analysis"}</definedName>
    <definedName name="abc1b" hidden="1">{#N/A,"PURCHM",FALSE,"Business Analysis";#N/A,"SPADD",FALSE,"Business Analysis"}</definedName>
    <definedName name="abc200a" localSheetId="0" hidden="1">{"detail",#N/A,FALSE,"mfg";"summary",#N/A,FALSE,"mfg"}</definedName>
    <definedName name="abc200a" hidden="1">{"detail",#N/A,FALSE,"mfg";"summary",#N/A,FALSE,"mfg"}</definedName>
    <definedName name="abc202a" localSheetId="0" hidden="1">{"detail",#N/A,FALSE,"mfg";"summary",#N/A,FALSE,"mfg"}</definedName>
    <definedName name="abc202a" hidden="1">{"detail",#N/A,FALSE,"mfg";"summary",#N/A,FALSE,"mfg"}</definedName>
    <definedName name="abc202b" localSheetId="0" hidden="1">{#N/A,"PURCHM",FALSE,"Business Analysis";#N/A,"SPADD",FALSE,"Business Analysis"}</definedName>
    <definedName name="abc202b" hidden="1">{#N/A,"PURCHM",FALSE,"Business Analysis";#N/A,"SPADD",FALSE,"Business Analysis"}</definedName>
    <definedName name="abc213a" localSheetId="0" hidden="1">{"detail",#N/A,FALSE,"mfg";"summary",#N/A,FALSE,"mfg"}</definedName>
    <definedName name="abc213a" hidden="1">{"detail",#N/A,FALSE,"mfg";"summary",#N/A,FALSE,"mfg"}</definedName>
    <definedName name="abc2a" localSheetId="0" hidden="1">{"detail",#N/A,FALSE,"mfg";"summary",#N/A,FALSE,"mfg"}</definedName>
    <definedName name="abc2a" hidden="1">{"detail",#N/A,FALSE,"mfg";"summary",#N/A,FALSE,"mfg"}</definedName>
    <definedName name="abc312b" localSheetId="0" hidden="1">{"detail",#N/A,FALSE,"mfg";"summary",#N/A,FALSE,"mfg"}</definedName>
    <definedName name="abc312b" hidden="1">{"detail",#N/A,FALSE,"mfg";"summary",#N/A,FALSE,"mfg"}</definedName>
    <definedName name="abc31a" localSheetId="0" hidden="1">{"detail",#N/A,FALSE,"mfg";"summary",#N/A,FALSE,"mfg"}</definedName>
    <definedName name="abc31a" hidden="1">{"detail",#N/A,FALSE,"mfg";"summary",#N/A,FALSE,"mfg"}</definedName>
    <definedName name="abc32b" localSheetId="0" hidden="1">{"detail",#N/A,FALSE,"mfg";"summary",#N/A,FALSE,"mfg"}</definedName>
    <definedName name="abc32b" hidden="1">{"detail",#N/A,FALSE,"mfg";"summary",#N/A,FALSE,"mfg"}</definedName>
    <definedName name="abc35b" localSheetId="0" hidden="1">{"detail",#N/A,FALSE,"mfg";"summary",#N/A,FALSE,"mfg"}</definedName>
    <definedName name="abc35b" hidden="1">{"detail",#N/A,FALSE,"mfg";"summary",#N/A,FALSE,"mfg"}</definedName>
    <definedName name="abc36b" localSheetId="0" hidden="1">{"detail",#N/A,FALSE,"mfg";"summary",#N/A,FALSE,"mfg"}</definedName>
    <definedName name="abc36b" hidden="1">{"detail",#N/A,FALSE,"mfg";"summary",#N/A,FALSE,"mfg"}</definedName>
    <definedName name="abc37b" localSheetId="0" hidden="1">{"detail",#N/A,FALSE,"mfg";"summary",#N/A,FALSE,"mfg"}</definedName>
    <definedName name="abc37b" hidden="1">{"detail",#N/A,FALSE,"mfg";"summary",#N/A,FALSE,"mfg"}</definedName>
    <definedName name="abc38b" localSheetId="0" hidden="1">{"detail",#N/A,FALSE,"mfg";"summary",#N/A,FALSE,"mfg"}</definedName>
    <definedName name="abc38b" hidden="1">{"detail",#N/A,FALSE,"mfg";"summary",#N/A,FALSE,"mfg"}</definedName>
    <definedName name="abc41b" localSheetId="0" hidden="1">{"detail",#N/A,FALSE,"mfg";"summary",#N/A,FALSE,"mfg"}</definedName>
    <definedName name="abc41b" hidden="1">{"detail",#N/A,FALSE,"mfg";"summary",#N/A,FALSE,"mfg"}</definedName>
    <definedName name="abc42b" localSheetId="0" hidden="1">{"detail",#N/A,FALSE,"mfg";"summary",#N/A,FALSE,"mfg"}</definedName>
    <definedName name="abc42b" hidden="1">{"detail",#N/A,FALSE,"mfg";"summary",#N/A,FALSE,"mfg"}</definedName>
    <definedName name="abc51b" localSheetId="0" hidden="1">{"detail",#N/A,FALSE,"mfg";"summary",#N/A,FALSE,"mfg"}</definedName>
    <definedName name="abc51b" hidden="1">{"detail",#N/A,FALSE,"mfg";"summary",#N/A,FALSE,"mfg"}</definedName>
    <definedName name="abc61b" localSheetId="0" hidden="1">{"detail",#N/A,FALSE,"mfg";"summary",#N/A,FALSE,"mfg"}</definedName>
    <definedName name="abc61b" hidden="1">{"detail",#N/A,FALSE,"mfg";"summary",#N/A,FALSE,"mfg"}</definedName>
    <definedName name="abc67v" localSheetId="0" hidden="1">{#N/A,"PURCHM",FALSE,"Business Analysis";#N/A,"SPADD",FALSE,"Business Analysis"}</definedName>
    <definedName name="abc67v" hidden="1">{#N/A,"PURCHM",FALSE,"Business Analysis";#N/A,"SPADD",FALSE,"Business Analysis"}</definedName>
    <definedName name="abc71b" localSheetId="0" hidden="1">{"detail",#N/A,FALSE,"mfg";"summary",#N/A,FALSE,"mfg"}</definedName>
    <definedName name="abc71b" hidden="1">{"detail",#N/A,FALSE,"mfg";"summary",#N/A,FALSE,"mfg"}</definedName>
    <definedName name="abc9bn" localSheetId="0" hidden="1">{"detail",#N/A,FALSE,"mfg";"summary",#N/A,FALSE,"mfg"}</definedName>
    <definedName name="abc9bn" hidden="1">{"detail",#N/A,FALSE,"mfg";"summary",#N/A,FALSE,"mfg"}</definedName>
    <definedName name="abc9er" localSheetId="0" hidden="1">{"detail",#N/A,FALSE,"mfg";"summary",#N/A,FALSE,"mfg"}</definedName>
    <definedName name="abc9er" hidden="1">{"detail",#N/A,FALSE,"mfg";"summary",#N/A,FALSE,"mfg"}</definedName>
    <definedName name="abc9kn" localSheetId="0" hidden="1">{"detail",#N/A,FALSE,"mfg";"summary",#N/A,FALSE,"mfg"}</definedName>
    <definedName name="abc9kn" hidden="1">{"detail",#N/A,FALSE,"mfg";"summary",#N/A,FALSE,"mfg"}</definedName>
    <definedName name="abca312" localSheetId="0" hidden="1">{"detail",#N/A,FALSE,"mfg";"summary",#N/A,FALSE,"mfg"}</definedName>
    <definedName name="abca312" hidden="1">{"detail",#N/A,FALSE,"mfg";"summary",#N/A,FALSE,"mfg"}</definedName>
    <definedName name="abca312b" localSheetId="0" hidden="1">{"detail",#N/A,FALSE,"mfg";"summary",#N/A,FALSE,"mfg"}</definedName>
    <definedName name="abca312b" hidden="1">{"detail",#N/A,FALSE,"mfg";"summary",#N/A,FALSE,"mfg"}</definedName>
    <definedName name="abcd" localSheetId="0" hidden="1">{#N/A,"PURCHM",FALSE,"Business Analysis";#N/A,"SPADD",FALSE,"Business Analysis"}</definedName>
    <definedName name="abcd" hidden="1">{#N/A,"PURCHM",FALSE,"Business Analysis";#N/A,"SPADD",FALSE,"Business Analysis"}</definedName>
    <definedName name="abcd1" localSheetId="0" hidden="1">{#N/A,"PURCHM",FALSE,"Business Analysis";#N/A,"SPADD",FALSE,"Business Analysis"}</definedName>
    <definedName name="abcd1" hidden="1">{#N/A,"PURCHM",FALSE,"Business Analysis";#N/A,"SPADD",FALSE,"Business Analysis"}</definedName>
    <definedName name="abcd10" localSheetId="0" hidden="1">{#N/A,"PURCHM",FALSE,"Business Analysis";#N/A,"SPADD",FALSE,"Business Analysis"}</definedName>
    <definedName name="abcd10" hidden="1">{#N/A,"PURCHM",FALSE,"Business Analysis";#N/A,"SPADD",FALSE,"Business Analysis"}</definedName>
    <definedName name="abcd101" localSheetId="0" hidden="1">{#N/A,"PURCHM",FALSE,"Business Analysis";#N/A,"SPADD",FALSE,"Business Analysis"}</definedName>
    <definedName name="abcd101" hidden="1">{#N/A,"PURCHM",FALSE,"Business Analysis";#N/A,"SPADD",FALSE,"Business Analysis"}</definedName>
    <definedName name="abcd10a" localSheetId="0" hidden="1">{#N/A,"PURCHM",FALSE,"Business Analysis";#N/A,"SPADD",FALSE,"Business Analysis"}</definedName>
    <definedName name="abcd10a" hidden="1">{#N/A,"PURCHM",FALSE,"Business Analysis";#N/A,"SPADD",FALSE,"Business Analysis"}</definedName>
    <definedName name="abcd11" localSheetId="0" hidden="1">{#N/A,"PURCHM",FALSE,"Business Analysis";#N/A,"SPADD",FALSE,"Business Analysis"}</definedName>
    <definedName name="abcd11" hidden="1">{#N/A,"PURCHM",FALSE,"Business Analysis";#N/A,"SPADD",FALSE,"Business Analysis"}</definedName>
    <definedName name="abcd12" localSheetId="0" hidden="1">{#N/A,"PURCHM",FALSE,"Business Analysis";#N/A,"SPADD",FALSE,"Business Analysis"}</definedName>
    <definedName name="abcd12" hidden="1">{#N/A,"PURCHM",FALSE,"Business Analysis";#N/A,"SPADD",FALSE,"Business Analysis"}</definedName>
    <definedName name="abcd12b" localSheetId="0" hidden="1">{#N/A,"PURCHM",FALSE,"Business Analysis";#N/A,"SPADD",FALSE,"Business Analysis"}</definedName>
    <definedName name="abcd12b" hidden="1">{#N/A,"PURCHM",FALSE,"Business Analysis";#N/A,"SPADD",FALSE,"Business Analysis"}</definedName>
    <definedName name="abcd2" localSheetId="0" hidden="1">{#N/A,"PURCHM",FALSE,"Business Analysis";#N/A,"SPADD",FALSE,"Business Analysis"}</definedName>
    <definedName name="abcd2" hidden="1">{#N/A,"PURCHM",FALSE,"Business Analysis";#N/A,"SPADD",FALSE,"Business Analysis"}</definedName>
    <definedName name="abcd200" localSheetId="0" hidden="1">{#N/A,"PURCHM",FALSE,"Business Analysis";#N/A,"SPADD",FALSE,"Business Analysis"}</definedName>
    <definedName name="abcd200" hidden="1">{#N/A,"PURCHM",FALSE,"Business Analysis";#N/A,"SPADD",FALSE,"Business Analysis"}</definedName>
    <definedName name="abcd200b" localSheetId="0" hidden="1">{#N/A,"PURCHM",FALSE,"Business Analysis";#N/A,"SPADD",FALSE,"Business Analysis"}</definedName>
    <definedName name="abcd200b" hidden="1">{#N/A,"PURCHM",FALSE,"Business Analysis";#N/A,"SPADD",FALSE,"Business Analysis"}</definedName>
    <definedName name="abcd202" localSheetId="0" hidden="1">{#N/A,"PURCHM",FALSE,"Business Analysis";#N/A,"SPADD",FALSE,"Business Analysis"}</definedName>
    <definedName name="abcd202" hidden="1">{#N/A,"PURCHM",FALSE,"Business Analysis";#N/A,"SPADD",FALSE,"Business Analysis"}</definedName>
    <definedName name="abcd21" localSheetId="0" hidden="1">{#N/A,"PURCHM",FALSE,"Business Analysis";#N/A,"SPADD",FALSE,"Business Analysis"}</definedName>
    <definedName name="abcd21" hidden="1">{#N/A,"PURCHM",FALSE,"Business Analysis";#N/A,"SPADD",FALSE,"Business Analysis"}</definedName>
    <definedName name="abcd212" localSheetId="0" hidden="1">{#N/A,"PURCHM",FALSE,"Business Analysis";#N/A,"SPADD",FALSE,"Business Analysis"}</definedName>
    <definedName name="abcd212" hidden="1">{#N/A,"PURCHM",FALSE,"Business Analysis";#N/A,"SPADD",FALSE,"Business Analysis"}</definedName>
    <definedName name="abcd21225b" localSheetId="0" hidden="1">{#N/A,"PURCHM",FALSE,"Business Analysis";#N/A,"SPADD",FALSE,"Business Analysis"}</definedName>
    <definedName name="abcd21225b" hidden="1">{#N/A,"PURCHM",FALSE,"Business Analysis";#N/A,"SPADD",FALSE,"Business Analysis"}</definedName>
    <definedName name="abcd212b" localSheetId="0" hidden="1">{#N/A,"PURCHM",FALSE,"Business Analysis";#N/A,"SPADD",FALSE,"Business Analysis"}</definedName>
    <definedName name="abcd212b" hidden="1">{#N/A,"PURCHM",FALSE,"Business Analysis";#N/A,"SPADD",FALSE,"Business Analysis"}</definedName>
    <definedName name="abcd213" localSheetId="0" hidden="1">{#N/A,"PURCHM",FALSE,"Business Analysis";#N/A,"SPADD",FALSE,"Business Analysis"}</definedName>
    <definedName name="abcd213" hidden="1">{#N/A,"PURCHM",FALSE,"Business Analysis";#N/A,"SPADD",FALSE,"Business Analysis"}</definedName>
    <definedName name="abcd213b" localSheetId="0" hidden="1">{#N/A,"PURCHM",FALSE,"Business Analysis";#N/A,"SPADD",FALSE,"Business Analysis"}</definedName>
    <definedName name="abcd213b" hidden="1">{#N/A,"PURCHM",FALSE,"Business Analysis";#N/A,"SPADD",FALSE,"Business Analysis"}</definedName>
    <definedName name="abcd21kb" localSheetId="0" hidden="1">{#N/A,"PURCHM",FALSE,"Business Analysis";#N/A,"SPADD",FALSE,"Business Analysis"}</definedName>
    <definedName name="abcd21kb" hidden="1">{#N/A,"PURCHM",FALSE,"Business Analysis";#N/A,"SPADD",FALSE,"Business Analysis"}</definedName>
    <definedName name="abcd254" localSheetId="0" hidden="1">{#N/A,"PURCHM",FALSE,"Business Analysis";#N/A,"SPADD",FALSE,"Business Analysis"}</definedName>
    <definedName name="abcd254" hidden="1">{#N/A,"PURCHM",FALSE,"Business Analysis";#N/A,"SPADD",FALSE,"Business Analysis"}</definedName>
    <definedName name="abcd2ab" localSheetId="0" hidden="1">{#N/A,"PURCHM",FALSE,"Business Analysis";#N/A,"SPADD",FALSE,"Business Analysis"}</definedName>
    <definedName name="abcd2ab" hidden="1">{#N/A,"PURCHM",FALSE,"Business Analysis";#N/A,"SPADD",FALSE,"Business Analysis"}</definedName>
    <definedName name="abcd312" localSheetId="0" hidden="1">{#N/A,"PURCHM",FALSE,"Business Analysis";#N/A,"SPADD",FALSE,"Business Analysis"}</definedName>
    <definedName name="abcd312" hidden="1">{#N/A,"PURCHM",FALSE,"Business Analysis";#N/A,"SPADD",FALSE,"Business Analysis"}</definedName>
    <definedName name="abcd312bd" localSheetId="0" hidden="1">{#N/A,"PURCHM",FALSE,"Business Analysis";#N/A,"SPADD",FALSE,"Business Analysis"}</definedName>
    <definedName name="abcd312bd" hidden="1">{#N/A,"PURCHM",FALSE,"Business Analysis";#N/A,"SPADD",FALSE,"Business Analysis"}</definedName>
    <definedName name="abcd32" localSheetId="0" hidden="1">{#N/A,"PURCHM",FALSE,"Business Analysis";#N/A,"SPADD",FALSE,"Business Analysis"}</definedName>
    <definedName name="abcd32" hidden="1">{#N/A,"PURCHM",FALSE,"Business Analysis";#N/A,"SPADD",FALSE,"Business Analysis"}</definedName>
    <definedName name="abcd32b" localSheetId="0" hidden="1">{#N/A,"PURCHM",FALSE,"Business Analysis";#N/A,"SPADD",FALSE,"Business Analysis"}</definedName>
    <definedName name="abcd32b" hidden="1">{#N/A,"PURCHM",FALSE,"Business Analysis";#N/A,"SPADD",FALSE,"Business Analysis"}</definedName>
    <definedName name="abcd33" localSheetId="0" hidden="1">{"detail",#N/A,FALSE,"mfg";"summary",#N/A,FALSE,"mfg"}</definedName>
    <definedName name="abcd33" hidden="1">{"detail",#N/A,FALSE,"mfg";"summary",#N/A,FALSE,"mfg"}</definedName>
    <definedName name="abcd33b" localSheetId="0" hidden="1">{"detail",#N/A,FALSE,"mfg";"summary",#N/A,FALSE,"mfg"}</definedName>
    <definedName name="abcd33b" hidden="1">{"detail",#N/A,FALSE,"mfg";"summary",#N/A,FALSE,"mfg"}</definedName>
    <definedName name="abcd34" localSheetId="0" hidden="1">{#N/A,"PURCHM",FALSE,"Business Analysis";#N/A,"SPADD",FALSE,"Business Analysis"}</definedName>
    <definedName name="abcd34" hidden="1">{#N/A,"PURCHM",FALSE,"Business Analysis";#N/A,"SPADD",FALSE,"Business Analysis"}</definedName>
    <definedName name="abcd34b" localSheetId="0" hidden="1">{#N/A,"PURCHM",FALSE,"Business Analysis";#N/A,"SPADD",FALSE,"Business Analysis"}</definedName>
    <definedName name="abcd34b" hidden="1">{#N/A,"PURCHM",FALSE,"Business Analysis";#N/A,"SPADD",FALSE,"Business Analysis"}</definedName>
    <definedName name="abcd35" localSheetId="0" hidden="1">{#N/A,"PURCHM",FALSE,"Business Analysis";#N/A,"SPADD",FALSE,"Business Analysis"}</definedName>
    <definedName name="abcd35" hidden="1">{#N/A,"PURCHM",FALSE,"Business Analysis";#N/A,"SPADD",FALSE,"Business Analysis"}</definedName>
    <definedName name="abcd35b" localSheetId="0" hidden="1">{#N/A,"PURCHM",FALSE,"Business Analysis";#N/A,"SPADD",FALSE,"Business Analysis"}</definedName>
    <definedName name="abcd35b" hidden="1">{#N/A,"PURCHM",FALSE,"Business Analysis";#N/A,"SPADD",FALSE,"Business Analysis"}</definedName>
    <definedName name="abcd36" localSheetId="0" hidden="1">{"detail",#N/A,FALSE,"mfg";"summary",#N/A,FALSE,"mfg"}</definedName>
    <definedName name="abcd36" hidden="1">{"detail",#N/A,FALSE,"mfg";"summary",#N/A,FALSE,"mfg"}</definedName>
    <definedName name="abcd36b" localSheetId="0" hidden="1">{"detail",#N/A,FALSE,"mfg";"summary",#N/A,FALSE,"mfg"}</definedName>
    <definedName name="abcd36b" hidden="1">{"detail",#N/A,FALSE,"mfg";"summary",#N/A,FALSE,"mfg"}</definedName>
    <definedName name="abcd39" localSheetId="0" hidden="1">{#N/A,"PURCHM",FALSE,"Business Analysis";#N/A,"SPADD",FALSE,"Business Analysis"}</definedName>
    <definedName name="abcd39" hidden="1">{#N/A,"PURCHM",FALSE,"Business Analysis";#N/A,"SPADD",FALSE,"Business Analysis"}</definedName>
    <definedName name="abcd39bd" localSheetId="0" hidden="1">{#N/A,"PURCHM",FALSE,"Business Analysis";#N/A,"SPADD",FALSE,"Business Analysis"}</definedName>
    <definedName name="abcd39bd" hidden="1">{#N/A,"PURCHM",FALSE,"Business Analysis";#N/A,"SPADD",FALSE,"Business Analysis"}</definedName>
    <definedName name="ABCD41" localSheetId="0" hidden="1">{#N/A,"PURCHM",FALSE,"Business Analysis";#N/A,"SPADD",FALSE,"Business Analysis"}</definedName>
    <definedName name="ABCD41" hidden="1">{#N/A,"PURCHM",FALSE,"Business Analysis";#N/A,"SPADD",FALSE,"Business Analysis"}</definedName>
    <definedName name="abcd412" localSheetId="0" hidden="1">{#N/A,"PURCHM",FALSE,"Business Analysis";#N/A,"SPADD",FALSE,"Business Analysis"}</definedName>
    <definedName name="abcd412" hidden="1">{#N/A,"PURCHM",FALSE,"Business Analysis";#N/A,"SPADD",FALSE,"Business Analysis"}</definedName>
    <definedName name="abcd412bd" localSheetId="0" hidden="1">{#N/A,"PURCHM",FALSE,"Business Analysis";#N/A,"SPADD",FALSE,"Business Analysis"}</definedName>
    <definedName name="abcd412bd" hidden="1">{#N/A,"PURCHM",FALSE,"Business Analysis";#N/A,"SPADD",FALSE,"Business Analysis"}</definedName>
    <definedName name="abcd41bd" localSheetId="0" hidden="1">{#N/A,"PURCHM",FALSE,"Business Analysis";#N/A,"SPADD",FALSE,"Business Analysis"}</definedName>
    <definedName name="abcd41bd" hidden="1">{#N/A,"PURCHM",FALSE,"Business Analysis";#N/A,"SPADD",FALSE,"Business Analysis"}</definedName>
    <definedName name="abcd42" localSheetId="0" hidden="1">{#N/A,"PURCHM",FALSE,"Business Analysis";#N/A,"SPADD",FALSE,"Business Analysis"}</definedName>
    <definedName name="abcd42" hidden="1">{#N/A,"PURCHM",FALSE,"Business Analysis";#N/A,"SPADD",FALSE,"Business Analysis"}</definedName>
    <definedName name="abcd42bd" localSheetId="0" hidden="1">{#N/A,"PURCHM",FALSE,"Business Analysis";#N/A,"SPADD",FALSE,"Business Analysis"}</definedName>
    <definedName name="abcd42bd" hidden="1">{#N/A,"PURCHM",FALSE,"Business Analysis";#N/A,"SPADD",FALSE,"Business Analysis"}</definedName>
    <definedName name="abcd45" localSheetId="0" hidden="1">{#N/A,"PURCHM",FALSE,"Business Analysis";#N/A,"SPADD",FALSE,"Business Analysis"}</definedName>
    <definedName name="abcd45" hidden="1">{#N/A,"PURCHM",FALSE,"Business Analysis";#N/A,"SPADD",FALSE,"Business Analysis"}</definedName>
    <definedName name="abcd45bd" localSheetId="0" hidden="1">{#N/A,"PURCHM",FALSE,"Business Analysis";#N/A,"SPADD",FALSE,"Business Analysis"}</definedName>
    <definedName name="abcd45bd" hidden="1">{#N/A,"PURCHM",FALSE,"Business Analysis";#N/A,"SPADD",FALSE,"Business Analysis"}</definedName>
    <definedName name="abcd50" localSheetId="0" hidden="1">{#N/A,"PURCHM",FALSE,"Business Analysis";#N/A,"SPADD",FALSE,"Business Analysis"}</definedName>
    <definedName name="abcd50" hidden="1">{#N/A,"PURCHM",FALSE,"Business Analysis";#N/A,"SPADD",FALSE,"Business Analysis"}</definedName>
    <definedName name="abcd51" localSheetId="0" hidden="1">{#N/A,"PURCHM",FALSE,"Business Analysis";#N/A,"SPADD",FALSE,"Business Analysis"}</definedName>
    <definedName name="abcd51" hidden="1">{#N/A,"PURCHM",FALSE,"Business Analysis";#N/A,"SPADD",FALSE,"Business Analysis"}</definedName>
    <definedName name="abcd51bd" localSheetId="0" hidden="1">{#N/A,"PURCHM",FALSE,"Business Analysis";#N/A,"SPADD",FALSE,"Business Analysis"}</definedName>
    <definedName name="abcd51bd" hidden="1">{#N/A,"PURCHM",FALSE,"Business Analysis";#N/A,"SPADD",FALSE,"Business Analysis"}</definedName>
    <definedName name="abcd61" localSheetId="0" hidden="1">{#N/A,"PURCHM",FALSE,"Business Analysis";#N/A,"SPADD",FALSE,"Business Analysis"}</definedName>
    <definedName name="abcd61" hidden="1">{#N/A,"PURCHM",FALSE,"Business Analysis";#N/A,"SPADD",FALSE,"Business Analysis"}</definedName>
    <definedName name="abcd61bd" localSheetId="0" hidden="1">{#N/A,"PURCHM",FALSE,"Business Analysis";#N/A,"SPADD",FALSE,"Business Analysis"}</definedName>
    <definedName name="abcd61bd" hidden="1">{#N/A,"PURCHM",FALSE,"Business Analysis";#N/A,"SPADD",FALSE,"Business Analysis"}</definedName>
    <definedName name="abcd71" localSheetId="0" hidden="1">{#N/A,"PURCHM",FALSE,"Business Analysis";#N/A,"SPADD",FALSE,"Business Analysis"}</definedName>
    <definedName name="abcd71" hidden="1">{#N/A,"PURCHM",FALSE,"Business Analysis";#N/A,"SPADD",FALSE,"Business Analysis"}</definedName>
    <definedName name="abcd71bd" localSheetId="0" hidden="1">{#N/A,"PURCHM",FALSE,"Business Analysis";#N/A,"SPADD",FALSE,"Business Analysis"}</definedName>
    <definedName name="abcd71bd" hidden="1">{#N/A,"PURCHM",FALSE,"Business Analysis";#N/A,"SPADD",FALSE,"Business Analysis"}</definedName>
    <definedName name="abcd90" localSheetId="0" hidden="1">{#N/A,"PURCHM",FALSE,"Business Analysis";#N/A,"SPADD",FALSE,"Business Analysis"}</definedName>
    <definedName name="abcd90" hidden="1">{#N/A,"PURCHM",FALSE,"Business Analysis";#N/A,"SPADD",FALSE,"Business Analysis"}</definedName>
    <definedName name="abcd98b" localSheetId="0" hidden="1">{#N/A,"PURCHM",FALSE,"Business Analysis";#N/A,"SPADD",FALSE,"Business Analysis"}</definedName>
    <definedName name="abcd98b" hidden="1">{#N/A,"PURCHM",FALSE,"Business Analysis";#N/A,"SPADD",FALSE,"Business Analysis"}</definedName>
    <definedName name="abcda" localSheetId="0" hidden="1">{#N/A,"PURCHM",FALSE,"Business Analysis";#N/A,"SPADD",FALSE,"Business Analysis"}</definedName>
    <definedName name="abcda" hidden="1">{#N/A,"PURCHM",FALSE,"Business Analysis";#N/A,"SPADD",FALSE,"Business Analysis"}</definedName>
    <definedName name="abcda101" localSheetId="0" hidden="1">{#N/A,"PURCHM",FALSE,"Business Analysis";#N/A,"SPADD",FALSE,"Business Analysis"}</definedName>
    <definedName name="abcda101" hidden="1">{#N/A,"PURCHM",FALSE,"Business Analysis";#N/A,"SPADD",FALSE,"Business Analysis"}</definedName>
    <definedName name="ABCDEF" localSheetId="0" hidden="1">{#N/A,#N/A,FALSE,"정공"}</definedName>
    <definedName name="ABCDEF" localSheetId="3" hidden="1">{#N/A,#N/A,FALSE,"정공"}</definedName>
    <definedName name="ABCDEF" hidden="1">{#N/A,#N/A,FALSE,"정공"}</definedName>
    <definedName name="abcdmibh" localSheetId="0" hidden="1">{#N/A,"PURCHM",FALSE,"Business Analysis";#N/A,"SPADD",FALSE,"Business Analysis"}</definedName>
    <definedName name="abcdmibh" hidden="1">{#N/A,"PURCHM",FALSE,"Business Analysis";#N/A,"SPADD",FALSE,"Business Analysis"}</definedName>
    <definedName name="abcdv102" localSheetId="0" hidden="1">{#N/A,"PURCHM",FALSE,"Business Analysis";#N/A,"SPADD",FALSE,"Business Analysis"}</definedName>
    <definedName name="abcdv102" hidden="1">{#N/A,"PURCHM",FALSE,"Business Analysis";#N/A,"SPADD",FALSE,"Business Analysis"}</definedName>
    <definedName name="abcdv102d" localSheetId="0" hidden="1">{#N/A,"PURCHM",FALSE,"Business Analysis";#N/A,"SPADD",FALSE,"Business Analysis"}</definedName>
    <definedName name="abcdv102d" hidden="1">{#N/A,"PURCHM",FALSE,"Business Analysis";#N/A,"SPADD",FALSE,"Business Analysis"}</definedName>
    <definedName name="ABCD관리" localSheetId="0" hidden="1">{#N/A,#N/A,FALSE,"정공"}</definedName>
    <definedName name="ABCD관리" localSheetId="3" hidden="1">{#N/A,#N/A,FALSE,"정공"}</definedName>
    <definedName name="ABCD관리" hidden="1">{#N/A,#N/A,FALSE,"정공"}</definedName>
    <definedName name="abci9" localSheetId="0" hidden="1">{#N/A,"PURCHM",FALSE,"Business Analysis";#N/A,"SPADD",FALSE,"Business Analysis"}</definedName>
    <definedName name="abci9" hidden="1">{#N/A,"PURCHM",FALSE,"Business Analysis";#N/A,"SPADD",FALSE,"Business Analysis"}</definedName>
    <definedName name="abci92" localSheetId="0" hidden="1">{#N/A,"PURCHM",FALSE,"Business Analysis";#N/A,"SPADD",FALSE,"Business Analysis"}</definedName>
    <definedName name="abci92" hidden="1">{#N/A,"PURCHM",FALSE,"Business Analysis";#N/A,"SPADD",FALSE,"Business Analysis"}</definedName>
    <definedName name="abcj9i" localSheetId="0" hidden="1">{"detail",#N/A,FALSE,"mfg";"summary",#N/A,FALSE,"mfg"}</definedName>
    <definedName name="abcj9i" hidden="1">{"detail",#N/A,FALSE,"mfg";"summary",#N/A,FALSE,"mfg"}</definedName>
    <definedName name="abckg" localSheetId="0" hidden="1">{#N/A,"PURCHM",FALSE,"Business Analysis";#N/A,"SPADD",FALSE,"Business Analysis"}</definedName>
    <definedName name="abckg" hidden="1">{#N/A,"PURCHM",FALSE,"Business Analysis";#N/A,"SPADD",FALSE,"Business Analysis"}</definedName>
    <definedName name="abcklg" localSheetId="0" hidden="1">{"detail",#N/A,FALSE,"mfg";"summary",#N/A,FALSE,"mfg"}</definedName>
    <definedName name="abcklg" hidden="1">{"detail",#N/A,FALSE,"mfg";"summary",#N/A,FALSE,"mfg"}</definedName>
    <definedName name="abcl96\" localSheetId="0" hidden="1">{#N/A,"PURCHM",FALSE,"Business Analysis";#N/A,"SPADD",FALSE,"Business Analysis"}</definedName>
    <definedName name="abcl96\" hidden="1">{#N/A,"PURCHM",FALSE,"Business Analysis";#N/A,"SPADD",FALSE,"Business Analysis"}</definedName>
    <definedName name="abclkj" localSheetId="0" hidden="1">{"detail",#N/A,FALSE,"mfg";"summary",#N/A,FALSE,"mfg"}</definedName>
    <definedName name="abclkj" hidden="1">{"detail",#N/A,FALSE,"mfg";"summary",#N/A,FALSE,"mfg"}</definedName>
    <definedName name="abclxs" localSheetId="0" hidden="1">{"detail",#N/A,FALSE,"mfg";"summary",#N/A,FALSE,"mfg"}</definedName>
    <definedName name="abclxs" hidden="1">{"detail",#N/A,FALSE,"mfg";"summary",#N/A,FALSE,"mfg"}</definedName>
    <definedName name="abcoi" localSheetId="0" hidden="1">{"detail",#N/A,FALSE,"mfg";"summary",#N/A,FALSE,"mfg"}</definedName>
    <definedName name="abcoi" hidden="1">{"detail",#N/A,FALSE,"mfg";"summary",#N/A,FALSE,"mfg"}</definedName>
    <definedName name="abcois" localSheetId="0" hidden="1">{"detail",#N/A,FALSE,"mfg";"summary",#N/A,FALSE,"mfg"}</definedName>
    <definedName name="abcois" hidden="1">{"detail",#N/A,FALSE,"mfg";"summary",#N/A,FALSE,"mfg"}</definedName>
    <definedName name="ABD" localSheetId="0" hidden="1">{#N/A,#N/A,FALSE,"지침";#N/A,#N/A,FALSE,"환경분석";#N/A,#N/A,FALSE,"Sheet16"}</definedName>
    <definedName name="ABD" hidden="1">{#N/A,#N/A,FALSE,"지침";#N/A,#N/A,FALSE,"환경분석";#N/A,#N/A,FALSE,"Sheet16"}</definedName>
    <definedName name="ABDD" localSheetId="0" hidden="1">{#N/A,#N/A,FALSE,"단축1";#N/A,#N/A,FALSE,"단축2";#N/A,#N/A,FALSE,"단축3";#N/A,#N/A,FALSE,"장축";#N/A,#N/A,FALSE,"4WD"}</definedName>
    <definedName name="ABDD" hidden="1">{#N/A,#N/A,FALSE,"단축1";#N/A,#N/A,FALSE,"단축2";#N/A,#N/A,FALSE,"단축3";#N/A,#N/A,FALSE,"장축";#N/A,#N/A,FALSE,"4WD"}</definedName>
    <definedName name="ABG" localSheetId="0" hidden="1">{#N/A,#N/A,FALSE,"지침";#N/A,#N/A,FALSE,"환경분석";#N/A,#N/A,FALSE,"Sheet16"}</definedName>
    <definedName name="ABG" hidden="1">{#N/A,#N/A,FALSE,"지침";#N/A,#N/A,FALSE,"환경분석";#N/A,#N/A,FALSE,"Sheet16"}</definedName>
    <definedName name="abji" localSheetId="0" hidden="1">{#N/A,"PURCHM",FALSE,"Business Analysis";#N/A,"SPADD",FALSE,"Business Analysis"}</definedName>
    <definedName name="abji" hidden="1">{#N/A,"PURCHM",FALSE,"Business Analysis";#N/A,"SPADD",FALSE,"Business Analysis"}</definedName>
    <definedName name="abki9" localSheetId="0" hidden="1">{#N/A,"PURCHM",FALSE,"Business Analysis";#N/A,"SPADD",FALSE,"Business Analysis"}</definedName>
    <definedName name="abki9" hidden="1">{#N/A,"PURCHM",FALSE,"Business Analysis";#N/A,"SPADD",FALSE,"Business Analysis"}</definedName>
    <definedName name="ablo5" localSheetId="0" hidden="1">{#N/A,"PURCHM",FALSE,"Business Analysis";#N/A,"SPADD",FALSE,"Business Analysis"}</definedName>
    <definedName name="ablo5" hidden="1">{#N/A,"PURCHM",FALSE,"Business Analysis";#N/A,"SPADD",FALSE,"Business Analysis"}</definedName>
    <definedName name="ABS추이" localSheetId="0" hidden="1">{#N/A,#N/A,FALSE,"표지";#N/A,#N/A,FALSE,"1.자금수지";#N/A,#N/A,FALSE,"2. 차입금 현황";#N/A,#N/A,FALSE,"3.조달방안";#N/A,#N/A,FALSE,"업무분장"}</definedName>
    <definedName name="ABS추이" hidden="1">{#N/A,#N/A,FALSE,"표지";#N/A,#N/A,FALSE,"1.자금수지";#N/A,#N/A,FALSE,"2. 차입금 현황";#N/A,#N/A,FALSE,"3.조달방안";#N/A,#N/A,FALSE,"업무분장"}</definedName>
    <definedName name="ABX" localSheetId="0" hidden="1">{#N/A,#N/A,FALSE,"지침";#N/A,#N/A,FALSE,"환경분석";#N/A,#N/A,FALSE,"Sheet16"}</definedName>
    <definedName name="ABX" hidden="1">{#N/A,#N/A,FALSE,"지침";#N/A,#N/A,FALSE,"환경분석";#N/A,#N/A,FALSE,"Sheet16"}</definedName>
    <definedName name="ac" localSheetId="0" hidden="1">{#N/A,#N/A,FALSE,"Aging Summary";#N/A,#N/A,FALSE,"Ratio Analysis";#N/A,#N/A,FALSE,"Test 120 Day Accts";#N/A,#N/A,FALSE,"Tickmarks"}</definedName>
    <definedName name="ac" hidden="1">{#N/A,#N/A,FALSE,"Aging Summary";#N/A,#N/A,FALSE,"Ratio Analysis";#N/A,#N/A,FALSE,"Test 120 Day Accts";#N/A,#N/A,FALSE,"Tickmarks"}</definedName>
    <definedName name="Access_Button" hidden="1">"업체현황_카드발송_List"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hidden="1">"C:\생산판매\long98\9802장판원본.mdb"</definedName>
    <definedName name="ACCLINK.XLS_Localization_Table_List" hidden="1">"$A$1:$B$11"</definedName>
    <definedName name="ACCLINK.XLS_Localization_Table_List1" hidden="1">"$A$13:$B$31"</definedName>
    <definedName name="ACCLINK.XLS_Localization_Table_List10" hidden="1">"$A$13:$B$33"</definedName>
    <definedName name="ACCLINK.XLS_Localization_Table_List11" hidden="1">"$A$13:$B$33"</definedName>
    <definedName name="ACCLINK.XLS_Localization_Table_List12" hidden="1">"$A$13:$B$33"</definedName>
    <definedName name="ACCLINK.XLS_Localization_Table_List13" hidden="1">"$A$13:$B$33"</definedName>
    <definedName name="ACCLINK.XLS_Localization_Table_List14" hidden="1">"$A$13:$B$33"</definedName>
    <definedName name="ACCLINK.XLS_Localization_Table_List15" hidden="1">"$A$13:$B$33"</definedName>
    <definedName name="ACCLINK.XLS_Localization_Table_List16" hidden="1">"$A$13:$B$33"</definedName>
    <definedName name="ACCLINK.XLS_Localization_Table_List17" hidden="1">"$A$13:$B$33"</definedName>
    <definedName name="ACCLINK.XLS_Localization_Table_List18" hidden="1">"$A$13:$B$33"</definedName>
    <definedName name="ACCLINK.XLS_Localization_Table_List19" hidden="1">"$A$13:$B$33"</definedName>
    <definedName name="ACCLINK.XLS_Localization_Table_List2" hidden="1">"$A$13:$B$31"</definedName>
    <definedName name="ACCLINK.XLS_Localization_Table_List3" hidden="1">"$A$13:$B$31"</definedName>
    <definedName name="ACCLINK.XLS_Localization_Table_List4" hidden="1">"$A$13:$B$31"</definedName>
    <definedName name="ACCLINK.XLS_Localization_Table_List5" hidden="1">"$A$13:$B$31"</definedName>
    <definedName name="ACCLINK.XLS_Localization_Table_List6" hidden="1">"$A$13:$B$31"</definedName>
    <definedName name="ACCLINK.XLS_Localization_Table_List7" hidden="1">"$A$13:$B$31"</definedName>
    <definedName name="ACCLINK.XLS_Localization_Table_List8" hidden="1">"$A$13:$B$31"</definedName>
    <definedName name="ACCLINK.XLS_Localization_Table_List9" hidden="1">"$A$13:$B$33"</definedName>
    <definedName name="accs" localSheetId="0" hidden="1">{"detail",#N/A,FALSE,"mfg";"summary",#N/A,FALSE,"mfg"}</definedName>
    <definedName name="accs" hidden="1">{"detail",#N/A,FALSE,"mfg";"summary",#N/A,FALSE,"mfg"}</definedName>
    <definedName name="ACMODEL" hidden="1">#REF!</definedName>
    <definedName name="ACON" localSheetId="0" hidden="1">{#N/A,#N/A,TRUE,"일정"}</definedName>
    <definedName name="ACON" localSheetId="3" hidden="1">{#N/A,#N/A,TRUE,"일정"}</definedName>
    <definedName name="ACON" hidden="1">{#N/A,#N/A,TRUE,"일정"}</definedName>
    <definedName name="actionplan" localSheetId="0" hidden="1">{#N/A,"PURADD",FALSE,"Business Analysis";#N/A,"PURSPP",FALSE,"Business Analysis";#N/A,"CTGIND",FALSE,"Business Analysis";#N/A,"PURCHM",FALSE,"Business Analysis";#N/A,"SPADD",FALSE,"Business Analysis";#N/A,"EPOXY",FALSE,"Business Analysis";#N/A,"PURPER",FALSE,"Business Analysis"}</definedName>
    <definedName name="actionplan" hidden="1">{#N/A,"PURADD",FALSE,"Business Analysis";#N/A,"PURSPP",FALSE,"Business Analysis";#N/A,"CTGIND",FALSE,"Business Analysis";#N/A,"PURCHM",FALSE,"Business Analysis";#N/A,"SPADD",FALSE,"Business Analysis";#N/A,"EPOXY",FALSE,"Business Analysis";#N/A,"PURPER",FALSE,"Business Analysis"}</definedName>
    <definedName name="AD" localSheetId="0" hidden="1">{#N/A,#N/A,FALSE,"을지 (4)";#N/A,#N/A,FALSE,"을지 (5)";#N/A,#N/A,FALSE,"을지 (6)"}</definedName>
    <definedName name="AD" localSheetId="3" hidden="1">{#N/A,#N/A,FALSE,"을지 (4)";#N/A,#N/A,FALSE,"을지 (5)";#N/A,#N/A,FALSE,"을지 (6)"}</definedName>
    <definedName name="AD" hidden="1">{#N/A,#N/A,FALSE,"을지 (4)";#N/A,#N/A,FALSE,"을지 (5)";#N/A,#N/A,FALSE,"을지 (6)"}</definedName>
    <definedName name="adasd" localSheetId="0" hidden="1">{#N/A,#N/A,FALSE,"KA CH  (2)"}</definedName>
    <definedName name="adasd" hidden="1">{#N/A,#N/A,FALSE,"KA CH  (2)"}</definedName>
    <definedName name="adc" localSheetId="0" hidden="1">{#N/A,"PURCHM",FALSE,"Business Analysis";#N/A,"SPADD",FALSE,"Business Analysis"}</definedName>
    <definedName name="adc" hidden="1">{#N/A,"PURCHM",FALSE,"Business Analysis";#N/A,"SPADD",FALSE,"Business Analysis"}</definedName>
    <definedName name="addd" hidden="1">#REF!</definedName>
    <definedName name="adfd" localSheetId="0" hidden="1">{"sales growth",#N/A,FALSE,"summary";"oper income",#N/A,FALSE,"summary";"oros rank",#N/A,FALSE,"summary";"net assets",#N/A,FALSE,"summary";"asset turnover",#N/A,FALSE,"summary";"orona",#N/A,FALSE,"summary"}</definedName>
    <definedName name="adfd" hidden="1">{"sales growth",#N/A,FALSE,"summary";"oper income",#N/A,FALSE,"summary";"oros rank",#N/A,FALSE,"summary";"net assets",#N/A,FALSE,"summary";"asset turnover",#N/A,FALSE,"summary";"orona",#N/A,FALSE,"summary"}</definedName>
    <definedName name="adfgasdysty" localSheetId="0" hidden="1">{#N/A,#N/A,FALSE,"REPORT"}</definedName>
    <definedName name="adfgasdysty" hidden="1">{#N/A,#N/A,FALSE,"REPORT"}</definedName>
    <definedName name="adfsfjfjky" localSheetId="0" hidden="1">{#N/A,#N/A,FALSE,"REPORT"}</definedName>
    <definedName name="adfsfjfjky" hidden="1">{#N/A,#N/A,FALSE,"REPORT"}</definedName>
    <definedName name="adgfgd" localSheetId="0" hidden="1">{"detail",#N/A,FALSE,"mfg";"summary",#N/A,FALSE,"mfg"}</definedName>
    <definedName name="adgfgd" hidden="1">{"detail",#N/A,FALSE,"mfg";"summary",#N/A,FALSE,"mfg"}</definedName>
    <definedName name="ADS" localSheetId="0" hidden="1">{#N/A,#N/A,FALSE,"지침";#N/A,#N/A,FALSE,"환경분석";#N/A,#N/A,FALSE,"Sheet16"}</definedName>
    <definedName name="ADS" hidden="1">{#N/A,#N/A,FALSE,"지침";#N/A,#N/A,FALSE,"환경분석";#N/A,#N/A,FALSE,"Sheet16"}</definedName>
    <definedName name="ADSDF" localSheetId="0" hidden="1">{#N/A,#N/A,TRUE,"Y생산";#N/A,#N/A,TRUE,"Y판매";#N/A,#N/A,TRUE,"Y총물량";#N/A,#N/A,TRUE,"Y능력";#N/A,#N/A,TRUE,"YKD"}</definedName>
    <definedName name="ADSDF" hidden="1">{#N/A,#N/A,TRUE,"Y생산";#N/A,#N/A,TRUE,"Y판매";#N/A,#N/A,TRUE,"Y총물량";#N/A,#N/A,TRUE,"Y능력";#N/A,#N/A,TRUE,"YKD"}</definedName>
    <definedName name="ADSF" localSheetId="0" hidden="1">{#N/A,#N/A,TRUE,"매출진척-1";#N/A,#N/A,TRUE,"매출진척-2";#N/A,#N/A,TRUE,"제품실적";#N/A,#N/A,TRUE,"RAC";#N/A,#N/A,TRUE,"PAC ";#N/A,#N/A,TRUE,"재고현황";#N/A,#N/A,TRUE,"공지사항"}</definedName>
    <definedName name="ADSF" localSheetId="3" hidden="1">{#N/A,#N/A,TRUE,"매출진척-1";#N/A,#N/A,TRUE,"매출진척-2";#N/A,#N/A,TRUE,"제품실적";#N/A,#N/A,TRUE,"RAC";#N/A,#N/A,TRUE,"PAC ";#N/A,#N/A,TRUE,"재고현황";#N/A,#N/A,TRUE,"공지사항"}</definedName>
    <definedName name="ADSF" hidden="1">{#N/A,#N/A,TRUE,"매출진척-1";#N/A,#N/A,TRUE,"매출진척-2";#N/A,#N/A,TRUE,"제품실적";#N/A,#N/A,TRUE,"RAC";#N/A,#N/A,TRUE,"PAC ";#N/A,#N/A,TRUE,"재고현황";#N/A,#N/A,TRUE,"공지사항"}</definedName>
    <definedName name="adsfgds" localSheetId="0" hidden="1">{#N/A,#N/A,FALSE,"Umsatz CH";#N/A,#N/A,FALSE,"ER CH";#N/A,#N/A,FALSE,"EA CH (2) ";#N/A,#N/A,FALSE,"EA CH";#N/A,#N/A,FALSE,"EA CH (3) ";#N/A,#N/A,FALSE,"EA CH (4)";#N/A,#N/A,FALSE,"KA CH";#N/A,#N/A,FALSE,"KA CH  (2)";#N/A,#N/A,FALSE,"KA CH  (3)";#N/A,#N/A,FALSE,"KA CH (4)"}</definedName>
    <definedName name="adsfgds" hidden="1">{#N/A,#N/A,FALSE,"Umsatz CH";#N/A,#N/A,FALSE,"ER CH";#N/A,#N/A,FALSE,"EA CH (2) ";#N/A,#N/A,FALSE,"EA CH";#N/A,#N/A,FALSE,"EA CH (3) ";#N/A,#N/A,FALSE,"EA CH (4)";#N/A,#N/A,FALSE,"KA CH";#N/A,#N/A,FALSE,"KA CH  (2)";#N/A,#N/A,FALSE,"KA CH  (3)";#N/A,#N/A,FALSE,"KA CH (4)"}</definedName>
    <definedName name="ADV" localSheetId="0" hidden="1">{#N/A,#N/A,TRUE,"ANALYSE";#N/A,#N/A,TRUE,"PM VOLUME";#N/A,#N/A,TRUE,"PM VALEUR";#N/A,#N/A,TRUE,"AR1";#N/A,#N/A,TRUE,"AR2";#N/A,#N/A,TRUE,"RAF";#N/A,#N/A,TRUE,"BILAN";#N/A,#N/A,TRUE,"CASH FLOW";#N/A,#N/A,TRUE,"ETAT FI"}</definedName>
    <definedName name="ADV" hidden="1">{#N/A,#N/A,TRUE,"ANALYSE";#N/A,#N/A,TRUE,"PM VOLUME";#N/A,#N/A,TRUE,"PM VALEUR";#N/A,#N/A,TRUE,"AR1";#N/A,#N/A,TRUE,"AR2";#N/A,#N/A,TRUE,"RAF";#N/A,#N/A,TRUE,"BILAN";#N/A,#N/A,TRUE,"CASH FLOW";#N/A,#N/A,TRUE,"ETAT FI"}</definedName>
    <definedName name="adw"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adw"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adw"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aew" localSheetId="0" hidden="1">{#N/A,"PURCHM",FALSE,"Business Analysis";#N/A,"SPADD",FALSE,"Business Analysis"}</definedName>
    <definedName name="aew" hidden="1">{#N/A,"PURCHM",FALSE,"Business Analysis";#N/A,"SPADD",FALSE,"Business Analysis"}</definedName>
    <definedName name="af" localSheetId="0" hidden="1">{#N/A,#N/A,FALSE,"Aging Summary";#N/A,#N/A,FALSE,"Ratio Analysis";#N/A,#N/A,FALSE,"Test 120 Day Accts";#N/A,#N/A,FALSE,"Tickmarks"}</definedName>
    <definedName name="af" hidden="1">{#N/A,#N/A,FALSE,"Aging Summary";#N/A,#N/A,FALSE,"Ratio Analysis";#N/A,#N/A,FALSE,"Test 120 Day Accts";#N/A,#N/A,FALSE,"Tickmarks"}</definedName>
    <definedName name="afasdf" hidden="1">#REF!</definedName>
    <definedName name="afc" localSheetId="0" hidden="1">{"detail",#N/A,FALSE,"mfg";"summary",#N/A,FALSE,"mfg"}</definedName>
    <definedName name="afc" hidden="1">{"detail",#N/A,FALSE,"mfg";"summary",#N/A,FALSE,"mfg"}</definedName>
    <definedName name="AFDADSFDAS" localSheetId="0" hidden="1">{#N/A,#N/A,FALSE,"REPORT"}</definedName>
    <definedName name="AFDADSFDAS" hidden="1">{#N/A,#N/A,FALSE,"REPORT"}</definedName>
    <definedName name="afds" localSheetId="0" hidden="1">{"YTD",#N/A,FALSE,"SUM"}</definedName>
    <definedName name="afds" hidden="1">{"YTD",#N/A,FALSE,"SUM"}</definedName>
    <definedName name="africa" localSheetId="0" hidden="1">{#N/A,#N/A,FALSE,"CNS";#N/A,#N/A,FALSE,"Serz";#N/A,#N/A,FALSE,"Ace"}</definedName>
    <definedName name="africa" hidden="1">{#N/A,#N/A,FALSE,"CNS";#N/A,#N/A,FALSE,"Serz";#N/A,#N/A,FALSE,"Ace"}</definedName>
    <definedName name="afs" localSheetId="0" hidden="1">{#N/A,#N/A,FALSE,"Aging Summary";#N/A,#N/A,FALSE,"Ratio Analysis";#N/A,#N/A,FALSE,"Test 120 Day Accts";#N/A,#N/A,FALSE,"Tickmarks"}</definedName>
    <definedName name="afs" hidden="1">{#N/A,#N/A,FALSE,"Aging Summary";#N/A,#N/A,FALSE,"Ratio Analysis";#N/A,#N/A,FALSE,"Test 120 Day Accts";#N/A,#N/A,FALSE,"Tickmarks"}</definedName>
    <definedName name="ag"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agafdhsdh" localSheetId="0" hidden="1">{#N/A,#N/A,FALSE,"REPORT"}</definedName>
    <definedName name="agafdhsdh" hidden="1">{#N/A,#N/A,FALSE,"REPORT"}</definedName>
    <definedName name="agcd22" localSheetId="0" hidden="1">{#N/A,"PURCHM",FALSE,"Business Analysis";#N/A,"SPADD",FALSE,"Business Analysis"}</definedName>
    <definedName name="agcd22" hidden="1">{#N/A,"PURCHM",FALSE,"Business Analysis";#N/A,"SPADD",FALSE,"Business Analysis"}</definedName>
    <definedName name="agcd22bd" localSheetId="0" hidden="1">{#N/A,"PURCHM",FALSE,"Business Analysis";#N/A,"SPADD",FALSE,"Business Analysis"}</definedName>
    <definedName name="agcd22bd" hidden="1">{#N/A,"PURCHM",FALSE,"Business Analysis";#N/A,"SPADD",FALSE,"Business Analysis"}</definedName>
    <definedName name="agdsaf" localSheetId="0" hidden="1">{#N/A,#N/A,FALSE,"BS";#N/A,#N/A,FALSE,"PL";#N/A,#N/A,FALSE,"A";#N/A,#N/A,FALSE,"B";#N/A,#N/A,FALSE,"B1";#N/A,#N/A,FALSE,"C";#N/A,#N/A,FALSE,"C1";#N/A,#N/A,FALSE,"C2";#N/A,#N/A,FALSE,"D";#N/A,#N/A,FALSE,"E";#N/A,#N/A,FALSE,"F";#N/A,#N/A,FALSE,"AA";#N/A,#N/A,FALSE,"BB";#N/A,#N/A,FALSE,"CC";#N/A,#N/A,FALSE,"DD";#N/A,#N/A,FALSE,"EE";#N/A,#N/A,FALSE,"FF";#N/A,#N/A,FALSE,"PL10";#N/A,#N/A,FALSE,"PL20";#N/A,#N/A,FALSE,"PL30"}</definedName>
    <definedName name="agdsaf" hidden="1">{#N/A,#N/A,FALSE,"BS";#N/A,#N/A,FALSE,"PL";#N/A,#N/A,FALSE,"A";#N/A,#N/A,FALSE,"B";#N/A,#N/A,FALSE,"B1";#N/A,#N/A,FALSE,"C";#N/A,#N/A,FALSE,"C1";#N/A,#N/A,FALSE,"C2";#N/A,#N/A,FALSE,"D";#N/A,#N/A,FALSE,"E";#N/A,#N/A,FALSE,"F";#N/A,#N/A,FALSE,"AA";#N/A,#N/A,FALSE,"BB";#N/A,#N/A,FALSE,"CC";#N/A,#N/A,FALSE,"DD";#N/A,#N/A,FALSE,"EE";#N/A,#N/A,FALSE,"FF";#N/A,#N/A,FALSE,"PL10";#N/A,#N/A,FALSE,"PL20";#N/A,#N/A,FALSE,"PL30"}</definedName>
    <definedName name="agfdg" localSheetId="0" hidden="1">{#N/A,#N/A,FALSE,"PMW Gruppe 99_98";#N/A,#N/A,FALSE,"PMW KG 98_99";#N/A,#N/A,FALSE,"PMW Inc. 99_98";#N/A,#N/A,FALSE,"PMW VTECH 99_98";#N/A,#N/A,FALSE,"PMW Thail. 99_98";#N/A,#N/A,FALSE,"PMW Canada 99_98";#N/A,#N/A,FALSE,"Währungsabw. 99_98"}</definedName>
    <definedName name="agfdg" hidden="1">{#N/A,#N/A,FALSE,"PMW Gruppe 99_98";#N/A,#N/A,FALSE,"PMW KG 98_99";#N/A,#N/A,FALSE,"PMW Inc. 99_98";#N/A,#N/A,FALSE,"PMW VTECH 99_98";#N/A,#N/A,FALSE,"PMW Thail. 99_98";#N/A,#N/A,FALSE,"PMW Canada 99_98";#N/A,#N/A,FALSE,"Währungsabw. 99_98"}</definedName>
    <definedName name="agsgaghgfj" localSheetId="0" hidden="1">{#N/A,#N/A,FALSE,"Pharm";#N/A,#N/A,FALSE,"WWCM"}</definedName>
    <definedName name="agsgaghgfj" hidden="1">{#N/A,#N/A,FALSE,"Pharm";#N/A,#N/A,FALSE,"WWCM"}</definedName>
    <definedName name="ah" localSheetId="0" hidden="1">{"detail",#N/A,FALSE,"mfg";"summary",#N/A,FALSE,"mfg"}</definedName>
    <definedName name="ah" hidden="1">{"detail",#N/A,FALSE,"mfg";"summary",#N/A,FALSE,"mfg"}</definedName>
    <definedName name="ahfds"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fd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ahffk" hidden="1">"AS2DocumentBrowse"</definedName>
    <definedName name="aj" localSheetId="0" hidden="1">{"detail",#N/A,FALSE,"mfg";"summary",#N/A,FALSE,"mfg"}</definedName>
    <definedName name="aj" hidden="1">{"detail",#N/A,FALSE,"mfg";"summary",#N/A,FALSE,"mfg"}</definedName>
    <definedName name="ajdkf" localSheetId="0"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ajdkf"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AJE" localSheetId="0" hidden="1">{#N/A,#N/A,FALSE,"주요여수신";#N/A,#N/A,FALSE,"수신금리";#N/A,#N/A,FALSE,"대출금리";#N/A,#N/A,FALSE,"신규대출";#N/A,#N/A,FALSE,"총액대출"}</definedName>
    <definedName name="AJE" hidden="1">{#N/A,#N/A,FALSE,"주요여수신";#N/A,#N/A,FALSE,"수신금리";#N/A,#N/A,FALSE,"대출금리";#N/A,#N/A,FALSE,"신규대출";#N/A,#N/A,FALSE,"총액대출"}</definedName>
    <definedName name="aka" hidden="1">#REF!</definedName>
    <definedName name="akak" hidden="1">#REF!</definedName>
    <definedName name="akfkfk" localSheetId="0" hidden="1">{"adj95mult",#N/A,FALSE,"COMPCO";"adj95est",#N/A,FALSE,"COMPCO"}</definedName>
    <definedName name="akfkfk" hidden="1">{"adj95mult",#N/A,FALSE,"COMPCO";"adj95est",#N/A,FALSE,"COMPCO"}</definedName>
    <definedName name="akkdjfkekdjfkdjkdfjdkjfdkfjdkf" localSheetId="0" hidden="1">{#N/A,#N/A,FALSE,"지침";#N/A,#N/A,FALSE,"환경분석";#N/A,#N/A,FALSE,"Sheet16"}</definedName>
    <definedName name="akkdjfkekdjfkdjkdfjdkjfdkfjdkf" hidden="1">{#N/A,#N/A,FALSE,"지침";#N/A,#N/A,FALSE,"환경분석";#N/A,#N/A,FALSE,"Sheet16"}</definedName>
    <definedName name="alex" localSheetId="0" hidden="1">{#N/A,#N/A,FALSE,"REPORT"}</definedName>
    <definedName name="alex" hidden="1">{#N/A,#N/A,FALSE,"REPORT"}</definedName>
    <definedName name="alexan" localSheetId="0" hidden="1">{#N/A,#N/A,FALSE,"REPORT"}</definedName>
    <definedName name="alexan" hidden="1">{#N/A,#N/A,FALSE,"REPORT"}</definedName>
    <definedName name="älll" localSheetId="0" hidden="1">{#N/A,#N/A,FALSE,"Produkte Erw.";#N/A,#N/A,FALSE,"Produkte Plan";#N/A,#N/A,FALSE,"Leistungen Erw.";#N/A,#N/A,FALSE,"Leistungen Plan";#N/A,#N/A,FALSE,"KA Allg.Kosten (2)";#N/A,#N/A,FALSE,"KA All.Kosten"}</definedName>
    <definedName name="älll" hidden="1">{#N/A,#N/A,FALSE,"Produkte Erw.";#N/A,#N/A,FALSE,"Produkte Plan";#N/A,#N/A,FALSE,"Leistungen Erw.";#N/A,#N/A,FALSE,"Leistungen Plan";#N/A,#N/A,FALSE,"KA Allg.Kosten (2)";#N/A,#N/A,FALSE,"KA All.Kosten"}</definedName>
    <definedName name="ALㅓ머" localSheetId="25" hidden="1">{#N/A,#N/A,FALSE,"UNIT";#N/A,#N/A,FALSE,"UNIT";#N/A,#N/A,FALSE,"계정"}</definedName>
    <definedName name="ALㅓ머" localSheetId="0" hidden="1">{#N/A,#N/A,FALSE,"UNIT";#N/A,#N/A,FALSE,"UNIT";#N/A,#N/A,FALSE,"계정"}</definedName>
    <definedName name="ALㅓ머" localSheetId="3" hidden="1">{#N/A,#N/A,FALSE,"UNIT";#N/A,#N/A,FALSE,"UNIT";#N/A,#N/A,FALSE,"계정"}</definedName>
    <definedName name="ALㅓ머" hidden="1">{#N/A,#N/A,FALSE,"UNIT";#N/A,#N/A,FALSE,"UNIT";#N/A,#N/A,FALSE,"계정"}</definedName>
    <definedName name="añ" localSheetId="0" hidden="1">{"Performance Details",#N/A,FALSE,"Current Yr";"Performance Details",#N/A,FALSE,"Budget";"Performance Details",#N/A,FALSE,"Prior Year"}</definedName>
    <definedName name="añ" hidden="1">{"Performance Details",#N/A,FALSE,"Current Yr";"Performance Details",#N/A,FALSE,"Budget";"Performance Details",#N/A,FALSE,"Prior Year"}</definedName>
    <definedName name="ana" localSheetId="0" hidden="1">{#N/A,#N/A,TRUE,"EC COMM-t";#N/A,#N/A,TRUE,"EC PAR PDTS-t";#N/A,#N/A,TRUE,"EC MAT-t";#N/A,#N/A,TRUE,"SUIVI HAUSSES-t"}</definedName>
    <definedName name="ana" hidden="1">{#N/A,#N/A,TRUE,"EC COMM-t";#N/A,#N/A,TRUE,"EC PAR PDTS-t";#N/A,#N/A,TRUE,"EC MAT-t";#N/A,#N/A,TRUE,"SUIVI HAUSSES-t"}</definedName>
    <definedName name="andy" localSheetId="0" hidden="1">{#N/A,#N/A,FALSE,"REPORT"}</definedName>
    <definedName name="andy" hidden="1">{#N/A,#N/A,FALSE,"REPORT"}</definedName>
    <definedName name="ANFFIDRpGHLR" localSheetId="0" hidden="1">{#N/A,#N/A,FALSE,"PART-1234-8-12-9(41)";#N/A,#N/A,FALSE,"PARTS-2(3)";#N/A,#N/A,FALSE,"VAN SYSTEM";#N/A,#N/A,FALSE,"PARTS-10(26)";#N/A,#N/A,FALSE,"PART-5-6-7-11(14)";#N/A,#N/A,FALSE,"PARTS-4(3)";#N/A,#N/A,FALSE,"PCLASS"}</definedName>
    <definedName name="ANFFIDRpGHLR" hidden="1">{#N/A,#N/A,FALSE,"PART-1234-8-12-9(41)";#N/A,#N/A,FALSE,"PARTS-2(3)";#N/A,#N/A,FALSE,"VAN SYSTEM";#N/A,#N/A,FALSE,"PARTS-10(26)";#N/A,#N/A,FALSE,"PART-5-6-7-11(14)";#N/A,#N/A,FALSE,"PARTS-4(3)";#N/A,#N/A,FALSE,"PCLASS"}</definedName>
    <definedName name="anscount" hidden="1">2</definedName>
    <definedName name="äöäö" localSheetId="0" hidden="1">{#N/A,#N/A,FALSE,"Umsatz CH";#N/A,#N/A,FALSE,"ER CH";#N/A,#N/A,FALSE,"EA CH (2) ";#N/A,#N/A,FALSE,"EA CH";#N/A,#N/A,FALSE,"EA CH (3) ";#N/A,#N/A,FALSE,"EA CH (4)";#N/A,#N/A,FALSE,"KA CH";#N/A,#N/A,FALSE,"KA CH  (2)";#N/A,#N/A,FALSE,"KA CH  (3)";#N/A,#N/A,FALSE,"KA CH (4)"}</definedName>
    <definedName name="äöäö" hidden="1">{#N/A,#N/A,FALSE,"Umsatz CH";#N/A,#N/A,FALSE,"ER CH";#N/A,#N/A,FALSE,"EA CH (2) ";#N/A,#N/A,FALSE,"EA CH";#N/A,#N/A,FALSE,"EA CH (3) ";#N/A,#N/A,FALSE,"EA CH (4)";#N/A,#N/A,FALSE,"KA CH";#N/A,#N/A,FALSE,"KA CH  (2)";#N/A,#N/A,FALSE,"KA CH  (3)";#N/A,#N/A,FALSE,"KA CH (4)"}</definedName>
    <definedName name="AOCNFTHSDLR" localSheetId="0" hidden="1">{#N/A,#N/A,FALSE,"정공"}</definedName>
    <definedName name="AOCNFTHSDLR" localSheetId="3" hidden="1">{#N/A,#N/A,FALSE,"정공"}</definedName>
    <definedName name="AOCNFTHSDLR" hidden="1">{#N/A,#N/A,FALSE,"정공"}</definedName>
    <definedName name="aq" localSheetId="0" hidden="1">{0,0,0,0;0,0,"",0;0,0,2.75164205365948E-135,""}</definedName>
    <definedName name="aq" hidden="1">{0,0,0,0;0,0,"",0;0,0,2.75164205365948E-135,""}</definedName>
    <definedName name="aqqqq" localSheetId="0" hidden="1">{"'Sheet1'!$A$1:$H$36"}</definedName>
    <definedName name="aqqqq" hidden="1">{"'Sheet1'!$A$1:$H$36"}</definedName>
    <definedName name="aqw" localSheetId="0" hidden="1">{#N/A,"PURCHM",FALSE,"Business Analysis";#N/A,"SPADD",FALSE,"Business Analysis"}</definedName>
    <definedName name="aqw" hidden="1">{#N/A,"PURCHM",FALSE,"Business Analysis";#N/A,"SPADD",FALSE,"Business Analysis"}</definedName>
    <definedName name="ARBS" localSheetId="0" hidden="1">{#N/A,#N/A,FALSE,"BS";#N/A,#N/A,FALSE,"PL";#N/A,#N/A,FALSE,"처분";#N/A,#N/A,FALSE,"현금";#N/A,#N/A,FALSE,"매출";#N/A,#N/A,FALSE,"원가";#N/A,#N/A,FALSE,"경영"}</definedName>
    <definedName name="ARBS" hidden="1">{#N/A,#N/A,FALSE,"BS";#N/A,#N/A,FALSE,"PL";#N/A,#N/A,FALSE,"처분";#N/A,#N/A,FALSE,"현금";#N/A,#N/A,FALSE,"매출";#N/A,#N/A,FALSE,"원가";#N/A,#N/A,FALSE,"경영"}</definedName>
    <definedName name="AS" localSheetId="2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AS2DocOpenMode" hidden="1">"AS2DocumentEdit"</definedName>
    <definedName name="AS2HasNoAutoHeaderFooter" hidden="1">" "</definedName>
    <definedName name="AS2LinkLS" hidden="1">#REF!</definedName>
    <definedName name="AS2ReportLS" hidden="1">1</definedName>
    <definedName name="AS2StaticLS" hidden="1">#REF!</definedName>
    <definedName name="AS2SyncStepLS" hidden="1">0</definedName>
    <definedName name="AS2TickmarkLS" localSheetId="0" hidden="1">#REF!</definedName>
    <definedName name="AS2TickmarkLS" hidden="1">#REF!</definedName>
    <definedName name="AS2VersionLS" hidden="1">300</definedName>
    <definedName name="ASA" localSheetId="0" hidden="1">{#N/A,#N/A,FALSE,"교재수정"}</definedName>
    <definedName name="ASA" localSheetId="3" hidden="1">{#N/A,#N/A,FALSE,"교재수정"}</definedName>
    <definedName name="ASA" hidden="1">{#N/A,#N/A,FALSE,"교재수정"}</definedName>
    <definedName name="asad" hidden="1">#REF!</definedName>
    <definedName name="asas" localSheetId="0" hidden="1">{#N/A,#N/A,FALSE,"Pharm";#N/A,#N/A,FALSE,"WWCM"}</definedName>
    <definedName name="asas" hidden="1">{#N/A,#N/A,FALSE,"Pharm";#N/A,#N/A,FALSE,"WWCM"}</definedName>
    <definedName name="asd" localSheetId="0" hidden="1">{#N/A,#N/A,FALSE,"BS";#N/A,#N/A,FALSE,"PL";#N/A,#N/A,FALSE,"처분";#N/A,#N/A,FALSE,"현금";#N/A,#N/A,FALSE,"매출";#N/A,#N/A,FALSE,"원가";#N/A,#N/A,FALSE,"경영"}</definedName>
    <definedName name="asd" hidden="1">{#N/A,#N/A,FALSE,"BS";#N/A,#N/A,FALSE,"PL";#N/A,#N/A,FALSE,"처분";#N/A,#N/A,FALSE,"현금";#N/A,#N/A,FALSE,"매출";#N/A,#N/A,FALSE,"원가";#N/A,#N/A,FALSE,"경영"}</definedName>
    <definedName name="asdasd" localSheetId="0" hidden="1">{"qchm_dcf",#N/A,FALSE,"QCHMDCF2";"qchm_terminal",#N/A,FALSE,"QCHMDCF2"}</definedName>
    <definedName name="asdasd" hidden="1">{"qchm_dcf",#N/A,FALSE,"QCHMDCF2";"qchm_terminal",#N/A,FALSE,"QCHMDCF2"}</definedName>
    <definedName name="asdf" localSheetId="0" hidden="1">{"Commentary",#N/A,FALSE,"May"}</definedName>
    <definedName name="asdf" hidden="1">{"Commentary",#N/A,FALSE,"May"}</definedName>
    <definedName name="asdfa" localSheetId="0" hidden="1">{#N/A,#N/A,FALSE,"PART-1234-8-12-9(41)";#N/A,#N/A,FALSE,"PARTS-2(3)";#N/A,#N/A,FALSE,"VAN SYSTEM";#N/A,#N/A,FALSE,"PARTS-10(26)";#N/A,#N/A,FALSE,"PART-5-6-7-11(14)";#N/A,#N/A,FALSE,"PARTS-4(3)";#N/A,#N/A,FALSE,"PCLASS"}</definedName>
    <definedName name="asdfa" hidden="1">{#N/A,#N/A,FALSE,"PART-1234-8-12-9(41)";#N/A,#N/A,FALSE,"PARTS-2(3)";#N/A,#N/A,FALSE,"VAN SYSTEM";#N/A,#N/A,FALSE,"PARTS-10(26)";#N/A,#N/A,FALSE,"PART-5-6-7-11(14)";#N/A,#N/A,FALSE,"PARTS-4(3)";#N/A,#N/A,FALSE,"PCLASS"}</definedName>
    <definedName name="asdfa_2" localSheetId="0" hidden="1">{#N/A,#N/A,FALSE,"PART-1234-8-12-9(41)";#N/A,#N/A,FALSE,"PARTS-2(3)";#N/A,#N/A,FALSE,"VAN SYSTEM";#N/A,#N/A,FALSE,"PARTS-10(26)";#N/A,#N/A,FALSE,"PART-5-6-7-11(14)";#N/A,#N/A,FALSE,"PARTS-4(3)";#N/A,#N/A,FALSE,"PCLASS"}</definedName>
    <definedName name="asdfa_2" hidden="1">{#N/A,#N/A,FALSE,"PART-1234-8-12-9(41)";#N/A,#N/A,FALSE,"PARTS-2(3)";#N/A,#N/A,FALSE,"VAN SYSTEM";#N/A,#N/A,FALSE,"PARTS-10(26)";#N/A,#N/A,FALSE,"PART-5-6-7-11(14)";#N/A,#N/A,FALSE,"PARTS-4(3)";#N/A,#N/A,FALSE,"PCLASS"}</definedName>
    <definedName name="asdfasffffffffffffff" localSheetId="0" hidden="1">{#N/A,#N/A,FALSE,"손익표지";#N/A,#N/A,FALSE,"손익계산";#N/A,#N/A,FALSE,"일반관리비";#N/A,#N/A,FALSE,"영업외수익";#N/A,#N/A,FALSE,"영업외비용";#N/A,#N/A,FALSE,"매출액";#N/A,#N/A,FALSE,"요약손익";#N/A,#N/A,FALSE,"요약대차";#N/A,#N/A,FALSE,"매출채권현황";#N/A,#N/A,FALSE,"매출채권명세"}</definedName>
    <definedName name="asdfasffffffffffffff" hidden="1">{#N/A,#N/A,FALSE,"손익표지";#N/A,#N/A,FALSE,"손익계산";#N/A,#N/A,FALSE,"일반관리비";#N/A,#N/A,FALSE,"영업외수익";#N/A,#N/A,FALSE,"영업외비용";#N/A,#N/A,FALSE,"매출액";#N/A,#N/A,FALSE,"요약손익";#N/A,#N/A,FALSE,"요약대차";#N/A,#N/A,FALSE,"매출채권현황";#N/A,#N/A,FALSE,"매출채권명세"}</definedName>
    <definedName name="asdfdfddfsf"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asdfdfddfsf"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ASDFG" localSheetId="0" hidden="1">{#N/A,#N/A,FALSE,"지침";#N/A,#N/A,FALSE,"환경분석";#N/A,#N/A,FALSE,"Sheet16"}</definedName>
    <definedName name="ASDFG" hidden="1">{#N/A,#N/A,FALSE,"지침";#N/A,#N/A,FALSE,"환경분석";#N/A,#N/A,FALSE,"Sheet16"}</definedName>
    <definedName name="asdgahdfhth" localSheetId="0" hidden="1">{#N/A,#N/A,FALSE,"REPORT"}</definedName>
    <definedName name="asdgahdfhth" hidden="1">{#N/A,#N/A,FALSE,"REPORT"}</definedName>
    <definedName name="asdgayery" localSheetId="0" hidden="1">{#N/A,#N/A,FALSE,"Pharm";#N/A,#N/A,FALSE,"WWCM"}</definedName>
    <definedName name="asdgayery" hidden="1">{#N/A,#N/A,FALSE,"Pharm";#N/A,#N/A,FALSE,"WWCM"}</definedName>
    <definedName name="asdgfdytyet" localSheetId="0" hidden="1">{#N/A,#N/A,FALSE,"REPORT"}</definedName>
    <definedName name="asdgfdytyet" hidden="1">{#N/A,#N/A,FALSE,"REPORT"}</definedName>
    <definedName name="asdgtryukuio" localSheetId="0" hidden="1">{#N/A,#N/A,FALSE,"REPORT"}</definedName>
    <definedName name="asdgtryukuio" hidden="1">{#N/A,#N/A,FALSE,"REPORT"}</definedName>
    <definedName name="asdjgkl" localSheetId="0" hidden="1">{#N/A,#N/A,FALSE,"Pharm";#N/A,#N/A,FALSE,"WWCM"}</definedName>
    <definedName name="asdjgkl" hidden="1">{#N/A,#N/A,FALSE,"Pharm";#N/A,#N/A,FALSE,"WWCM"}</definedName>
    <definedName name="asds" localSheetId="0" hidden="1">{#N/A,#N/A,FALSE,"Umsatz CH";#N/A,#N/A,FALSE,"ER CH";#N/A,#N/A,FALSE,"EA CH (2) ";#N/A,#N/A,FALSE,"EA CH";#N/A,#N/A,FALSE,"EA CH (3) ";#N/A,#N/A,FALSE,"EA CH (4)";#N/A,#N/A,FALSE,"KA CH";#N/A,#N/A,FALSE,"KA CH  (2)";#N/A,#N/A,FALSE,"KA CH  (3)";#N/A,#N/A,FALSE,"KA CH (4)"}</definedName>
    <definedName name="asds" hidden="1">{#N/A,#N/A,FALSE,"Umsatz CH";#N/A,#N/A,FALSE,"ER CH";#N/A,#N/A,FALSE,"EA CH (2) ";#N/A,#N/A,FALSE,"EA CH";#N/A,#N/A,FALSE,"EA CH (3) ";#N/A,#N/A,FALSE,"EA CH (4)";#N/A,#N/A,FALSE,"KA CH";#N/A,#N/A,FALSE,"KA CH  (2)";#N/A,#N/A,FALSE,"KA CH  (3)";#N/A,#N/A,FALSE,"KA CH (4)"}</definedName>
    <definedName name="asdwdwdqw" localSheetId="0" hidden="1">{#N/A,#N/A,FALSE,"Yield";#N/A,#N/A,FALSE,"Loss1";#N/A,#N/A,FALSE,"Loss2";#N/A,#N/A,FALSE,"Hour-Labor(배분)";#N/A,#N/A,FALSE,"Capital Expenditure";#N/A,#N/A,FALSE,"Productivity"}</definedName>
    <definedName name="asdwdwdqw" localSheetId="3" hidden="1">{#N/A,#N/A,FALSE,"Yield";#N/A,#N/A,FALSE,"Loss1";#N/A,#N/A,FALSE,"Loss2";#N/A,#N/A,FALSE,"Hour-Labor(배분)";#N/A,#N/A,FALSE,"Capital Expenditure";#N/A,#N/A,FALSE,"Productivity"}</definedName>
    <definedName name="asdwdwdqw" hidden="1">{#N/A,#N/A,FALSE,"Yield";#N/A,#N/A,FALSE,"Loss1";#N/A,#N/A,FALSE,"Loss2";#N/A,#N/A,FALSE,"Hour-Labor(배분)";#N/A,#N/A,FALSE,"Capital Expenditure";#N/A,#N/A,FALSE,"Productivity"}</definedName>
    <definedName name="ASE" localSheetId="25" hidden="1">{#N/A,#N/A,FALSE,"초도품";#N/A,#N/A,FALSE,"초도품 (2)";#N/A,#N/A,FALSE,"초도품 (3)";#N/A,#N/A,FALSE,"초도품 (4)";#N/A,#N/A,FALSE,"초도품 (5)";#N/A,#N/A,FALSE,"초도품 (6)"}</definedName>
    <definedName name="ASE" localSheetId="0" hidden="1">{#N/A,#N/A,FALSE,"초도품";#N/A,#N/A,FALSE,"초도품 (2)";#N/A,#N/A,FALSE,"초도품 (3)";#N/A,#N/A,FALSE,"초도품 (4)";#N/A,#N/A,FALSE,"초도품 (5)";#N/A,#N/A,FALSE,"초도품 (6)"}</definedName>
    <definedName name="ASE" localSheetId="3" hidden="1">{#N/A,#N/A,FALSE,"초도품";#N/A,#N/A,FALSE,"초도품 (2)";#N/A,#N/A,FALSE,"초도품 (3)";#N/A,#N/A,FALSE,"초도품 (4)";#N/A,#N/A,FALSE,"초도품 (5)";#N/A,#N/A,FALSE,"초도품 (6)"}</definedName>
    <definedName name="ASE" hidden="1">{#N/A,#N/A,FALSE,"초도품";#N/A,#N/A,FALSE,"초도품 (2)";#N/A,#N/A,FALSE,"초도품 (3)";#N/A,#N/A,FALSE,"초도품 (4)";#N/A,#N/A,FALSE,"초도품 (5)";#N/A,#N/A,FALSE,"초도품 (6)"}</definedName>
    <definedName name="asedfdf" localSheetId="0" hidden="1">{"apci",#N/A,FALSE,"Chem_CY";"eastman",#N/A,FALSE,"Eastman";"betz",#N/A,FALSE,"Betz";"great lakes",#N/A,FALSE,"Great_Lakes";"hercules",#N/A,FALSE,"Hercules Chem Seg Data";"rohm",#N/A,FALSE,"Rohm";"union carbide",#N/A,FALSE,"Union";"witco",#N/A,FALSE,"Witco"}</definedName>
    <definedName name="asedfdf" hidden="1">{"apci",#N/A,FALSE,"Chem_CY";"eastman",#N/A,FALSE,"Eastman";"betz",#N/A,FALSE,"Betz";"great lakes",#N/A,FALSE,"Great_Lakes";"hercules",#N/A,FALSE,"Hercules Chem Seg Data";"rohm",#N/A,FALSE,"Rohm";"union carbide",#N/A,FALSE,"Union";"witco",#N/A,FALSE,"Witco"}</definedName>
    <definedName name="asf" localSheetId="0" hidden="1">{"QTD",#N/A,FALSE,"SUM"}</definedName>
    <definedName name="asf" hidden="1">{"QTD",#N/A,FALSE,"SUM"}</definedName>
    <definedName name="asfdasfdasdf"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dasfdasdf"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dasfdasdf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dasfdasdf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asffghujyki" localSheetId="0" hidden="1">{#N/A,#N/A,FALSE,"Pharm";#N/A,#N/A,FALSE,"WWCM"}</definedName>
    <definedName name="asffghujyki" hidden="1">{#N/A,#N/A,FALSE,"Pharm";#N/A,#N/A,FALSE,"WWCM"}</definedName>
    <definedName name="ASQ" localSheetId="0" hidden="1">{#N/A,#N/A,FALSE,"PART-1234-8-12-9(41)";#N/A,#N/A,FALSE,"PARTS-2(3)";#N/A,#N/A,FALSE,"VAN SYSTEM";#N/A,#N/A,FALSE,"PARTS-10(26)";#N/A,#N/A,FALSE,"PART-5-6-7-11(14)";#N/A,#N/A,FALSE,"PARTS-4(3)";#N/A,#N/A,FALSE,"PCLASS"}</definedName>
    <definedName name="ASQ" hidden="1">{#N/A,#N/A,FALSE,"PART-1234-8-12-9(41)";#N/A,#N/A,FALSE,"PARTS-2(3)";#N/A,#N/A,FALSE,"VAN SYSTEM";#N/A,#N/A,FALSE,"PARTS-10(26)";#N/A,#N/A,FALSE,"PART-5-6-7-11(14)";#N/A,#N/A,FALSE,"PARTS-4(3)";#N/A,#N/A,FALSE,"PCLASS"}</definedName>
    <definedName name="asqq" localSheetId="0" hidden="1">{"Performance Details",#N/A,FALSE,"Current Yr";"Performance Details",#N/A,FALSE,"Budget";"Performance Details",#N/A,FALSE,"Prior Year"}</definedName>
    <definedName name="asqq" hidden="1">{"Performance Details",#N/A,FALSE,"Current Yr";"Performance Details",#N/A,FALSE,"Budget";"Performance Details",#N/A,FALSE,"Prior Year"}</definedName>
    <definedName name="ASS" localSheetId="25" hidden="1">{#N/A,#N/A,FALSE,"을지 (4)";#N/A,#N/A,FALSE,"을지 (5)";#N/A,#N/A,FALSE,"을지 (6)"}</definedName>
    <definedName name="ASS" localSheetId="0" hidden="1">{#N/A,#N/A,FALSE,"을지 (4)";#N/A,#N/A,FALSE,"을지 (5)";#N/A,#N/A,FALSE,"을지 (6)"}</definedName>
    <definedName name="ASS" localSheetId="3" hidden="1">{#N/A,#N/A,FALSE,"을지 (4)";#N/A,#N/A,FALSE,"을지 (5)";#N/A,#N/A,FALSE,"을지 (6)"}</definedName>
    <definedName name="ASS" hidden="1">{#N/A,#N/A,FALSE,"을지 (4)";#N/A,#N/A,FALSE,"을지 (5)";#N/A,#N/A,FALSE,"을지 (6)"}</definedName>
    <definedName name="ASSA" localSheetId="0" hidden="1">{#N/A,#N/A,FALSE,"1";#N/A,#N/A,FALSE,"2";#N/A,#N/A,FALSE,"16 - 17";#N/A,#N/A,FALSE,"18 - 19";#N/A,#N/A,FALSE,"26";#N/A,#N/A,FALSE,"27";#N/A,#N/A,FALSE,"28"}</definedName>
    <definedName name="ASSA" hidden="1">{#N/A,#N/A,FALSE,"1";#N/A,#N/A,FALSE,"2";#N/A,#N/A,FALSE,"16 - 17";#N/A,#N/A,FALSE,"18 - 19";#N/A,#N/A,FALSE,"26";#N/A,#N/A,FALSE,"27";#N/A,#N/A,FALSE,"28"}</definedName>
    <definedName name="Asset9808CAK" hidden="1">#REF!</definedName>
    <definedName name="Assets9808CAK" hidden="1">#REF!</definedName>
    <definedName name="asss" localSheetId="0" hidden="1">{#N/A,#N/A,FALSE,"채권채무";#N/A,#N/A,FALSE,"control sheet"}</definedName>
    <definedName name="asss" hidden="1">{#N/A,#N/A,FALSE,"채권채무";#N/A,#N/A,FALSE,"control sheet"}</definedName>
    <definedName name="ASSUMPTIONS"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ASSUMPTIONS" localSheetId="3"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ASSUMPTIONS"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ASWE" localSheetId="0" hidden="1">{#N/A,#N/A,FALSE,"지침";#N/A,#N/A,FALSE,"환경분석";#N/A,#N/A,FALSE,"Sheet16"}</definedName>
    <definedName name="ASWE" hidden="1">{#N/A,#N/A,FALSE,"지침";#N/A,#N/A,FALSE,"환경분석";#N/A,#N/A,FALSE,"Sheet16"}</definedName>
    <definedName name="AWE" localSheetId="0" hidden="1">{#N/A,#N/A,FALSE,"초도품";#N/A,#N/A,FALSE,"초도품 (2)";#N/A,#N/A,FALSE,"초도품 (3)";#N/A,#N/A,FALSE,"초도품 (4)";#N/A,#N/A,FALSE,"초도품 (5)";#N/A,#N/A,FALSE,"초도품 (6)"}</definedName>
    <definedName name="AWE" localSheetId="3" hidden="1">{#N/A,#N/A,FALSE,"초도품";#N/A,#N/A,FALSE,"초도품 (2)";#N/A,#N/A,FALSE,"초도품 (3)";#N/A,#N/A,FALSE,"초도품 (4)";#N/A,#N/A,FALSE,"초도품 (5)";#N/A,#N/A,FALSE,"초도품 (6)"}</definedName>
    <definedName name="AWE" hidden="1">{#N/A,#N/A,FALSE,"초도품";#N/A,#N/A,FALSE,"초도품 (2)";#N/A,#N/A,FALSE,"초도품 (3)";#N/A,#N/A,FALSE,"초도품 (4)";#N/A,#N/A,FALSE,"초도품 (5)";#N/A,#N/A,FALSE,"초도품 (6)"}</definedName>
    <definedName name="AWECJRY" localSheetId="0" hidden="1">{#N/A,#N/A,FALSE,"지침";#N/A,#N/A,FALSE,"환경분석";#N/A,#N/A,FALSE,"Sheet16"}</definedName>
    <definedName name="AWECJRY" hidden="1">{#N/A,#N/A,FALSE,"지침";#N/A,#N/A,FALSE,"환경분석";#N/A,#N/A,FALSE,"Sheet16"}</definedName>
    <definedName name="AWEDC" localSheetId="0" hidden="1">{#N/A,#N/A,FALSE,"지침";#N/A,#N/A,FALSE,"환경분석";#N/A,#N/A,FALSE,"Sheet16"}</definedName>
    <definedName name="AWEDC" hidden="1">{#N/A,#N/A,FALSE,"지침";#N/A,#N/A,FALSE,"환경분석";#N/A,#N/A,FALSE,"Sheet16"}</definedName>
    <definedName name="awq" localSheetId="0" hidden="1">{"YTD",#N/A,FALSE,"SUM"}</definedName>
    <definedName name="awq" hidden="1">{"YTD",#N/A,FALSE,"SUM"}</definedName>
    <definedName name="awqe" localSheetId="0" hidden="1">{"net assets",#N/A,FALSE,"summary";"asset turnover",#N/A,FALSE,"summary";"orona",#N/A,FALSE,"summary"}</definedName>
    <definedName name="awqe" hidden="1">{"net assets",#N/A,FALSE,"summary";"asset turnover",#N/A,FALSE,"summary";"orona",#N/A,FALSE,"summary"}</definedName>
    <definedName name="awqx" localSheetId="0" hidden="1">{"Comp_of_Price_Effect",#N/A,FALSE,"QTRDPVAR"}</definedName>
    <definedName name="awqx" hidden="1">{"Comp_of_Price_Effect",#N/A,FALSE,"QTRDPVAR"}</definedName>
    <definedName name="AX" localSheetId="0" hidden="1">{#N/A,#N/A,FALSE,"단축1";#N/A,#N/A,FALSE,"단축2";#N/A,#N/A,FALSE,"단축3";#N/A,#N/A,FALSE,"장축";#N/A,#N/A,FALSE,"4WD"}</definedName>
    <definedName name="AX" hidden="1">{#N/A,#N/A,FALSE,"단축1";#N/A,#N/A,FALSE,"단축2";#N/A,#N/A,FALSE,"단축3";#N/A,#N/A,FALSE,"장축";#N/A,#N/A,FALSE,"4WD"}</definedName>
    <definedName name="axcdf" localSheetId="0" hidden="1">{#N/A,#N/A,FALSE,"정공"}</definedName>
    <definedName name="axcdf" localSheetId="3" hidden="1">{#N/A,#N/A,FALSE,"정공"}</definedName>
    <definedName name="axcdf" hidden="1">{#N/A,#N/A,FALSE,"정공"}</definedName>
    <definedName name="AXD" localSheetId="25" hidden="1">{#N/A,#N/A,FALSE,"초도품";#N/A,#N/A,FALSE,"초도품 (2)";#N/A,#N/A,FALSE,"초도품 (3)";#N/A,#N/A,FALSE,"초도품 (4)";#N/A,#N/A,FALSE,"초도품 (5)";#N/A,#N/A,FALSE,"초도품 (6)"}</definedName>
    <definedName name="AXD" localSheetId="0" hidden="1">{#N/A,#N/A,FALSE,"초도품";#N/A,#N/A,FALSE,"초도품 (2)";#N/A,#N/A,FALSE,"초도품 (3)";#N/A,#N/A,FALSE,"초도품 (4)";#N/A,#N/A,FALSE,"초도품 (5)";#N/A,#N/A,FALSE,"초도품 (6)"}</definedName>
    <definedName name="AXD" localSheetId="3" hidden="1">{#N/A,#N/A,FALSE,"초도품";#N/A,#N/A,FALSE,"초도품 (2)";#N/A,#N/A,FALSE,"초도품 (3)";#N/A,#N/A,FALSE,"초도품 (4)";#N/A,#N/A,FALSE,"초도품 (5)";#N/A,#N/A,FALSE,"초도품 (6)"}</definedName>
    <definedName name="AXD" hidden="1">{#N/A,#N/A,FALSE,"초도품";#N/A,#N/A,FALSE,"초도품 (2)";#N/A,#N/A,FALSE,"초도품 (3)";#N/A,#N/A,FALSE,"초도품 (4)";#N/A,#N/A,FALSE,"초도품 (5)";#N/A,#N/A,FALSE,"초도품 (6)"}</definedName>
    <definedName name="axs" localSheetId="0" hidden="1">{"QTD",#N/A,FALSE,"SUM"}</definedName>
    <definedName name="axs" hidden="1">{"QTD",#N/A,FALSE,"SUM"}</definedName>
    <definedName name="axz" localSheetId="0" hidden="1">{#N/A,"PURCHM",FALSE,"Business Analysis";#N/A,"SPADD",FALSE,"Business Analysis"}</definedName>
    <definedName name="axz" hidden="1">{#N/A,"PURCHM",FALSE,"Business Analysis";#N/A,"SPADD",FALSE,"Business Analysis"}</definedName>
    <definedName name="ayman" localSheetId="0" hidden="1">{#N/A,#N/A,FALSE,"1";#N/A,#N/A,FALSE,"2";#N/A,#N/A,FALSE,"16 - 17";#N/A,#N/A,FALSE,"18 - 19";#N/A,#N/A,FALSE,"26";#N/A,#N/A,FALSE,"27";#N/A,#N/A,FALSE,"28"}</definedName>
    <definedName name="ayman" hidden="1">{#N/A,#N/A,FALSE,"1";#N/A,#N/A,FALSE,"2";#N/A,#N/A,FALSE,"16 - 17";#N/A,#N/A,FALSE,"18 - 19";#N/A,#N/A,FALSE,"26";#N/A,#N/A,FALSE,"27";#N/A,#N/A,FALSE,"28"}</definedName>
    <definedName name="ayman1" localSheetId="0" hidden="1">{#N/A,#N/A,FALSE,"Pharm";#N/A,#N/A,FALSE,"WWCM"}</definedName>
    <definedName name="ayman1" hidden="1">{#N/A,#N/A,FALSE,"Pharm";#N/A,#N/A,FALSE,"WWCM"}</definedName>
    <definedName name="ayman2" localSheetId="0" hidden="1">{#N/A,#N/A,FALSE,"Pharm";#N/A,#N/A,FALSE,"WWCM"}</definedName>
    <definedName name="ayman2" hidden="1">{#N/A,#N/A,FALSE,"Pharm";#N/A,#N/A,FALSE,"WWCM"}</definedName>
    <definedName name="ayman7" localSheetId="0" hidden="1">{#N/A,#N/A,FALSE,"REPORT"}</definedName>
    <definedName name="ayman7" hidden="1">{#N/A,#N/A,FALSE,"REPORT"}</definedName>
    <definedName name="ayman8" localSheetId="0" hidden="1">{#N/A,#N/A,FALSE,"REPORT"}</definedName>
    <definedName name="ayman8" hidden="1">{#N/A,#N/A,FALSE,"REPORT"}</definedName>
    <definedName name="az" localSheetId="0" hidden="1">{#N/A,#N/A,TRUE,"RES-MARQ-t";#N/A,#N/A,TRUE,"CLTS-GP-t";#N/A,#N/A,TRUE,"NOUV PDTS-t";#N/A,#N/A,TRUE,"CESSIONS GROUPE-t"}</definedName>
    <definedName name="az" hidden="1">{#N/A,#N/A,TRUE,"RES-MARQ-t";#N/A,#N/A,TRUE,"CLTS-GP-t";#N/A,#N/A,TRUE,"NOUV PDTS-t";#N/A,#N/A,TRUE,"CESSIONS GROUPE-t"}</definedName>
    <definedName name="azeazr" localSheetId="0" hidden="1">{#N/A,#N/A,FALSE,"Sales Graph";#N/A,#N/A,FALSE,"BUC Graph";#N/A,#N/A,FALSE,"P&amp;L - YTD"}</definedName>
    <definedName name="azeazr" hidden="1">{#N/A,#N/A,FALSE,"Sales Graph";#N/A,#N/A,FALSE,"BUC Graph";#N/A,#N/A,FALSE,"P&amp;L - YTD"}</definedName>
    <definedName name="azerety" localSheetId="0" hidden="1">{#N/A,#N/A,FALSE,"Pharm";#N/A,#N/A,FALSE,"WWCM"}</definedName>
    <definedName name="azerety" hidden="1">{#N/A,#N/A,FALSE,"Pharm";#N/A,#N/A,FALSE,"WWCM"}</definedName>
    <definedName name="b" hidden="1">#REF!</definedName>
    <definedName name="babo"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abo"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abo"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acd1101bd" localSheetId="0" hidden="1">{#N/A,"PURCHM",FALSE,"Business Analysis";#N/A,"SPADD",FALSE,"Business Analysis"}</definedName>
    <definedName name="bacd1101bd" hidden="1">{#N/A,"PURCHM",FALSE,"Business Analysis";#N/A,"SPADD",FALSE,"Business Analysis"}</definedName>
    <definedName name="bacd31" localSheetId="0" hidden="1">{#N/A,"PURCHM",FALSE,"Business Analysis";#N/A,"SPADD",FALSE,"Business Analysis"}</definedName>
    <definedName name="bacd31" hidden="1">{#N/A,"PURCHM",FALSE,"Business Analysis";#N/A,"SPADD",FALSE,"Business Analysis"}</definedName>
    <definedName name="bacd31bd" localSheetId="0" hidden="1">{#N/A,"PURCHM",FALSE,"Business Analysis";#N/A,"SPADD",FALSE,"Business Analysis"}</definedName>
    <definedName name="bacd31bd" hidden="1">{#N/A,"PURCHM",FALSE,"Business Analysis";#N/A,"SPADD",FALSE,"Business Analysis"}</definedName>
    <definedName name="backdata"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backdata"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ban" localSheetId="0" hidden="1">{#N/A,#N/A,FALSE,"P.C.B"}</definedName>
    <definedName name="ban" hidden="1">{#N/A,#N/A,FALSE,"P.C.B"}</definedName>
    <definedName name="Basic" localSheetId="0" hidden="1">{#N/A,#N/A,TRUE,"Reforecast vs Budget";#N/A,#N/A,TRUE,"Reforecast vs Budget (2)";#N/A,#N/A,TRUE,"Key Financials";#N/A,#N/A,TRUE,"Subscriber";#N/A,#N/A,TRUE,"IS";#N/A,#N/A,TRUE,"IS-Basic";#N/A,#N/A,TRUE,"IS-Tiering";#N/A,#N/A,TRUE,"IS-Broadband";#N/A,#N/A,TRUE,"IS Summary2";#N/A,#N/A,TRUE,"Sub Basic";#N/A,#N/A,TRUE,"Sub Tiering";#N/A,#N/A,TRUE,"Sub Broadband";#N/A,#N/A,TRUE,"Bench-Sum";#N/A,#N/A,TRUE,"Bench-Total";#N/A,#N/A,TRUE,"Bench-Basic";#N/A,#N/A,TRUE,"Benchmark-Tiering";#N/A,#N/A,TRUE,"Benchmark-Broadband";#N/A,#N/A,TRUE,"Benchmark-NTY";#N/A,#N/A,TRUE,"Benchmark-Best";#N/A,#N/A,TRUE,"Benchmark-SH";#N/A,#N/A,TRUE,"Benchmark-CY";#N/A,#N/A,TRUE,"Benchmark-TC";#N/A,#N/A,TRUE,"Head Count"}</definedName>
    <definedName name="Basic" hidden="1">{#N/A,#N/A,TRUE,"Reforecast vs Budget";#N/A,#N/A,TRUE,"Reforecast vs Budget (2)";#N/A,#N/A,TRUE,"Key Financials";#N/A,#N/A,TRUE,"Subscriber";#N/A,#N/A,TRUE,"IS";#N/A,#N/A,TRUE,"IS-Basic";#N/A,#N/A,TRUE,"IS-Tiering";#N/A,#N/A,TRUE,"IS-Broadband";#N/A,#N/A,TRUE,"IS Summary2";#N/A,#N/A,TRUE,"Sub Basic";#N/A,#N/A,TRUE,"Sub Tiering";#N/A,#N/A,TRUE,"Sub Broadband";#N/A,#N/A,TRUE,"Bench-Sum";#N/A,#N/A,TRUE,"Bench-Total";#N/A,#N/A,TRUE,"Bench-Basic";#N/A,#N/A,TRUE,"Benchmark-Tiering";#N/A,#N/A,TRUE,"Benchmark-Broadband";#N/A,#N/A,TRUE,"Benchmark-NTY";#N/A,#N/A,TRUE,"Benchmark-Best";#N/A,#N/A,TRUE,"Benchmark-SH";#N/A,#N/A,TRUE,"Benchmark-CY";#N/A,#N/A,TRUE,"Benchmark-TC";#N/A,#N/A,TRUE,"Head Count"}</definedName>
    <definedName name="bb" localSheetId="0" hidden="1">{"vol data",#N/A,FALSE,"Datasheet";"vol graph",#N/A,FALSE,"Volume";"price data",#N/A,FALSE,"Datasheet";"price graph",#N/A,FALSE,"Price";"dp data",#N/A,FALSE,"Datasheet";"dp graph",#N/A,FALSE,"DirectProfit"}</definedName>
    <definedName name="bb" hidden="1">{"vol data",#N/A,FALSE,"Datasheet";"vol graph",#N/A,FALSE,"Volume";"price data",#N/A,FALSE,"Datasheet";"price graph",#N/A,FALSE,"Price";"dp data",#N/A,FALSE,"Datasheet";"dp graph",#N/A,FALSE,"DirectProfit"}</definedName>
    <definedName name="bb.gb._98" localSheetId="0" hidden="1">{#N/A,#N/A,FALSE,"Umsatz 99";#N/A,#N/A,FALSE,"ER 99 "}</definedName>
    <definedName name="bb.gb._98" hidden="1">{#N/A,#N/A,FALSE,"Umsatz 99";#N/A,#N/A,FALSE,"ER 99 "}</definedName>
    <definedName name="bb.gb._99" localSheetId="0" hidden="1">{#N/A,#N/A,FALSE,"Umsatz 99";#N/A,#N/A,FALSE,"ER 99 "}</definedName>
    <definedName name="bb.gb._99" hidden="1">{#N/A,#N/A,FALSE,"Umsatz 99";#N/A,#N/A,FALSE,"ER 99 "}</definedName>
    <definedName name="BBB"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BBB"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bbbb" localSheetId="0" hidden="1">{#N/A,#N/A,FALSE,"REPORT"}</definedName>
    <definedName name="bbbb" hidden="1">{#N/A,#N/A,FALSE,"REPORT"}</definedName>
    <definedName name="bbbbb" localSheetId="0" hidden="1">{#N/A,#N/A,FALSE,"Pharm";#N/A,#N/A,FALSE,"WWCM"}</definedName>
    <definedName name="bbbbb" hidden="1">{#N/A,#N/A,FALSE,"Pharm";#N/A,#N/A,FALSE,"WWCM"}</definedName>
    <definedName name="bbbbbb"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bbb"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bbb"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bbbb" localSheetId="0" hidden="1">{"detail",#N/A,FALSE,"mfg";"summary",#N/A,FALSE,"mfg"}</definedName>
    <definedName name="bbbbbbb" hidden="1">{"detail",#N/A,FALSE,"mfg";"summary",#N/A,FALSE,"mfg"}</definedName>
    <definedName name="BBBBBBBBB" localSheetId="0" hidden="1">{#N/A,#N/A,FALSE,"REPORT"}</definedName>
    <definedName name="BBBBBBBBB" hidden="1">{#N/A,#N/A,FALSE,"REPORT"}</definedName>
    <definedName name="bbbbbbbbbb" localSheetId="0" hidden="1">{"detail",#N/A,FALSE,"mfg";"summary",#N/A,FALSE,"mfg"}</definedName>
    <definedName name="bbbbbbbbbb" hidden="1">{"detail",#N/A,FALSE,"mfg";"summary",#N/A,FALSE,"mfg"}</definedName>
    <definedName name="bbbbbbbbbbbbb" localSheetId="0" hidden="1">{#N/A,#N/A,FALSE,"Pharm";#N/A,#N/A,FALSE,"WWCM"}</definedName>
    <definedName name="bbbbbbbbbbbbb" hidden="1">{#N/A,#N/A,FALSE,"Pharm";#N/A,#N/A,FALSE,"WWCM"}</definedName>
    <definedName name="bbbbbbbbbbbbbbbbbbbb" localSheetId="0" hidden="1">{"detail",#N/A,FALSE,"mfg";"summary",#N/A,FALSE,"mfg"}</definedName>
    <definedName name="bbbbbbbbbbbbbbbbbbbb" hidden="1">{"detail",#N/A,FALSE,"mfg";"summary",#N/A,FALSE,"mfg"}</definedName>
    <definedName name="bbby1"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y1"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by1"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S"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S"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bvcx" localSheetId="0" hidden="1">{#N/A,#N/A,FALSE,"Umsatz HM";#N/A,#N/A,FALSE,"ER HM";#N/A,#N/A,FALSE,"EA HM  (2)";#N/A,#N/A,FALSE,"EA HM ";#N/A,#N/A,FALSE,"EA HM  (4)";#N/A,#N/A,FALSE,"EA HM  (3)";#N/A,#N/A,FALSE,"KA HM  (2)";#N/A,#N/A,FALSE,"KA HM";#N/A,#N/A,FALSE,"KA HM  (3)";#N/A,#N/A,FALSE,"KA HM (4)"}</definedName>
    <definedName name="bbvcx" hidden="1">{#N/A,#N/A,FALSE,"Umsatz HM";#N/A,#N/A,FALSE,"ER HM";#N/A,#N/A,FALSE,"EA HM  (2)";#N/A,#N/A,FALSE,"EA HM ";#N/A,#N/A,FALSE,"EA HM  (4)";#N/A,#N/A,FALSE,"EA HM  (3)";#N/A,#N/A,FALSE,"KA HM  (2)";#N/A,#N/A,FALSE,"KA HM";#N/A,#N/A,FALSE,"KA HM  (3)";#N/A,#N/A,FALSE,"KA HM (4)"}</definedName>
    <definedName name="bcd" localSheetId="0" hidden="1">{"detail",#N/A,FALSE,"mfg";"summary",#N/A,FALSE,"mfg"}</definedName>
    <definedName name="bcd" hidden="1">{"detail",#N/A,FALSE,"mfg";"summary",#N/A,FALSE,"mfg"}</definedName>
    <definedName name="bdfbe" localSheetId="25" hidden="1">{#N/A,#N/A,FALSE,"Sheet1"}</definedName>
    <definedName name="bdfbe" localSheetId="0" hidden="1">{#N/A,#N/A,FALSE,"Sheet1"}</definedName>
    <definedName name="bdfbe" localSheetId="3" hidden="1">{#N/A,#N/A,FALSE,"Sheet1"}</definedName>
    <definedName name="bdfbe" hidden="1">{#N/A,#N/A,FALSE,"Sheet1"}</definedName>
    <definedName name="bfgbfb"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fgbfb"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fgbfb"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fr" hidden="1">#REF!</definedName>
    <definedName name="bg" localSheetId="0" hidden="1">{"net assets",#N/A,FALSE,"summary";"asset turnover",#N/A,FALSE,"summary";"orona",#N/A,FALSE,"summary"}</definedName>
    <definedName name="bg" hidden="1">{"net assets",#N/A,FALSE,"summary";"asset turnover",#N/A,FALSE,"summary";"orona",#N/A,FALSE,"summary"}</definedName>
    <definedName name="BG_Del" hidden="1">15</definedName>
    <definedName name="BG_Ins" hidden="1">4</definedName>
    <definedName name="BG_Mod" hidden="1">6</definedName>
    <definedName name="bhbcd" localSheetId="0" hidden="1">{#N/A,#N/A,FALSE,"98소지이동TOTvs99.1 (2)";#N/A,#N/A,FALSE,"TOTAL";#N/A,#N/A,FALSE,"98소지이동TOTvs99.1(b) (2)"}</definedName>
    <definedName name="bhbcd" localSheetId="3" hidden="1">{#N/A,#N/A,FALSE,"98소지이동TOTvs99.1 (2)";#N/A,#N/A,FALSE,"TOTAL";#N/A,#N/A,FALSE,"98소지이동TOTvs99.1(b) (2)"}</definedName>
    <definedName name="bhbcd" hidden="1">{#N/A,#N/A,FALSE,"98소지이동TOTvs99.1 (2)";#N/A,#N/A,FALSE,"TOTAL";#N/A,#N/A,FALSE,"98소지이동TOTvs99.1(b) (2)"}</definedName>
    <definedName name="bimdk2" localSheetId="0" hidden="1">{#N/A,"PURADD",FALSE,"Business Analysis";#N/A,"PURSPP",FALSE,"Business Analysis";#N/A,"CTGIND",FALSE,"Business Analysis";#N/A,"PURCHM",FALSE,"Business Analysis";#N/A,"SPADD",FALSE,"Business Analysis";#N/A,"EPOXY",FALSE,"Business Analysis";#N/A,"PURPER",FALSE,"Business Analysis"}</definedName>
    <definedName name="bimdk2" hidden="1">{#N/A,"PURADD",FALSE,"Business Analysis";#N/A,"PURSPP",FALSE,"Business Analysis";#N/A,"CTGIND",FALSE,"Business Analysis";#N/A,"PURCHM",FALSE,"Business Analysis";#N/A,"SPADD",FALSE,"Business Analysis";#N/A,"EPOXY",FALSE,"Business Analysis";#N/A,"PURPER",FALSE,"Business Analysis"}</definedName>
    <definedName name="bimw09" localSheetId="0" hidden="1">{#N/A,"PURADD",FALSE,"Business Analysis";#N/A,"PURSPP",FALSE,"Business Analysis";#N/A,"CTGIND",FALSE,"Business Analysis";#N/A,"PURCHM",FALSE,"Business Analysis";#N/A,"SPADD",FALSE,"Business Analysis";#N/A,"EPOXY",FALSE,"Business Analysis";#N/A,"PURPER",FALSE,"Business Analysis"}</definedName>
    <definedName name="bimw09" hidden="1">{#N/A,"PURADD",FALSE,"Business Analysis";#N/A,"PURSPP",FALSE,"Business Analysis";#N/A,"CTGIND",FALSE,"Business Analysis";#N/A,"PURCHM",FALSE,"Business Analysis";#N/A,"SPADD",FALSE,"Business Analysis";#N/A,"EPOXY",FALSE,"Business Analysis";#N/A,"PURPER",FALSE,"Business Analysis"}</definedName>
    <definedName name="Bis" localSheetId="0" hidden="1">{#N/A,#N/A,FALSE,"ACTIVITE-c";#N/A,#N/A,FALSE,"RESEAU-c";#N/A,#N/A,FALSE,"BASE-c"}</definedName>
    <definedName name="Bis" hidden="1">{#N/A,#N/A,FALSE,"ACTIVITE-c";#N/A,#N/A,FALSE,"RESEAU-c";#N/A,#N/A,FALSE,"BASE-c"}</definedName>
    <definedName name="bj"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j"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j"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jjj"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bkls" localSheetId="0" hidden="1">{#N/A,"PURCHM",FALSE,"Business Analysis";#N/A,"SPADD",FALSE,"Business Analysis"}</definedName>
    <definedName name="bkls" hidden="1">{#N/A,"PURCHM",FALSE,"Business Analysis";#N/A,"SPADD",FALSE,"Business Analysis"}</definedName>
    <definedName name="BLPH1" hidden="1">#REF!</definedName>
    <definedName name="BLPH10" hidden="1">#REF!</definedName>
    <definedName name="BLPH11" hidden="1">#REF!</definedName>
    <definedName name="BLPH12" hidden="1">#REF!</definedName>
    <definedName name="BLPH13" hidden="1">#REF!</definedName>
    <definedName name="BLPH14" hidden="1">#REF!</definedName>
    <definedName name="BLPH15" hidden="1">#REF!</definedName>
    <definedName name="BLPH16" hidden="1">#REF!</definedName>
    <definedName name="BLPH17" hidden="1">#REF!</definedName>
    <definedName name="BLPH18" hidden="1">#REF!</definedName>
    <definedName name="BLPH19" hidden="1">#REF!</definedName>
    <definedName name="BLPH2" hidden="1">#REF!</definedName>
    <definedName name="BLPH20" hidden="1">#REF!</definedName>
    <definedName name="BLPH21" hidden="1">#REF!</definedName>
    <definedName name="BLPH22" hidden="1">#REF!</definedName>
    <definedName name="BLPH3" hidden="1">#REF!</definedName>
    <definedName name="BLPH5" hidden="1">#REF!</definedName>
    <definedName name="BLPH6" hidden="1">#REF!</definedName>
    <definedName name="BLPH7" hidden="1">#REF!</definedName>
    <definedName name="BLPH8" hidden="1">#REF!</definedName>
    <definedName name="BLPH9" hidden="1">#REF!</definedName>
    <definedName name="bmbnmn" localSheetId="0" hidden="1">{#N/A,#N/A,FALSE,"KA CH  (2)"}</definedName>
    <definedName name="bmbnmn" hidden="1">{#N/A,#N/A,FALSE,"KA CH  (2)"}</definedName>
    <definedName name="bn" localSheetId="0" hidden="1">{#N/A,#N/A,FALSE,"Aging Summary";#N/A,#N/A,FALSE,"Ratio Analysis";#N/A,#N/A,FALSE,"Test 120 Day Accts";#N/A,#N/A,FALSE,"Tickmarks"}</definedName>
    <definedName name="bn" localSheetId="3" hidden="1">{#N/A,#N/A,FALSE,"Aging Summary";#N/A,#N/A,FALSE,"Ratio Analysis";#N/A,#N/A,FALSE,"Test 120 Day Accts";#N/A,#N/A,FALSE,"Tickmarks"}</definedName>
    <definedName name="bn" hidden="1">{#N/A,#N/A,FALSE,"Aging Summary";#N/A,#N/A,FALSE,"Ratio Analysis";#N/A,#N/A,FALSE,"Test 120 Day Accts";#N/A,#N/A,FALSE,"Tickmarks"}</definedName>
    <definedName name="bnbn" localSheetId="0" hidden="1">{"oct_res_comm",#N/A,FALSE,"VarToBud"}</definedName>
    <definedName name="bnbn" hidden="1">{"oct_res_comm",#N/A,FALSE,"VarToBud"}</definedName>
    <definedName name="BNE_MESSAGES_HIDDEN" hidden="1">#REF!</definedName>
    <definedName name="bnm" localSheetId="0" hidden="1">{#N/A,#N/A,FALSE,"REPORT"}</definedName>
    <definedName name="bnm" hidden="1">{#N/A,#N/A,FALSE,"REPORT"}</definedName>
    <definedName name="bnmk" localSheetId="0" hidden="1">{#N/A,#N/A,FALSE,"Produkte Erw.";#N/A,#N/A,FALSE,"Produkte Plan";#N/A,#N/A,FALSE,"Leistungen Erw.";#N/A,#N/A,FALSE,"Leistungen Plan";#N/A,#N/A,FALSE,"KA Allg.Kosten (2)";#N/A,#N/A,FALSE,"KA All.Kosten"}</definedName>
    <definedName name="bnmk" hidden="1">{#N/A,#N/A,FALSE,"Produkte Erw.";#N/A,#N/A,FALSE,"Produkte Plan";#N/A,#N/A,FALSE,"Leistungen Erw.";#N/A,#N/A,FALSE,"Leistungen Plan";#N/A,#N/A,FALSE,"KA Allg.Kosten (2)";#N/A,#N/A,FALSE,"KA All.Kosten"}</definedName>
    <definedName name="bnmm" localSheetId="0" hidden="1">{"detail",#N/A,FALSE,"mfg";"summary",#N/A,FALSE,"mfg"}</definedName>
    <definedName name="bnmm" hidden="1">{"detail",#N/A,FALSE,"mfg";"summary",#N/A,FALSE,"mfg"}</definedName>
    <definedName name="BOOK" localSheetId="0" hidden="1">{#N/A,#N/A,FALSE,"표지&amp;목차";#N/A,#N/A,FALSE,"경영현황";#N/A,#N/A,FALSE,"매출현황";#N/A,#N/A,FALSE,"매출차이분석(양식)";#N/A,#N/A,FALSE,"손익현황";#N/A,#N/A,FALSE,"손익차이분석";#N/A,#N/A,FALSE,"제품별손익";#N/A,#N/A,FALSE,"재공재고";#N/A,#N/A,FALSE,"원가추이"}</definedName>
    <definedName name="BOOK" hidden="1">{#N/A,#N/A,FALSE,"표지&amp;목차";#N/A,#N/A,FALSE,"경영현황";#N/A,#N/A,FALSE,"매출현황";#N/A,#N/A,FALSE,"매출차이분석(양식)";#N/A,#N/A,FALSE,"손익현황";#N/A,#N/A,FALSE,"손익차이분석";#N/A,#N/A,FALSE,"제품별손익";#N/A,#N/A,FALSE,"재공재고";#N/A,#N/A,FALSE,"원가추이"}</definedName>
    <definedName name="book1" localSheetId="25" hidden="1">{#N/A,#N/A,FALSE,"UNIT";#N/A,#N/A,FALSE,"UNIT";#N/A,#N/A,FALSE,"계정"}</definedName>
    <definedName name="book1" localSheetId="0" hidden="1">{#N/A,#N/A,FALSE,"UNIT";#N/A,#N/A,FALSE,"UNIT";#N/A,#N/A,FALSE,"계정"}</definedName>
    <definedName name="book1" localSheetId="3" hidden="1">{#N/A,#N/A,FALSE,"UNIT";#N/A,#N/A,FALSE,"UNIT";#N/A,#N/A,FALSE,"계정"}</definedName>
    <definedName name="book1" hidden="1">{#N/A,#N/A,FALSE,"UNIT";#N/A,#N/A,FALSE,"UNIT";#N/A,#N/A,FALSE,"계정"}</definedName>
    <definedName name="both203" localSheetId="0" hidden="1">{"detail",#N/A,FALSE,"mfg";"summary",#N/A,FALSE,"mfg"}</definedName>
    <definedName name="both203" hidden="1">{"detail",#N/A,FALSE,"mfg";"summary",#N/A,FALSE,"mfg"}</definedName>
    <definedName name="both204" localSheetId="0" hidden="1">{"detail",#N/A,FALSE,"mfg";"summary",#N/A,FALSE,"mfg"}</definedName>
    <definedName name="both204" hidden="1">{"detail",#N/A,FALSE,"mfg";"summary",#N/A,FALSE,"mfg"}</definedName>
    <definedName name="both89n" localSheetId="0" hidden="1">{"detail",#N/A,FALSE,"mfg";"summary",#N/A,FALSE,"mfg"}</definedName>
    <definedName name="both89n" hidden="1">{"detail",#N/A,FALSE,"mfg";"summary",#N/A,FALSE,"mfg"}</definedName>
    <definedName name="both8mj" localSheetId="0" hidden="1">{"detail",#N/A,FALSE,"mfg";"summary",#N/A,FALSE,"mfg"}</definedName>
    <definedName name="both8mj" hidden="1">{"detail",#N/A,FALSE,"mfg";"summary",#N/A,FALSE,"mfg"}</definedName>
    <definedName name="BPR_01" localSheetId="0" hidden="1">{#N/A,#N/A,FALSE,"BS";#N/A,#N/A,FALSE,"PL";#N/A,#N/A,FALSE,"처분";#N/A,#N/A,FALSE,"현금";#N/A,#N/A,FALSE,"매출";#N/A,#N/A,FALSE,"원가";#N/A,#N/A,FALSE,"경영"}</definedName>
    <definedName name="BPR_01" hidden="1">{#N/A,#N/A,FALSE,"BS";#N/A,#N/A,FALSE,"PL";#N/A,#N/A,FALSE,"처분";#N/A,#N/A,FALSE,"현금";#N/A,#N/A,FALSE,"매출";#N/A,#N/A,FALSE,"원가";#N/A,#N/A,FALSE,"경영"}</definedName>
    <definedName name="br" localSheetId="0" hidden="1">{"oct_res_comm",#N/A,FALSE,"VarToBud"}</definedName>
    <definedName name="br" hidden="1">{"oct_res_comm",#N/A,FALSE,"VarToBud"}</definedName>
    <definedName name="Broadband" localSheetId="0" hidden="1">{#N/A,#N/A,TRUE,"Reforecast vs Budget";#N/A,#N/A,TRUE,"Reforecast vs Budget (2)";#N/A,#N/A,TRUE,"Key Financials";#N/A,#N/A,TRUE,"Subscriber";#N/A,#N/A,TRUE,"IS";#N/A,#N/A,TRUE,"IS-Basic";#N/A,#N/A,TRUE,"IS-Tiering";#N/A,#N/A,TRUE,"IS-Broadband";#N/A,#N/A,TRUE,"IS Summary2";#N/A,#N/A,TRUE,"Sub Basic";#N/A,#N/A,TRUE,"Sub Tiering";#N/A,#N/A,TRUE,"Sub Broadband";#N/A,#N/A,TRUE,"Bench-Sum";#N/A,#N/A,TRUE,"Bench-Total";#N/A,#N/A,TRUE,"Bench-Basic";#N/A,#N/A,TRUE,"Benchmark-Tiering";#N/A,#N/A,TRUE,"Benchmark-Broadband";#N/A,#N/A,TRUE,"Benchmark-NTY";#N/A,#N/A,TRUE,"Benchmark-Best";#N/A,#N/A,TRUE,"Benchmark-SH";#N/A,#N/A,TRUE,"Benchmark-CY";#N/A,#N/A,TRUE,"Benchmark-TC";#N/A,#N/A,TRUE,"Head Count"}</definedName>
    <definedName name="Broadband" hidden="1">{#N/A,#N/A,TRUE,"Reforecast vs Budget";#N/A,#N/A,TRUE,"Reforecast vs Budget (2)";#N/A,#N/A,TRUE,"Key Financials";#N/A,#N/A,TRUE,"Subscriber";#N/A,#N/A,TRUE,"IS";#N/A,#N/A,TRUE,"IS-Basic";#N/A,#N/A,TRUE,"IS-Tiering";#N/A,#N/A,TRUE,"IS-Broadband";#N/A,#N/A,TRUE,"IS Summary2";#N/A,#N/A,TRUE,"Sub Basic";#N/A,#N/A,TRUE,"Sub Tiering";#N/A,#N/A,TRUE,"Sub Broadband";#N/A,#N/A,TRUE,"Bench-Sum";#N/A,#N/A,TRUE,"Bench-Total";#N/A,#N/A,TRUE,"Bench-Basic";#N/A,#N/A,TRUE,"Benchmark-Tiering";#N/A,#N/A,TRUE,"Benchmark-Broadband";#N/A,#N/A,TRUE,"Benchmark-NTY";#N/A,#N/A,TRUE,"Benchmark-Best";#N/A,#N/A,TRUE,"Benchmark-SH";#N/A,#N/A,TRUE,"Benchmark-CY";#N/A,#N/A,TRUE,"Benchmark-TC";#N/A,#N/A,TRUE,"Head Count"}</definedName>
    <definedName name="Bryan" localSheetId="0" hidden="1">{#N/A,"PURADD",FALSE,"Business Analysis";#N/A,"PURSPP",FALSE,"Business Analysis";#N/A,"CTGIND",FALSE,"Business Analysis";#N/A,"PURCHM",FALSE,"Business Analysis";#N/A,"SPADD",FALSE,"Business Analysis";#N/A,"EPOXY",FALSE,"Business Analysis";#N/A,"PURPER",FALSE,"Business Analysis"}</definedName>
    <definedName name="Bryan" hidden="1">{#N/A,"PURADD",FALSE,"Business Analysis";#N/A,"PURSPP",FALSE,"Business Analysis";#N/A,"CTGIND",FALSE,"Business Analysis";#N/A,"PURCHM",FALSE,"Business Analysis";#N/A,"SPADD",FALSE,"Business Analysis";#N/A,"EPOXY",FALSE,"Business Analysis";#N/A,"PURPER",FALSE,"Business Analysis"}</definedName>
    <definedName name="bs" hidden="1">#REF!</definedName>
    <definedName name="BS_일본" hidden="1">#REF!</definedName>
    <definedName name="BS_저장품" localSheetId="0" hidden="1">{#N/A,#N/A,FALSE,"BS";#N/A,#N/A,FALSE,"PL";#N/A,#N/A,FALSE,"처분";#N/A,#N/A,FALSE,"현금";#N/A,#N/A,FALSE,"매출";#N/A,#N/A,FALSE,"원가";#N/A,#N/A,FALSE,"경영"}</definedName>
    <definedName name="BS_저장품" hidden="1">{#N/A,#N/A,FALSE,"BS";#N/A,#N/A,FALSE,"PL";#N/A,#N/A,FALSE,"처분";#N/A,#N/A,FALSE,"현금";#N/A,#N/A,FALSE,"매출";#N/A,#N/A,FALSE,"원가";#N/A,#N/A,FALSE,"경영"}</definedName>
    <definedName name="bsbco"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co"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c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yco"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yco"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byc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BSC" localSheetId="0" hidden="1">{#N/A,"BalanceSheetGroup",TRUE,"BSComparison";#N/A,"BalanceSheetDS",TRUE,"BSComparison";#N/A,"BalanceSheetDDS",TRUE,"BSComparison";#N/A,"BalanceSheetDSA",TRUE,"BSComparison";#N/A,"BalanceSheetDSKK",TRUE,"BSComparison";#N/A,"BalanceSheetSOW",TRUE,"BSComparison";#N/A,"BalanceSheetDeneb",TRUE,"BSComparison"}</definedName>
    <definedName name="BSC" hidden="1">{#N/A,"BalanceSheetGroup",TRUE,"BSComparison";#N/A,"BalanceSheetDS",TRUE,"BSComparison";#N/A,"BalanceSheetDDS",TRUE,"BSComparison";#N/A,"BalanceSheetDSA",TRUE,"BSComparison";#N/A,"BalanceSheetDSKK",TRUE,"BSComparison";#N/A,"BalanceSheetSOW",TRUE,"BSComparison";#N/A,"BalanceSheetDeneb",TRUE,"BSComparison"}</definedName>
    <definedName name="bsfd" localSheetId="0" hidden="1">{0,0,0,0;0,0,0,0;0,0,0,0}</definedName>
    <definedName name="bsfd" hidden="1">{0,0,0,0;0,0,0,0;0,0,0,0}</definedName>
    <definedName name="BSG" localSheetId="0" hidden="1">{#N/A,#N/A,TRUE,"Title";#N/A,#N/A,TRUE,"BSAssets";#N/A,#N/A,TRUE,"BSLiabilities";#N/A,#N/A,TRUE,"ConsolidatedEquityControl";#N/A,#N/A,TRUE,"BSConsolidatedDetail"}</definedName>
    <definedName name="BSG" hidden="1">{#N/A,#N/A,TRUE,"Title";#N/A,#N/A,TRUE,"BSAssets";#N/A,#N/A,TRUE,"BSLiabilities";#N/A,#N/A,TRUE,"ConsolidatedEquityControl";#N/A,#N/A,TRUE,"BSConsolidatedDetail"}</definedName>
    <definedName name="BSP" localSheetId="0" hidden="1">{#N/A,"Publication",TRUE,"Title";#N/A,"BalanceSheetGroup",TRUE,"BS10Q";"Partiel",#N/A,TRUE,"BSAssets";"Partiel",#N/A,TRUE,"BSLiabilities";#N/A,#N/A,TRUE,"BS10QFrançais"}</definedName>
    <definedName name="BSP" hidden="1">{#N/A,"Publication",TRUE,"Title";#N/A,"BalanceSheetGroup",TRUE,"BS10Q";"Partiel",#N/A,TRUE,"BSAssets";"Partiel",#N/A,TRUE,"BSLiabilities";#N/A,#N/A,TRUE,"BS10QFrançais"}</definedName>
    <definedName name="BST" localSheetId="0" hidden="1">{#N/A,"Interne",TRUE,"Title";#N/A,#N/A,TRUE,"BSAssets";#N/A,#N/A,TRUE,"BSLiabilities";#N/A,"BalanceSheetGroup",TRUE,"BSComparison";#N/A,"BalanceSheetDS",TRUE,"BSComparison";#N/A,"BalanceSheetDDS",TRUE,"BSComparison";#N/A,"BalanceSheetDSA",TRUE,"BSComparison";#N/A,"BalanceSheetDSKK",TRUE,"BSComparison";#N/A,"BalanceSheetSOW",TRUE,"BSComparison";#N/A,"BalanceSheetDeneb",TRUE,"BSComparison";#N/A,#N/A,TRUE,"BSConsolidatedDetail";#N/A,#N/A,TRUE,"ConsolidatedEquityControl"}</definedName>
    <definedName name="BST" hidden="1">{#N/A,"Interne",TRUE,"Title";#N/A,#N/A,TRUE,"BSAssets";#N/A,#N/A,TRUE,"BSLiabilities";#N/A,"BalanceSheetGroup",TRUE,"BSComparison";#N/A,"BalanceSheetDS",TRUE,"BSComparison";#N/A,"BalanceSheetDDS",TRUE,"BSComparison";#N/A,"BalanceSheetDSA",TRUE,"BSComparison";#N/A,"BalanceSheetDSKK",TRUE,"BSComparison";#N/A,"BalanceSheetSOW",TRUE,"BSComparison";#N/A,"BalanceSheetDeneb",TRUE,"BSComparison";#N/A,#N/A,TRUE,"BSConsolidatedDetail";#N/A,#N/A,TRUE,"ConsolidatedEquityControl"}</definedName>
    <definedName name="bs분석" hidden="1">#REF!</definedName>
    <definedName name="BS지사" localSheetId="0" hidden="1">{#N/A,#N/A,TRUE,"Summary";#N/A,#N/A,TRUE,"IS";#N/A,#N/A,TRUE,"Adj";#N/A,#N/A,TRUE,"BS";#N/A,#N/A,TRUE,"CF";#N/A,#N/A,TRUE,"Debt";#N/A,#N/A,TRUE,"IRR"}</definedName>
    <definedName name="BS지사" hidden="1">{#N/A,#N/A,TRUE,"Summary";#N/A,#N/A,TRUE,"IS";#N/A,#N/A,TRUE,"Adj";#N/A,#N/A,TRUE,"BS";#N/A,#N/A,TRUE,"CF";#N/A,#N/A,TRUE,"Debt";#N/A,#N/A,TRUE,"IRR"}</definedName>
    <definedName name="BS차이내역" localSheetId="0" hidden="1">{#N/A,#N/A,FALSE,"정공"}</definedName>
    <definedName name="BS차이내역" localSheetId="3" hidden="1">{#N/A,#N/A,FALSE,"정공"}</definedName>
    <definedName name="BS차이내역" hidden="1">{#N/A,#N/A,FALSE,"정공"}</definedName>
    <definedName name="BS추정" localSheetId="0" hidden="1">{"'보고양식'!$A$58:$K$111"}</definedName>
    <definedName name="BS추정" hidden="1">{"'보고양식'!$A$58:$K$111"}</definedName>
    <definedName name="BT" hidden="1">#REF!</definedName>
    <definedName name="BudvsAct"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BudvsAct"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buibd"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ibd"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LK손익" localSheetId="0" hidden="1">{"adj95mult",#N/A,FALSE,"COMPCO";"adj95est",#N/A,FALSE,"COMPCO"}</definedName>
    <definedName name="BULK손익" hidden="1">{"adj95mult",#N/A,FALSE,"COMPCO";"adj95est",#N/A,FALSE,"COMPCO"}</definedName>
    <definedName name="BULK손익0" localSheetId="0" hidden="1">{"mult96",#N/A,FALSE,"PETCOMP";"est96",#N/A,FALSE,"PETCOMP";"mult95",#N/A,FALSE,"PETCOMP";"est95",#N/A,FALSE,"PETCOMP";"multltm",#N/A,FALSE,"PETCOMP";"resultltm",#N/A,FALSE,"PETCOMP"}</definedName>
    <definedName name="BULK손익0" hidden="1">{"mult96",#N/A,FALSE,"PETCOMP";"est96",#N/A,FALSE,"PETCOMP";"mult95",#N/A,FALSE,"PETCOMP";"est95",#N/A,FALSE,"PETCOMP";"multltm",#N/A,FALSE,"PETCOMP";"resultltm",#N/A,FALSE,"PETCOMP"}</definedName>
    <definedName name="bull" localSheetId="0" hidden="1">{"detail",#N/A,FALSE,"mfg";"summary",#N/A,FALSE,"mfg"}</definedName>
    <definedName name="bull" hidden="1">{"detail",#N/A,FALSE,"mfg";"summary",#N/A,FALSE,"mfg"}</definedName>
    <definedName name="bull2" localSheetId="0" hidden="1">{#N/A,"PURCHM",FALSE,"Business Analysis";#N/A,"SPADD",FALSE,"Business Analysis"}</definedName>
    <definedName name="bull2" hidden="1">{#N/A,"PURCHM",FALSE,"Business Analysis";#N/A,"SPADD",FALSE,"Business Analysis"}</definedName>
    <definedName name="bull3" localSheetId="0" hidden="1">{"detail",#N/A,FALSE,"mfg";"summary",#N/A,FALSE,"mfg"}</definedName>
    <definedName name="bull3" hidden="1">{"detail",#N/A,FALSE,"mfg";"summary",#N/A,FALSE,"mfg"}</definedName>
    <definedName name="bull4" localSheetId="0" hidden="1">{#N/A,"PURCHM",FALSE,"Business Analysis";#N/A,"SPADD",FALSE,"Business Analysis"}</definedName>
    <definedName name="bull4" hidden="1">{#N/A,"PURCHM",FALSE,"Business Analysis";#N/A,"SPADD",FALSE,"Business Analysis"}</definedName>
    <definedName name="bull5" localSheetId="0" hidden="1">{#N/A,"PURADD",FALSE,"Business Analysis";#N/A,"PURSPP",FALSE,"Business Analysis";#N/A,"CTGIND",FALSE,"Business Analysis";#N/A,"PURCHM",FALSE,"Business Analysis";#N/A,"SPADD",FALSE,"Business Analysis";#N/A,"EPOXY",FALSE,"Business Analysis";#N/A,"PURPER",FALSE,"Business Analysis"}</definedName>
    <definedName name="bull5" hidden="1">{#N/A,"PURADD",FALSE,"Business Analysis";#N/A,"PURSPP",FALSE,"Business Analysis";#N/A,"CTGIND",FALSE,"Business Analysis";#N/A,"PURCHM",FALSE,"Business Analysis";#N/A,"SPADD",FALSE,"Business Analysis";#N/A,"EPOXY",FALSE,"Business Analysis";#N/A,"PURPER",FALSE,"Business Analysis"}</definedName>
    <definedName name="busais"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is"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rea201"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rea201"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rea203"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usarea203"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bv" localSheetId="0" hidden="1">{#N/A,#N/A,FALSE,"1.CRITERIA";#N/A,#N/A,FALSE,"2.IS";#N/A,#N/A,FALSE,"3.BS";#N/A,#N/A,FALSE,"4.PER PL";#N/A,#N/A,FALSE,"5.INVESTMENT";#N/A,#N/A,FALSE,"6.공문";#N/A,#N/A,FALSE,"7.netinvest"}</definedName>
    <definedName name="bv" hidden="1">{#N/A,#N/A,FALSE,"1.CRITERIA";#N/A,#N/A,FALSE,"2.IS";#N/A,#N/A,FALSE,"3.BS";#N/A,#N/A,FALSE,"4.PER PL";#N/A,#N/A,FALSE,"5.INVESTMENT";#N/A,#N/A,FALSE,"6.공문";#N/A,#N/A,FALSE,"7.netinvest"}</definedName>
    <definedName name="bvcx" localSheetId="0" hidden="1">{"apci",#N/A,FALSE,"Chem_CY";"eastman",#N/A,FALSE,"Eastman";"betz",#N/A,FALSE,"Betz";"great lakes",#N/A,FALSE,"Great_Lakes";"hercules",#N/A,FALSE,"Hercules Chem Seg Data";"rohm",#N/A,FALSE,"Rohm";"union carbide",#N/A,FALSE,"Union";"witco",#N/A,FALSE,"Witco"}</definedName>
    <definedName name="bvcx" hidden="1">{"apci",#N/A,FALSE,"Chem_CY";"eastman",#N/A,FALSE,"Eastman";"betz",#N/A,FALSE,"Betz";"great lakes",#N/A,FALSE,"Great_Lakes";"hercules",#N/A,FALSE,"Hercules Chem Seg Data";"rohm",#N/A,FALSE,"Rohm";"union carbide",#N/A,FALSE,"Union";"witco",#N/A,FALSE,"Witco"}</definedName>
    <definedName name="bvcz" hidden="1">#REF!</definedName>
    <definedName name="bvvv"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vvv"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vvv"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bz"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bz"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CAP1B"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1B" localSheetId="3"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1B"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1C"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1C"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A" localSheetId="0" hidden="1">{#N/A,#N/A,FALSE,"인원";#N/A,#N/A,FALSE,"비용2";#N/A,#N/A,FALSE,"비용1";#N/A,#N/A,FALSE,"비용";#N/A,#N/A,FALSE,"보증2";#N/A,#N/A,FALSE,"보증1";#N/A,#N/A,FALSE,"보증";#N/A,#N/A,FALSE,"손익1";#N/A,#N/A,FALSE,"손익";#N/A,#N/A,FALSE,"부서별매출";#N/A,#N/A,FALSE,"매출"}</definedName>
    <definedName name="CAPA" localSheetId="3" hidden="1">{#N/A,#N/A,FALSE,"인원";#N/A,#N/A,FALSE,"비용2";#N/A,#N/A,FALSE,"비용1";#N/A,#N/A,FALSE,"비용";#N/A,#N/A,FALSE,"보증2";#N/A,#N/A,FALSE,"보증1";#N/A,#N/A,FALSE,"보증";#N/A,#N/A,FALSE,"손익1";#N/A,#N/A,FALSE,"손익";#N/A,#N/A,FALSE,"부서별매출";#N/A,#N/A,FALSE,"매출"}</definedName>
    <definedName name="CAPA" hidden="1">{#N/A,#N/A,FALSE,"인원";#N/A,#N/A,FALSE,"비용2";#N/A,#N/A,FALSE,"비용1";#N/A,#N/A,FALSE,"비용";#N/A,#N/A,FALSE,"보증2";#N/A,#N/A,FALSE,"보증1";#N/A,#N/A,FALSE,"보증";#N/A,#N/A,FALSE,"손익1";#N/A,#N/A,FALSE,"손익";#N/A,#N/A,FALSE,"부서별매출";#N/A,#N/A,FALSE,"매출"}</definedName>
    <definedName name="CAPA9798" localSheetId="0" hidden="1">{#N/A,#N/A,FALSE,"P.C.B"}</definedName>
    <definedName name="CAPA9798" hidden="1">{#N/A,#N/A,FALSE,"P.C.B"}</definedName>
    <definedName name="Capa변동" localSheetId="0" hidden="1">{"'Sheet1'!$A$1:$H$36"}</definedName>
    <definedName name="Capa변동" hidden="1">{"'Sheet1'!$A$1:$H$36"}</definedName>
    <definedName name="CapEx_back" hidden="1">#REF!</definedName>
    <definedName name="CapSpendingExcludesSanFu" localSheetId="0" hidden="1">{"detail",#N/A,FALSE,"mfg";"summary",#N/A,FALSE,"mfg"}</definedName>
    <definedName name="CapSpendingExcludesSanFu" hidden="1">{"detail",#N/A,FALSE,"mfg";"summary",#N/A,FALSE,"mfg"}</definedName>
    <definedName name="CARRIER" localSheetId="0" hidden="1">{#N/A,#N/A,FALSE,"단축1";#N/A,#N/A,FALSE,"단축2";#N/A,#N/A,FALSE,"단축3";#N/A,#N/A,FALSE,"장축";#N/A,#N/A,FALSE,"4WD"}</definedName>
    <definedName name="CARRIER" hidden="1">{#N/A,#N/A,FALSE,"단축1";#N/A,#N/A,FALSE,"단축2";#N/A,#N/A,FALSE,"단축3";#N/A,#N/A,FALSE,"장축";#N/A,#N/A,FALSE,"4WD"}</definedName>
    <definedName name="CASHOUT" localSheetId="0" hidden="1">{"'Sheet1'!$A$1:$H$36"}</definedName>
    <definedName name="CASHOUT" hidden="1">{"'Sheet1'!$A$1:$H$36"}</definedName>
    <definedName name="cb" hidden="1">#REF!</definedName>
    <definedName name="cbk" localSheetId="0" hidden="1">{"'표지'!$B$5"}</definedName>
    <definedName name="cbk" hidden="1">{"'표지'!$B$5"}</definedName>
    <definedName name="CC" localSheetId="0" hidden="1">{"'5국공정'!$A$1:$E$128"}</definedName>
    <definedName name="CC" hidden="1">{"'5국공정'!$A$1:$E$128"}</definedName>
    <definedName name="cc0" localSheetId="25" hidden="1">{"'5국공정'!$A$1:$E$128"}</definedName>
    <definedName name="cc0" localSheetId="0" hidden="1">{"'5국공정'!$A$1:$E$128"}</definedName>
    <definedName name="cc0" localSheetId="3" hidden="1">{"'5국공정'!$A$1:$E$128"}</definedName>
    <definedName name="cc0" hidden="1">{"'5국공정'!$A$1:$E$128"}</definedName>
    <definedName name="CCASH"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CCASH"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CCASH"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ccc" localSheetId="0" hidden="1">{#N/A,#N/A,FALSE,"정공"}</definedName>
    <definedName name="ccc" localSheetId="3" hidden="1">{#N/A,#N/A,FALSE,"정공"}</definedName>
    <definedName name="ccc" hidden="1">{#N/A,#N/A,FALSE,"정공"}</definedName>
    <definedName name="cccddd" localSheetId="0" hidden="1">{#N/A,#N/A,FALSE,"단축1";#N/A,#N/A,FALSE,"단축2";#N/A,#N/A,FALSE,"단축3";#N/A,#N/A,FALSE,"장축";#N/A,#N/A,FALSE,"4WD"}</definedName>
    <definedName name="cccddd" hidden="1">{#N/A,#N/A,FALSE,"단축1";#N/A,#N/A,FALSE,"단축2";#N/A,#N/A,FALSE,"단축3";#N/A,#N/A,FALSE,"장축";#N/A,#N/A,FALSE,"4WD"}</definedName>
    <definedName name="ccf" localSheetId="0" hidden="1">{"YD PRS",#N/A,FALSE,"YTD"}</definedName>
    <definedName name="ccf" hidden="1">{"YD PRS",#N/A,FALSE,"YTD"}</definedName>
    <definedName name="cdds" localSheetId="0" hidden="1">{"detail",#N/A,FALSE,"mfg";"summary",#N/A,FALSE,"mfg"}</definedName>
    <definedName name="cdds" hidden="1">{"detail",#N/A,FALSE,"mfg";"summary",#N/A,FALSE,"mfg"}</definedName>
    <definedName name="CDE" localSheetId="0" hidden="1">{#N/A,#N/A,TRUE,"일정"}</definedName>
    <definedName name="CDE" localSheetId="3" hidden="1">{#N/A,#N/A,TRUE,"일정"}</definedName>
    <definedName name="CDE" hidden="1">{#N/A,#N/A,TRUE,"일정"}</definedName>
    <definedName name="cdf" localSheetId="0" hidden="1">{"sales growth",#N/A,FALSE,"summary";"oper income",#N/A,FALSE,"summary";"oros rank",#N/A,FALSE,"summary";"net assets",#N/A,FALSE,"summary";"asset turnover",#N/A,FALSE,"summary";"orona",#N/A,FALSE,"summary"}</definedName>
    <definedName name="cdf" hidden="1">{"sales growth",#N/A,FALSE,"summary";"oper income",#N/A,FALSE,"summary";"oros rank",#N/A,FALSE,"summary";"net assets",#N/A,FALSE,"summary";"asset turnover",#N/A,FALSE,"summary";"orona",#N/A,FALSE,"summary"}</definedName>
    <definedName name="cdhbkjbkjnkjnlmmn" localSheetId="0" hidden="1">{#N/A,#N/A,TRUE,"일정"}</definedName>
    <definedName name="cdhbkjbkjnkjnlmmn" localSheetId="3" hidden="1">{#N/A,#N/A,TRUE,"일정"}</definedName>
    <definedName name="cdhbkjbkjnkjnlmmn" hidden="1">{#N/A,#N/A,TRUE,"일정"}</definedName>
    <definedName name="cds" localSheetId="0" hidden="1">{"detail",#N/A,FALSE,"mfg";"summary",#N/A,FALSE,"mfg"}</definedName>
    <definedName name="cds" hidden="1">{"detail",#N/A,FALSE,"mfg";"summary",#N/A,FALSE,"mfg"}</definedName>
    <definedName name="cea" localSheetId="0"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cea"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cew" localSheetId="0" hidden="1">{"ICD Details",#N/A,FALSE,"Current Yr";"ICD Details",#N/A,FALSE,"Budget";"ICD Details",#N/A,FALSE,"Prior Year"}</definedName>
    <definedName name="cew" hidden="1">{"ICD Details",#N/A,FALSE,"Current Yr";"ICD Details",#N/A,FALSE,"Budget";"ICD Details",#N/A,FALSE,"Prior Year"}</definedName>
    <definedName name="CF" hidden="1">#REF!</definedName>
    <definedName name="CF02기초" localSheetId="25" hidden="1">{#N/A,#N/A,TRUE,"Summary";#N/A,#N/A,TRUE,"IS";#N/A,#N/A,TRUE,"Adj";#N/A,#N/A,TRUE,"BS";#N/A,#N/A,TRUE,"CF";#N/A,#N/A,TRUE,"Debt";#N/A,#N/A,TRUE,"IRR"}</definedName>
    <definedName name="CF02기초" localSheetId="0" hidden="1">{#N/A,#N/A,TRUE,"Summary";#N/A,#N/A,TRUE,"IS";#N/A,#N/A,TRUE,"Adj";#N/A,#N/A,TRUE,"BS";#N/A,#N/A,TRUE,"CF";#N/A,#N/A,TRUE,"Debt";#N/A,#N/A,TRUE,"IRR"}</definedName>
    <definedName name="CF02기초" localSheetId="3" hidden="1">{#N/A,#N/A,TRUE,"Summary";#N/A,#N/A,TRUE,"IS";#N/A,#N/A,TRUE,"Adj";#N/A,#N/A,TRUE,"BS";#N/A,#N/A,TRUE,"CF";#N/A,#N/A,TRUE,"Debt";#N/A,#N/A,TRUE,"IRR"}</definedName>
    <definedName name="CF02기초" hidden="1">{#N/A,#N/A,TRUE,"Summary";#N/A,#N/A,TRUE,"IS";#N/A,#N/A,TRUE,"Adj";#N/A,#N/A,TRUE,"BS";#N/A,#N/A,TRUE,"CF";#N/A,#N/A,TRUE,"Debt";#N/A,#N/A,TRUE,"IRR"}</definedName>
    <definedName name="CFAB7" localSheetId="0" hidden="1">{"'Sheet1'!$A$1:$H$36"}</definedName>
    <definedName name="CFAB7" localSheetId="3" hidden="1">{"'Sheet1'!$A$1:$H$36"}</definedName>
    <definedName name="CFAB7" hidden="1">{"'Sheet1'!$A$1:$H$36"}</definedName>
    <definedName name="cfclear" localSheetId="25" hidden="1">{#N/A,#N/A,FALSE,"BS";#N/A,#N/A,FALSE,"PL";#N/A,#N/A,FALSE,"처분";#N/A,#N/A,FALSE,"현금";#N/A,#N/A,FALSE,"매출";#N/A,#N/A,FALSE,"원가";#N/A,#N/A,FALSE,"경영"}</definedName>
    <definedName name="cfclear" localSheetId="0" hidden="1">{#N/A,#N/A,FALSE,"BS";#N/A,#N/A,FALSE,"PL";#N/A,#N/A,FALSE,"처분";#N/A,#N/A,FALSE,"현금";#N/A,#N/A,FALSE,"매출";#N/A,#N/A,FALSE,"원가";#N/A,#N/A,FALSE,"경영"}</definedName>
    <definedName name="cfclear" localSheetId="3" hidden="1">{#N/A,#N/A,FALSE,"BS";#N/A,#N/A,FALSE,"PL";#N/A,#N/A,FALSE,"처분";#N/A,#N/A,FALSE,"현금";#N/A,#N/A,FALSE,"매출";#N/A,#N/A,FALSE,"원가";#N/A,#N/A,FALSE,"경영"}</definedName>
    <definedName name="cfclear" hidden="1">{#N/A,#N/A,FALSE,"BS";#N/A,#N/A,FALSE,"PL";#N/A,#N/A,FALSE,"처분";#N/A,#N/A,FALSE,"현금";#N/A,#N/A,FALSE,"매출";#N/A,#N/A,FALSE,"원가";#N/A,#N/A,FALSE,"경영"}</definedName>
    <definedName name="cfdd" hidden="1">#REF!</definedName>
    <definedName name="CFFF"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CFFF"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CFFF"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cfg" localSheetId="0" hidden="1">{"Act_vs_Budget",#N/A,FALSE,"QTRDPVAR";"Act_vs_Prior_Year",#N/A,FALSE,"QTRDPVAR"}</definedName>
    <definedName name="cfg" hidden="1">{"Act_vs_Budget",#N/A,FALSE,"QTRDPVAR";"Act_vs_Prior_Year",#N/A,FALSE,"QTRDPVAR"}</definedName>
    <definedName name="CForiginal" hidden="1">#REF!</definedName>
    <definedName name="CFO지표" localSheetId="0" hidden="1">{"'표지'!$B$5"}</definedName>
    <definedName name="CFO지표" hidden="1">{"'표지'!$B$5"}</definedName>
    <definedName name="cfs" localSheetId="0" hidden="1">{"YD LOUISIANA",#N/A,FALSE,"YTD"}</definedName>
    <definedName name="cfs" hidden="1">{"YD LOUISIANA",#N/A,FALSE,"YTD"}</definedName>
    <definedName name="CFSAG" localSheetId="0" hidden="1">{"'손익현황'!$A$1:$J$29"}</definedName>
    <definedName name="CFSAG" localSheetId="3" hidden="1">{"'손익현황'!$A$1:$J$29"}</definedName>
    <definedName name="CFSAG" hidden="1">{"'손익현황'!$A$1:$J$29"}</definedName>
    <definedName name="CFwp직전3" localSheetId="0" hidden="1">{#N/A,#N/A,FALSE,"UNIT";#N/A,#N/A,FALSE,"UNIT";#N/A,#N/A,FALSE,"계정"}</definedName>
    <definedName name="CFwp직전3" hidden="1">{#N/A,#N/A,FALSE,"UNIT";#N/A,#N/A,FALSE,"UNIT";#N/A,#N/A,FALSE,"계정"}</definedName>
    <definedName name="CF검증조서2기" localSheetId="0" hidden="1">{#N/A,#N/A,FALSE,"BS";#N/A,#N/A,FALSE,"PL";#N/A,#N/A,FALSE,"처분";#N/A,#N/A,FALSE,"현금";#N/A,#N/A,FALSE,"매출";#N/A,#N/A,FALSE,"원가";#N/A,#N/A,FALSE,"경영"}</definedName>
    <definedName name="CF검증조서2기" hidden="1">{#N/A,#N/A,FALSE,"BS";#N/A,#N/A,FALSE,"PL";#N/A,#N/A,FALSE,"처분";#N/A,#N/A,FALSE,"현금";#N/A,#N/A,FALSE,"매출";#N/A,#N/A,FALSE,"원가";#N/A,#N/A,FALSE,"경영"}</definedName>
    <definedName name="CF요인" hidden="1">#REF!</definedName>
    <definedName name="CG" localSheetId="0" hidden="1">{#N/A,#N/A,TRUE,"SCF";#N/A,"CashGroup",TRUE,"SCFComparison";#N/A,"CashDS",TRUE,"SCFComparison";#N/A,"CashDDS",TRUE,"SCFComparison";#N/A,"CashDSA",TRUE,"SCFComparison";#N/A,"CashDSKK",TRUE,"SCFComparison";#N/A,"CashSOW",TRUE,"SCFComparison";#N/A,"CashDeneb",TRUE,"SCFComparison";#N/A,#N/A,TRUE,"SCFConsolidatedDetail"}</definedName>
    <definedName name="CG" hidden="1">{#N/A,#N/A,TRUE,"SCF";#N/A,"CashGroup",TRUE,"SCFComparison";#N/A,"CashDS",TRUE,"SCFComparison";#N/A,"CashDDS",TRUE,"SCFComparison";#N/A,"CashDSA",TRUE,"SCFComparison";#N/A,"CashDSKK",TRUE,"SCFComparison";#N/A,"CashSOW",TRUE,"SCFComparison";#N/A,"CashDeneb",TRUE,"SCFComparison";#N/A,#N/A,TRUE,"SCFConsolidatedDetail"}</definedName>
    <definedName name="chang" localSheetId="25" hidden="1">{#N/A,#N/A,FALSE,"을지 (4)";#N/A,#N/A,FALSE,"을지 (5)";#N/A,#N/A,FALSE,"을지 (6)"}</definedName>
    <definedName name="chang" localSheetId="0" hidden="1">{#N/A,#N/A,FALSE,"을지 (4)";#N/A,#N/A,FALSE,"을지 (5)";#N/A,#N/A,FALSE,"을지 (6)"}</definedName>
    <definedName name="chang" localSheetId="3" hidden="1">{#N/A,#N/A,FALSE,"을지 (4)";#N/A,#N/A,FALSE,"을지 (5)";#N/A,#N/A,FALSE,"을지 (6)"}</definedName>
    <definedName name="chang" hidden="1">{#N/A,#N/A,FALSE,"을지 (4)";#N/A,#N/A,FALSE,"을지 (5)";#N/A,#N/A,FALSE,"을지 (6)"}</definedName>
    <definedName name="CHANGER" localSheetId="25" hidden="1">{"'Sheet1'!$A$1:$H$36"}</definedName>
    <definedName name="CHANGER" localSheetId="0" hidden="1">{"'Sheet1'!$A$1:$H$36"}</definedName>
    <definedName name="CHANGER" localSheetId="3" hidden="1">{"'Sheet1'!$A$1:$H$36"}</definedName>
    <definedName name="CHANGER" hidden="1">{"'Sheet1'!$A$1:$H$36"}</definedName>
    <definedName name="ChangeRange" hidden="1">#REF!</definedName>
    <definedName name="Chart" localSheetId="0" hidden="1">{#N/A,#N/A,FALSE,"Pharm";#N/A,#N/A,FALSE,"WWCM"}</definedName>
    <definedName name="Chart" hidden="1">{#N/A,#N/A,FALSE,"Pharm";#N/A,#N/A,FALSE,"WWCM"}</definedName>
    <definedName name="CHD" localSheetId="0" hidden="1">{#N/A,#N/A,FALSE,"손익표지";#N/A,#N/A,FALSE,"손익계산";#N/A,#N/A,FALSE,"일반관리비";#N/A,#N/A,FALSE,"영업외수익";#N/A,#N/A,FALSE,"영업외비용";#N/A,#N/A,FALSE,"매출액";#N/A,#N/A,FALSE,"요약손익";#N/A,#N/A,FALSE,"요약대차";#N/A,#N/A,FALSE,"매출채권현황";#N/A,#N/A,FALSE,"매출채권명세"}</definedName>
    <definedName name="CHD" hidden="1">{#N/A,#N/A,FALSE,"손익표지";#N/A,#N/A,FALSE,"손익계산";#N/A,#N/A,FALSE,"일반관리비";#N/A,#N/A,FALSE,"영업외수익";#N/A,#N/A,FALSE,"영업외비용";#N/A,#N/A,FALSE,"매출액";#N/A,#N/A,FALSE,"요약손익";#N/A,#N/A,FALSE,"요약대차";#N/A,#N/A,FALSE,"매출채권현황";#N/A,#N/A,FALSE,"매출채권명세"}</definedName>
    <definedName name="chemeis" localSheetId="0" hidden="1">{#N/A,#N/A,FALSE,"지침";#N/A,#N/A,FALSE,"환경분석";#N/A,#N/A,FALSE,"Sheet16"}</definedName>
    <definedName name="chemeis" hidden="1">{#N/A,#N/A,FALSE,"지침";#N/A,#N/A,FALSE,"환경분석";#N/A,#N/A,FALSE,"Sheet16"}</definedName>
    <definedName name="CHO" hidden="1">#REF!</definedName>
    <definedName name="CHOI" localSheetId="0" hidden="1">{#N/A,#N/A,FALSE,"PART-1234-8-12-9(41)";#N/A,#N/A,FALSE,"PARTS-2(3)";#N/A,#N/A,FALSE,"VAN SYSTEM";#N/A,#N/A,FALSE,"PARTS-10(26)";#N/A,#N/A,FALSE,"PART-5-6-7-11(14)";#N/A,#N/A,FALSE,"PARTS-4(3)";#N/A,#N/A,FALSE,"PCLASS"}</definedName>
    <definedName name="CHOI" hidden="1">{#N/A,#N/A,FALSE,"PART-1234-8-12-9(41)";#N/A,#N/A,FALSE,"PARTS-2(3)";#N/A,#N/A,FALSE,"VAN SYSTEM";#N/A,#N/A,FALSE,"PARTS-10(26)";#N/A,#N/A,FALSE,"PART-5-6-7-11(14)";#N/A,#N/A,FALSE,"PARTS-4(3)";#N/A,#N/A,FALSE,"PCLASS"}</definedName>
    <definedName name="CHOI_2" localSheetId="0" hidden="1">{#N/A,#N/A,FALSE,"PART-1234-8-12-9(41)";#N/A,#N/A,FALSE,"PARTS-2(3)";#N/A,#N/A,FALSE,"VAN SYSTEM";#N/A,#N/A,FALSE,"PARTS-10(26)";#N/A,#N/A,FALSE,"PART-5-6-7-11(14)";#N/A,#N/A,FALSE,"PARTS-4(3)";#N/A,#N/A,FALSE,"PCLASS"}</definedName>
    <definedName name="CHOI_2" hidden="1">{#N/A,#N/A,FALSE,"PART-1234-8-12-9(41)";#N/A,#N/A,FALSE,"PARTS-2(3)";#N/A,#N/A,FALSE,"VAN SYSTEM";#N/A,#N/A,FALSE,"PARTS-10(26)";#N/A,#N/A,FALSE,"PART-5-6-7-11(14)";#N/A,#N/A,FALSE,"PARTS-4(3)";#N/A,#N/A,FALSE,"PCLASS"}</definedName>
    <definedName name="chosie" localSheetId="0" hidden="1">{#N/A,#N/A,FALSE,"Pharm";#N/A,#N/A,FALSE,"WWCM"}</definedName>
    <definedName name="chosie" hidden="1">{#N/A,#N/A,FALSE,"Pharm";#N/A,#N/A,FALSE,"WWCM"}</definedName>
    <definedName name="ci" localSheetId="0" hidden="1">{#N/A,#N/A,FALSE,"단축1";#N/A,#N/A,FALSE,"단축2";#N/A,#N/A,FALSE,"단축3";#N/A,#N/A,FALSE,"장축";#N/A,#N/A,FALSE,"4WD"}</definedName>
    <definedName name="ci" hidden="1">{#N/A,#N/A,FALSE,"단축1";#N/A,#N/A,FALSE,"단축2";#N/A,#N/A,FALSE,"단축3";#N/A,#N/A,FALSE,"장축";#N/A,#N/A,FALSE,"4WD"}</definedName>
    <definedName name="CIQWBGuid" hidden="1">"c7943da1-91c3-4980-abf0-0e266da7f4b9"</definedName>
    <definedName name="CIQWBInfo" hidden="1">"{ ""CIQVersion"":""9.51.3510.3078"" }"</definedName>
    <definedName name="cjghjhj" localSheetId="0" hidden="1">{#N/A,#N/A,FALSE,"Umsatz CH";#N/A,#N/A,FALSE,"ER CH";#N/A,#N/A,FALSE,"EA CH (2) ";#N/A,#N/A,FALSE,"EA CH";#N/A,#N/A,FALSE,"EA CH (3) ";#N/A,#N/A,FALSE,"EA CH (4)";#N/A,#N/A,FALSE,"KA CH";#N/A,#N/A,FALSE,"KA CH  (2)";#N/A,#N/A,FALSE,"KA CH  (3)";#N/A,#N/A,FALSE,"KA CH (4)"}</definedName>
    <definedName name="cjghjhj" hidden="1">{#N/A,#N/A,FALSE,"Umsatz CH";#N/A,#N/A,FALSE,"ER CH";#N/A,#N/A,FALSE,"EA CH (2) ";#N/A,#N/A,FALSE,"EA CH";#N/A,#N/A,FALSE,"EA CH (3) ";#N/A,#N/A,FALSE,"EA CH (4)";#N/A,#N/A,FALSE,"KA CH";#N/A,#N/A,FALSE,"KA CH  (2)";#N/A,#N/A,FALSE,"KA CH  (3)";#N/A,#N/A,FALSE,"KA CH (4)"}</definedName>
    <definedName name="ck" localSheetId="0" hidden="1">{"'분양원가'!$B$1:$F$113"}</definedName>
    <definedName name="ck" hidden="1">{"'분양원가'!$B$1:$F$113"}</definedName>
    <definedName name="CLAIM" localSheetId="0" hidden="1">{#N/A,#N/A,FALSE,"98소지이동TOTvs99.1 (2)";#N/A,#N/A,FALSE,"TOTAL";#N/A,#N/A,FALSE,"98소지이동TOTvs99.1(b) (2)"}</definedName>
    <definedName name="CLAIM" localSheetId="3" hidden="1">{#N/A,#N/A,FALSE,"98소지이동TOTvs99.1 (2)";#N/A,#N/A,FALSE,"TOTAL";#N/A,#N/A,FALSE,"98소지이동TOTvs99.1(b) (2)"}</definedName>
    <definedName name="CLAIM" hidden="1">{#N/A,#N/A,FALSE,"98소지이동TOTvs99.1 (2)";#N/A,#N/A,FALSE,"TOTAL";#N/A,#N/A,FALSE,"98소지이동TOTvs99.1(b) (2)"}</definedName>
    <definedName name="CLAIM2" localSheetId="0" hidden="1">{#N/A,#N/A,FALSE,"98소지이동TOTvs99.1 (2)";#N/A,#N/A,FALSE,"TOTAL";#N/A,#N/A,FALSE,"98소지이동TOTvs99.1(b) (2)"}</definedName>
    <definedName name="CLAIM2" localSheetId="3" hidden="1">{#N/A,#N/A,FALSE,"98소지이동TOTvs99.1 (2)";#N/A,#N/A,FALSE,"TOTAL";#N/A,#N/A,FALSE,"98소지이동TOTvs99.1(b) (2)"}</definedName>
    <definedName name="CLAIM2" hidden="1">{#N/A,#N/A,FALSE,"98소지이동TOTvs99.1 (2)";#N/A,#N/A,FALSE,"TOTAL";#N/A,#N/A,FALSE,"98소지이동TOTvs99.1(b) (2)"}</definedName>
    <definedName name="clear" localSheetId="0" hidden="1">{#N/A,#N/A,FALSE,"PART-1234-8-12-9(41)";#N/A,#N/A,FALSE,"PARTS-2(3)";#N/A,#N/A,FALSE,"VAN SYSTEM";#N/A,#N/A,FALSE,"PARTS-10(26)";#N/A,#N/A,FALSE,"PART-5-6-7-11(14)";#N/A,#N/A,FALSE,"PARTS-4(3)";#N/A,#N/A,FALSE,"PCLASS"}</definedName>
    <definedName name="clear" hidden="1">{#N/A,#N/A,FALSE,"PART-1234-8-12-9(41)";#N/A,#N/A,FALSE,"PARTS-2(3)";#N/A,#N/A,FALSE,"VAN SYSTEM";#N/A,#N/A,FALSE,"PARTS-10(26)";#N/A,#N/A,FALSE,"PART-5-6-7-11(14)";#N/A,#N/A,FALSE,"PARTS-4(3)";#N/A,#N/A,FALSE,"PCLASS"}</definedName>
    <definedName name="cmklldje" localSheetId="0" hidden="1">{"'Sheet1'!$A$1:$H$36"}</definedName>
    <definedName name="cmklldje" hidden="1">{"'Sheet1'!$A$1:$H$36"}</definedName>
    <definedName name="COG" localSheetId="0" hidden="1">{#N/A,#N/A,FALSE,"지침";#N/A,#N/A,FALSE,"환경분석";#N/A,#N/A,FALSE,"Sheet16"}</definedName>
    <definedName name="COG" hidden="1">{#N/A,#N/A,FALSE,"지침";#N/A,#N/A,FALSE,"환경분석";#N/A,#N/A,FALSE,"Sheet16"}</definedName>
    <definedName name="COGLEE" localSheetId="0" hidden="1">{#N/A,#N/A,FALSE,"지침";#N/A,#N/A,FALSE,"환경분석";#N/A,#N/A,FALSE,"Sheet16"}</definedName>
    <definedName name="COGLEE" hidden="1">{#N/A,#N/A,FALSE,"지침";#N/A,#N/A,FALSE,"환경분석";#N/A,#N/A,FALSE,"Sheet16"}</definedName>
    <definedName name="COGstandard" localSheetId="0" hidden="1">{#N/A,#N/A,FALSE,"Pharm";#N/A,#N/A,FALSE,"WWCM"}</definedName>
    <definedName name="COGstandard" hidden="1">{#N/A,#N/A,FALSE,"Pharm";#N/A,#N/A,FALSE,"WWCM"}</definedName>
    <definedName name="COGWOO" localSheetId="0" hidden="1">{#N/A,#N/A,FALSE,"지침";#N/A,#N/A,FALSE,"환경분석";#N/A,#N/A,FALSE,"Sheet16"}</definedName>
    <definedName name="COGWOO" hidden="1">{#N/A,#N/A,FALSE,"지침";#N/A,#N/A,FALSE,"환경분석";#N/A,#N/A,FALSE,"Sheet16"}</definedName>
    <definedName name="Communication" localSheetId="0" hidden="1">{#N/A,#N/A,FALSE,"교육시간"}</definedName>
    <definedName name="Communication" localSheetId="3" hidden="1">{#N/A,#N/A,FALSE,"교육시간"}</definedName>
    <definedName name="Communication" hidden="1">{#N/A,#N/A,FALSE,"교육시간"}</definedName>
    <definedName name="Consumer_조기상각반영" localSheetId="0" hidden="1">{#N/A,#N/A,FALSE,"주요여수신";#N/A,#N/A,FALSE,"수신금리";#N/A,#N/A,FALSE,"대출금리";#N/A,#N/A,FALSE,"신규대출";#N/A,#N/A,FALSE,"총액대출"}</definedName>
    <definedName name="Consumer_조기상각반영" hidden="1">{#N/A,#N/A,FALSE,"주요여수신";#N/A,#N/A,FALSE,"수신금리";#N/A,#N/A,FALSE,"대출금리";#N/A,#N/A,FALSE,"신규대출";#N/A,#N/A,FALSE,"총액대출"}</definedName>
    <definedName name="ContentsHelp" hidden="1">#REF!</definedName>
    <definedName name="COPY" localSheetId="0" hidden="1">{#N/A,#N/A,FALSE,"Pharm";#N/A,#N/A,FALSE,"WWCM"}</definedName>
    <definedName name="COPY" hidden="1">{#N/A,#N/A,FALSE,"Pharm";#N/A,#N/A,FALSE,"WWCM"}</definedName>
    <definedName name="copy1" localSheetId="0" hidden="1">{#N/A,#N/A,FALSE,"Pharm";#N/A,#N/A,FALSE,"WWCM"}</definedName>
    <definedName name="copy1" hidden="1">{#N/A,#N/A,FALSE,"Pharm";#N/A,#N/A,FALSE,"WWCM"}</definedName>
    <definedName name="COPY2" localSheetId="0" hidden="1">{#N/A,#N/A,FALSE,"Pharm";#N/A,#N/A,FALSE,"WWCM"}</definedName>
    <definedName name="COPY2" hidden="1">{#N/A,#N/A,FALSE,"Pharm";#N/A,#N/A,FALSE,"WWCM"}</definedName>
    <definedName name="copy233" localSheetId="0" hidden="1">{#N/A,#N/A,FALSE,"Pharm";#N/A,#N/A,FALSE,"WWCM"}</definedName>
    <definedName name="copy233" hidden="1">{#N/A,#N/A,FALSE,"Pharm";#N/A,#N/A,FALSE,"WWCM"}</definedName>
    <definedName name="copy33" localSheetId="0" hidden="1">{#N/A,#N/A,FALSE,"Pharm";#N/A,#N/A,FALSE,"WWCM"}</definedName>
    <definedName name="copy33" hidden="1">{#N/A,#N/A,FALSE,"Pharm";#N/A,#N/A,FALSE,"WWCM"}</definedName>
    <definedName name="copy38" localSheetId="0" hidden="1">{#N/A,#N/A,FALSE,"Pharm";#N/A,#N/A,FALSE,"WWCM"}</definedName>
    <definedName name="copy38" hidden="1">{#N/A,#N/A,FALSE,"Pharm";#N/A,#N/A,FALSE,"WWCM"}</definedName>
    <definedName name="cosa" localSheetId="0" hidden="1">{#N/A,#N/A,FALSE,"BS";#N/A,#N/A,FALSE,"PL";#N/A,#N/A,FALSE,"처분";#N/A,#N/A,FALSE,"현금";#N/A,#N/A,FALSE,"매출";#N/A,#N/A,FALSE,"원가";#N/A,#N/A,FALSE,"경영"}</definedName>
    <definedName name="cosa" hidden="1">{#N/A,#N/A,FALSE,"BS";#N/A,#N/A,FALSE,"PL";#N/A,#N/A,FALSE,"처분";#N/A,#N/A,FALSE,"현금";#N/A,#N/A,FALSE,"매출";#N/A,#N/A,FALSE,"원가";#N/A,#N/A,FALSE,"경영"}</definedName>
    <definedName name="COST" localSheetId="0" hidden="1">{#N/A,#N/A,FALSE,"지침";#N/A,#N/A,FALSE,"환경분석";#N/A,#N/A,FALSE,"Sheet16"}</definedName>
    <definedName name="COST" hidden="1">{#N/A,#N/A,FALSE,"지침";#N/A,#N/A,FALSE,"환경분석";#N/A,#N/A,FALSE,"Sheet16"}</definedName>
    <definedName name="COVER" localSheetId="0" hidden="1">{"adj95mult",#N/A,FALSE,"COMPCO";"adj95est",#N/A,FALSE,"COMPCO"}</definedName>
    <definedName name="COVER" hidden="1">{"adj95mult",#N/A,FALSE,"COMPCO";"adj95est",#N/A,FALSE,"COMPCO"}</definedName>
    <definedName name="CR" localSheetId="0" hidden="1">{#N/A,#N/A,TRUE,"생산";#N/A,#N/A,TRUE,"표지"}</definedName>
    <definedName name="CR" hidden="1">{#N/A,#N/A,TRUE,"생산";#N/A,#N/A,TRUE,"표지"}</definedName>
    <definedName name="CreateTable" hidden="1">#REF!</definedName>
    <definedName name="cs" localSheetId="0" hidden="1">{"AS REP",#N/A,FALSE,"EEFSNAP2";"PROP",#N/A,FALSE,"EEFSNAP2";"RISKS",#N/A,FALSE,"EEFSNAP2";"VIEW ALL",#N/A,FALSE,"EEFSNAP2"}</definedName>
    <definedName name="cs" hidden="1">{"AS REP",#N/A,FALSE,"EEFSNAP2";"PROP",#N/A,FALSE,"EEFSNAP2";"RISKS",#N/A,FALSE,"EEFSNAP2";"VIEW ALL",#N/A,FALSE,"EEFSNAP2"}</definedName>
    <definedName name="csa" localSheetId="0" hidden="1">{"TXO2N2_GP",#N/A,FALSE,"MTHLYGP";"TXH2_GP",#N/A,FALSE,"MTHLYGP";"LOUIS_GP",#N/A,FALSE,"MTHLYGP";"H2_GP",#N/A,FALSE,"MTHLYGP";"O2N2_GP",#N/A,FALSE,"MTHLYGP";"PACKAGE_GP",#N/A,FALSE,"MTHLYGP";"OTHER_GP",#N/A,FALSE,"MTHLYGP"}</definedName>
    <definedName name="csa" hidden="1">{"TXO2N2_GP",#N/A,FALSE,"MTHLYGP";"TXH2_GP",#N/A,FALSE,"MTHLYGP";"LOUIS_GP",#N/A,FALSE,"MTHLYGP";"H2_GP",#N/A,FALSE,"MTHLYGP";"O2N2_GP",#N/A,FALSE,"MTHLYGP";"PACKAGE_GP",#N/A,FALSE,"MTHLYGP";"OTHER_GP",#N/A,FALSE,"MTHLYGP"}</definedName>
    <definedName name="CT" hidden="1">#REF!</definedName>
    <definedName name="CV" hidden="1">#REF!</definedName>
    <definedName name="cvb" localSheetId="0" hidden="1">{"detail",#N/A,FALSE,"mfg";"summary",#N/A,FALSE,"mfg"}</definedName>
    <definedName name="cvb" hidden="1">{"detail",#N/A,FALSE,"mfg";"summary",#N/A,FALSE,"mfg"}</definedName>
    <definedName name="cvbn" localSheetId="0" hidden="1">{"vol data",#N/A,FALSE,"Datasheet";"vol graph",#N/A,FALSE,"Volume";"price data",#N/A,FALSE,"Datasheet";"price graph",#N/A,FALSE,"Price";"dp data",#N/A,FALSE,"Datasheet";"dp graph",#N/A,FALSE,"DirectProfit"}</definedName>
    <definedName name="cvbn" hidden="1">{"vol data",#N/A,FALSE,"Datasheet";"vol graph",#N/A,FALSE,"Volume";"price data",#N/A,FALSE,"Datasheet";"price graph",#N/A,FALSE,"Price";"dp data",#N/A,FALSE,"Datasheet";"dp graph",#N/A,FALSE,"DirectProfit"}</definedName>
    <definedName name="cvc" localSheetId="0" hidden="1">{#N/A,#N/A,FALSE,"KA CH  (2)"}</definedName>
    <definedName name="cvc" hidden="1">{#N/A,#N/A,FALSE,"KA CH  (2)"}</definedName>
    <definedName name="cvcv" localSheetId="0" hidden="1">{"AS REP",#N/A,FALSE,"EEFSNAP2";"PROP",#N/A,FALSE,"EEFSNAP2";"RISKS",#N/A,FALSE,"EEFSNAP2";"VIEW ALL",#N/A,FALSE,"EEFSNAP2"}</definedName>
    <definedName name="cvcv" hidden="1">{"AS REP",#N/A,FALSE,"EEFSNAP2";"PROP",#N/A,FALSE,"EEFSNAP2";"RISKS",#N/A,FALSE,"EEFSNAP2";"VIEW ALL",#N/A,FALSE,"EEFSNAP2"}</definedName>
    <definedName name="CVD" hidden="1">#REF!</definedName>
    <definedName name="cvj" localSheetId="0" hidden="1">{#N/A,#N/A,FALSE,"KMC최종회의(7월) 자료"}</definedName>
    <definedName name="cvj" hidden="1">{#N/A,#N/A,FALSE,"KMC최종회의(7월) 자료"}</definedName>
    <definedName name="CX" hidden="1">255</definedName>
    <definedName name="cxv" localSheetId="0"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cxv"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cxvsd"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cxvsd"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cxx" hidden="1">#REF!</definedName>
    <definedName name="cxzczxcasdasd" localSheetId="0" hidden="1">{#N/A,#N/A,TRUE,"일정"}</definedName>
    <definedName name="cxzczxcasdasd" localSheetId="3" hidden="1">{#N/A,#N/A,TRUE,"일정"}</definedName>
    <definedName name="cxzczxcasdasd" hidden="1">{#N/A,#N/A,TRUE,"일정"}</definedName>
    <definedName name="CY_Accounts_Receivable">#REF!</definedName>
    <definedName name="CY_Current_Liabilities">#REF!</definedName>
    <definedName name="CY_Gross_Profit">#REF!</definedName>
    <definedName name="CY_Interest_Expense">#REF!</definedName>
    <definedName name="CY_Inventory">#REF!</definedName>
    <definedName name="CY_NET_PROFIT">#REF!</definedName>
    <definedName name="CY_Net_Revenue">#REF!</definedName>
    <definedName name="CY_Operating_Income">#REF!</definedName>
    <definedName name="CY_QUICK_ASSETS">#REF!</definedName>
    <definedName name="CY_Tangible_Assets">#REF!</definedName>
    <definedName name="CY_TOTAL_ASSETS">#REF!</definedName>
    <definedName name="CY_TOTAL_CURR_ASSETS">#REF!</definedName>
    <definedName name="CY_TOTAL_DEBT">#REF!</definedName>
    <definedName name="CY_TOTAL_EQUITY">#REF!</definedName>
    <definedName name="CY_경상이익">#REF!</definedName>
    <definedName name="CY_단기차입금">#REF!</definedName>
    <definedName name="CY_매입채무">#REF!</definedName>
    <definedName name="CY_사채">#REF!</definedName>
    <definedName name="CY_유동성장기부채">#REF!</definedName>
    <definedName name="CY_장기차입금">#REF!</definedName>
    <definedName name="cycle" hidden="1">#REF!</definedName>
    <definedName name="CYYYYYY" localSheetId="0" hidden="1">{#N/A,#N/A,FALSE,"PART-1234-8-12-9(41)";#N/A,#N/A,FALSE,"PARTS-2(3)";#N/A,#N/A,FALSE,"VAN SYSTEM";#N/A,#N/A,FALSE,"PARTS-10(26)";#N/A,#N/A,FALSE,"PART-5-6-7-11(14)";#N/A,#N/A,FALSE,"PARTS-4(3)";#N/A,#N/A,FALSE,"PCLASS"}</definedName>
    <definedName name="CYYYYYY" hidden="1">{#N/A,#N/A,FALSE,"PART-1234-8-12-9(41)";#N/A,#N/A,FALSE,"PARTS-2(3)";#N/A,#N/A,FALSE,"VAN SYSTEM";#N/A,#N/A,FALSE,"PARTS-10(26)";#N/A,#N/A,FALSE,"PART-5-6-7-11(14)";#N/A,#N/A,FALSE,"PARTS-4(3)";#N/A,#N/A,FALSE,"PCLASS"}</definedName>
    <definedName name="cz" localSheetId="0" hidden="1">{"pro_view",#N/A,FALSE,"EEFSNAP2";"rep_view",#N/A,FALSE,"EEFSNAP2"}</definedName>
    <definedName name="cz" hidden="1">{"pro_view",#N/A,FALSE,"EEFSNAP2";"rep_view",#N/A,FALSE,"EEFSNAP2"}</definedName>
    <definedName name="czf" localSheetId="0" hidden="1">{"AS REP",#N/A,FALSE,"EEFSNAP2";"PROP",#N/A,FALSE,"EEFSNAP2";"RISKS",#N/A,FALSE,"EEFSNAP2";"VIEW ALL",#N/A,FALSE,"EEFSNAP2"}</definedName>
    <definedName name="czf" hidden="1">{"AS REP",#N/A,FALSE,"EEFSNAP2";"PROP",#N/A,FALSE,"EEFSNAP2";"RISKS",#N/A,FALSE,"EEFSNAP2";"VIEW ALL",#N/A,FALSE,"EEFSNAP2"}</definedName>
    <definedName name="D">#REF!</definedName>
    <definedName name="DA_2126947531100000039" hidden="1">#REF!</definedName>
    <definedName name="DACOM030320" localSheetId="0" hidden="1">{"'Sheet1'!$R$24:$V$24"}</definedName>
    <definedName name="DACOM030320" hidden="1">{"'Sheet1'!$R$24:$V$24"}</definedName>
    <definedName name="DAD" localSheetId="0" hidden="1">{#N/A,#N/A,FALSE,"REPORT"}</definedName>
    <definedName name="DAD" hidden="1">{#N/A,#N/A,FALSE,"REPORT"}</definedName>
    <definedName name="DADF" localSheetId="0" hidden="1">{#N/A,#N/A,FALSE,"REPORT"}</definedName>
    <definedName name="DADF" hidden="1">{#N/A,#N/A,FALSE,"REPORT"}</definedName>
    <definedName name="daf" localSheetId="0" hidden="1">{#N/A,#N/A,FALSE,"1";#N/A,#N/A,FALSE,"2";#N/A,#N/A,FALSE,"16 - 17";#N/A,#N/A,FALSE,"18 - 19";#N/A,#N/A,FALSE,"26";#N/A,#N/A,FALSE,"27";#N/A,#N/A,FALSE,"28"}</definedName>
    <definedName name="daf" hidden="1">{#N/A,#N/A,FALSE,"1";#N/A,#N/A,FALSE,"2";#N/A,#N/A,FALSE,"16 - 17";#N/A,#N/A,FALSE,"18 - 19";#N/A,#N/A,FALSE,"26";#N/A,#N/A,FALSE,"27";#N/A,#N/A,FALSE,"28"}</definedName>
    <definedName name="dakfkjafgkeaj" localSheetId="0" hidden="1">{#N/A,#N/A,FALSE,"Pharm";#N/A,#N/A,FALSE,"WWCM"}</definedName>
    <definedName name="dakfkjafgkeaj" hidden="1">{#N/A,#N/A,FALSE,"Pharm";#N/A,#N/A,FALSE,"WWCM"}</definedName>
    <definedName name="das" localSheetId="0" hidden="1">{#N/A,#N/A,FALSE,"Produkte Erw.";#N/A,#N/A,FALSE,"Produkte Plan";#N/A,#N/A,FALSE,"Leistungen Erw.";#N/A,#N/A,FALSE,"Leistungen Plan";#N/A,#N/A,FALSE,"KA Allg.Kosten (2)";#N/A,#N/A,FALSE,"KA All.Kosten"}</definedName>
    <definedName name="das" hidden="1">{#N/A,#N/A,FALSE,"Produkte Erw.";#N/A,#N/A,FALSE,"Produkte Plan";#N/A,#N/A,FALSE,"Leistungen Erw.";#N/A,#N/A,FALSE,"Leistungen Plan";#N/A,#N/A,FALSE,"KA Allg.Kosten (2)";#N/A,#N/A,FALSE,"KA All.Kosten"}</definedName>
    <definedName name="data1" hidden="1">#REF!</definedName>
    <definedName name="data2" hidden="1">#REF!</definedName>
    <definedName name="data3" hidden="1">#REF!</definedName>
    <definedName name="DATA3월" localSheetId="0"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DATA3월" localSheetId="3"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DATA3월"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DATABASE1" localSheetId="0" hidden="1">#REF!</definedName>
    <definedName name="DATABASE1" hidden="1">#REF!</definedName>
    <definedName name="dd" localSheetId="0" hidden="1">{#N/A,#N/A,FALSE,"Pharm";#N/A,#N/A,FALSE,"WWCM"}</definedName>
    <definedName name="dd" hidden="1">{#N/A,#N/A,FALSE,"Pharm";#N/A,#N/A,FALSE,"WWCM"}</definedName>
    <definedName name="DDD"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DDD"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ddd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dd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ddaz" localSheetId="0" hidden="1">{#N/A,#N/A,FALSE,"Pharm";#N/A,#N/A,FALSE,"WWCM"}</definedName>
    <definedName name="dddaz" hidden="1">{#N/A,#N/A,FALSE,"Pharm";#N/A,#N/A,FALSE,"WWCM"}</definedName>
    <definedName name="dddd" localSheetId="25" hidden="1">{#N/A,#N/A,FALSE,"UNIT";#N/A,#N/A,FALSE,"UNIT";#N/A,#N/A,FALSE,"계정"}</definedName>
    <definedName name="dddd" localSheetId="0" hidden="1">{#N/A,#N/A,FALSE,"UNIT";#N/A,#N/A,FALSE,"UNIT";#N/A,#N/A,FALSE,"계정"}</definedName>
    <definedName name="dddd" localSheetId="3" hidden="1">{#N/A,#N/A,FALSE,"UNIT";#N/A,#N/A,FALSE,"UNIT";#N/A,#N/A,FALSE,"계정"}</definedName>
    <definedName name="dddd" hidden="1">{#N/A,#N/A,FALSE,"UNIT";#N/A,#N/A,FALSE,"UNIT";#N/A,#N/A,FALSE,"계정"}</definedName>
    <definedName name="ddddd" hidden="1">#REF!</definedName>
    <definedName name="dddddcdwe" localSheetId="0" hidden="1">{"'Sheet1'!$A$1:$H$36"}</definedName>
    <definedName name="dddddcdwe" hidden="1">{"'Sheet1'!$A$1:$H$36"}</definedName>
    <definedName name="DDDDDD" localSheetId="0" hidden="1">{#N/A,#N/A,FALSE,"98소지이동TOTvs99.1 (2)";#N/A,#N/A,FALSE,"TOTAL";#N/A,#N/A,FALSE,"98소지이동TOTvs99.1(b) (2)"}</definedName>
    <definedName name="DDDDDD" localSheetId="3" hidden="1">{#N/A,#N/A,FALSE,"98소지이동TOTvs99.1 (2)";#N/A,#N/A,FALSE,"TOTAL";#N/A,#N/A,FALSE,"98소지이동TOTvs99.1(b) (2)"}</definedName>
    <definedName name="DDDDDD" hidden="1">{#N/A,#N/A,FALSE,"98소지이동TOTvs99.1 (2)";#N/A,#N/A,FALSE,"TOTAL";#N/A,#N/A,FALSE,"98소지이동TOTvs99.1(b) (2)"}</definedName>
    <definedName name="DDDDDDD"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 localSheetId="25" hidden="1">{"'5국공정'!$A$1:$E$128"}</definedName>
    <definedName name="dddddddd" localSheetId="0" hidden="1">{"'5국공정'!$A$1:$E$128"}</definedName>
    <definedName name="dddddddd" localSheetId="3" hidden="1">{"'5국공정'!$A$1:$E$128"}</definedName>
    <definedName name="dddddddd" hidden="1">{"'5국공정'!$A$1:$E$128"}</definedName>
    <definedName name="DDDDDDDDD" localSheetId="0" hidden="1">{#N/A,#N/A,FALSE,"군산원가";#N/A,#N/A,FALSE,"팀별월별";#N/A,#N/A,FALSE,"타공정대체";#N/A,#N/A,FALSE,"기타경비";#N/A,#N/A,FALSE,"원료";#N/A,#N/A,FALSE,"연료"}</definedName>
    <definedName name="DDDDDDDDD" localSheetId="3" hidden="1">{#N/A,#N/A,FALSE,"군산원가";#N/A,#N/A,FALSE,"팀별월별";#N/A,#N/A,FALSE,"타공정대체";#N/A,#N/A,FALSE,"기타경비";#N/A,#N/A,FALSE,"원료";#N/A,#N/A,FALSE,"연료"}</definedName>
    <definedName name="DDDDDDDDD" hidden="1">{#N/A,#N/A,FALSE,"군산원가";#N/A,#N/A,FALSE,"팀별월별";#N/A,#N/A,FALSE,"타공정대체";#N/A,#N/A,FALSE,"기타경비";#N/A,#N/A,FALSE,"원료";#N/A,#N/A,FALSE,"연료"}</definedName>
    <definedName name="DDDDDDDDDD"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D" localSheetId="0" hidden="1">{#N/A,#N/A,FALSE,"98소지이동TOTvs99.1 (2)";#N/A,#N/A,FALSE,"TOTAL";#N/A,#N/A,FALSE,"98소지이동TOTvs99.1(b) (2)"}</definedName>
    <definedName name="DDDDDDDDDDD" localSheetId="3" hidden="1">{#N/A,#N/A,FALSE,"98소지이동TOTvs99.1 (2)";#N/A,#N/A,FALSE,"TOTAL";#N/A,#N/A,FALSE,"98소지이동TOTvs99.1(b) (2)"}</definedName>
    <definedName name="DDDDDDDDDDD" hidden="1">{#N/A,#N/A,FALSE,"98소지이동TOTvs99.1 (2)";#N/A,#N/A,FALSE,"TOTAL";#N/A,#N/A,FALSE,"98소지이동TOTvs99.1(b) (2)"}</definedName>
    <definedName name="DDDDDDDDDDDD" localSheetId="0" hidden="1">{#N/A,#N/A,FALSE,"Yield";#N/A,#N/A,FALSE,"Loss1";#N/A,#N/A,FALSE,"Loss2";#N/A,#N/A,FALSE,"Hour-Labor(배분)";#N/A,#N/A,FALSE,"Capital Expenditure";#N/A,#N/A,FALSE,"Productivity"}</definedName>
    <definedName name="DDDDDDDDDDDD" localSheetId="3" hidden="1">{#N/A,#N/A,FALSE,"Yield";#N/A,#N/A,FALSE,"Loss1";#N/A,#N/A,FALSE,"Loss2";#N/A,#N/A,FALSE,"Hour-Labor(배분)";#N/A,#N/A,FALSE,"Capital Expenditure";#N/A,#N/A,FALSE,"Productivity"}</definedName>
    <definedName name="DDDDDDDDDDDD" hidden="1">{#N/A,#N/A,FALSE,"Yield";#N/A,#N/A,FALSE,"Loss1";#N/A,#N/A,FALSE,"Loss2";#N/A,#N/A,FALSE,"Hour-Labor(배분)";#N/A,#N/A,FALSE,"Capital Expenditure";#N/A,#N/A,FALSE,"Productivity"}</definedName>
    <definedName name="DDDDDDDDDDDDD" localSheetId="0" hidden="1">{#N/A,#N/A,FALSE,"98소지이동TOTvs99.1 (2)";#N/A,#N/A,FALSE,"TOTAL";#N/A,#N/A,FALSE,"98소지이동TOTvs99.1(b) (2)"}</definedName>
    <definedName name="DDDDDDDDDDDDD" localSheetId="3" hidden="1">{#N/A,#N/A,FALSE,"98소지이동TOTvs99.1 (2)";#N/A,#N/A,FALSE,"TOTAL";#N/A,#N/A,FALSE,"98소지이동TOTvs99.1(b) (2)"}</definedName>
    <definedName name="DDDDDDDDDDDDD" hidden="1">{#N/A,#N/A,FALSE,"98소지이동TOTvs99.1 (2)";#N/A,#N/A,FALSE,"TOTAL";#N/A,#N/A,FALSE,"98소지이동TOTvs99.1(b) (2)"}</definedName>
    <definedName name="DDDDDDDDDDDDDDD" localSheetId="0" hidden="1">{#N/A,#N/A,FALSE,"98소지이동TOTvs99.1 (2)";#N/A,#N/A,FALSE,"TOTAL";#N/A,#N/A,FALSE,"98소지이동TOTvs99.1(b) (2)"}</definedName>
    <definedName name="DDDDDDDDDDDDDDD" localSheetId="3" hidden="1">{#N/A,#N/A,FALSE,"98소지이동TOTvs99.1 (2)";#N/A,#N/A,FALSE,"TOTAL";#N/A,#N/A,FALSE,"98소지이동TOTvs99.1(b) (2)"}</definedName>
    <definedName name="DDDDDDDDDDDDDDD" hidden="1">{#N/A,#N/A,FALSE,"98소지이동TOTvs99.1 (2)";#N/A,#N/A,FALSE,"TOTAL";#N/A,#N/A,FALSE,"98소지이동TOTvs99.1(b) (2)"}</definedName>
    <definedName name="DDDDDDDDDDDDDDDD" localSheetId="0" hidden="1">{#N/A,#N/A,FALSE,"98소지이동TOTvs99.1 (2)";#N/A,#N/A,FALSE,"TOTAL";#N/A,#N/A,FALSE,"98소지이동TOTvs99.1(b) (2)"}</definedName>
    <definedName name="DDDDDDDDDDDDDDDD" localSheetId="3" hidden="1">{#N/A,#N/A,FALSE,"98소지이동TOTvs99.1 (2)";#N/A,#N/A,FALSE,"TOTAL";#N/A,#N/A,FALSE,"98소지이동TOTvs99.1(b) (2)"}</definedName>
    <definedName name="DDDDDDDDDDDDDDDD" hidden="1">{#N/A,#N/A,FALSE,"98소지이동TOTvs99.1 (2)";#N/A,#N/A,FALSE,"TOTAL";#N/A,#N/A,FALSE,"98소지이동TOTvs99.1(b) (2)"}</definedName>
    <definedName name="DDDDDDDDDDDDDDDDDDD" localSheetId="0" hidden="1">{#N/A,#N/A,FALSE,"98소지이동TOTvs99.1 (2)";#N/A,#N/A,FALSE,"TOTAL";#N/A,#N/A,FALSE,"98소지이동TOTvs99.1(b) (2)"}</definedName>
    <definedName name="DDDDDDDDDDDDDDDDDDD" localSheetId="3" hidden="1">{#N/A,#N/A,FALSE,"98소지이동TOTvs99.1 (2)";#N/A,#N/A,FALSE,"TOTAL";#N/A,#N/A,FALSE,"98소지이동TOTvs99.1(b) (2)"}</definedName>
    <definedName name="DDDDDDDDDDDDDDDDDDD" hidden="1">{#N/A,#N/A,FALSE,"98소지이동TOTvs99.1 (2)";#N/A,#N/A,FALSE,"TOTAL";#N/A,#N/A,FALSE,"98소지이동TOTvs99.1(b) (2)"}</definedName>
    <definedName name="DDDDDDDDDDDDDDDDDDDDD" localSheetId="0" hidden="1">{#N/A,#N/A,FALSE,"98소지이동TOTvs99.1 (2)";#N/A,#N/A,FALSE,"TOTAL";#N/A,#N/A,FALSE,"98소지이동TOTvs99.1(b) (2)"}</definedName>
    <definedName name="DDDDDDDDDDDDDDDDDDDDD" localSheetId="3" hidden="1">{#N/A,#N/A,FALSE,"98소지이동TOTvs99.1 (2)";#N/A,#N/A,FALSE,"TOTAL";#N/A,#N/A,FALSE,"98소지이동TOTvs99.1(b) (2)"}</definedName>
    <definedName name="DDDDDDDDDDDDDDDDDDDDD" hidden="1">{#N/A,#N/A,FALSE,"98소지이동TOTvs99.1 (2)";#N/A,#N/A,FALSE,"TOTAL";#N/A,#N/A,FALSE,"98소지이동TOTvs99.1(b) (2)"}</definedName>
    <definedName name="DDDDDDDDDDDDDDDDDDDDDD" localSheetId="0" hidden="1">{#N/A,#N/A,FALSE,"군산원가";#N/A,#N/A,FALSE,"팀별월별";#N/A,#N/A,FALSE,"타공정대체";#N/A,#N/A,FALSE,"기타경비";#N/A,#N/A,FALSE,"원료";#N/A,#N/A,FALSE,"연료"}</definedName>
    <definedName name="DDDDDDDDDDDDDDDDDDDDDD" localSheetId="3" hidden="1">{#N/A,#N/A,FALSE,"군산원가";#N/A,#N/A,FALSE,"팀별월별";#N/A,#N/A,FALSE,"타공정대체";#N/A,#N/A,FALSE,"기타경비";#N/A,#N/A,FALSE,"원료";#N/A,#N/A,FALSE,"연료"}</definedName>
    <definedName name="DDDDDDDDDDDDDDDDDDDDDD" hidden="1">{#N/A,#N/A,FALSE,"군산원가";#N/A,#N/A,FALSE,"팀별월별";#N/A,#N/A,FALSE,"타공정대체";#N/A,#N/A,FALSE,"기타경비";#N/A,#N/A,FALSE,"원료";#N/A,#N/A,FALSE,"연료"}</definedName>
    <definedName name="DDDDDDDDDDDDDDDDDDDDDDDD" localSheetId="0" hidden="1">{#N/A,#N/A,FALSE,"군산원가";#N/A,#N/A,FALSE,"팀별월별";#N/A,#N/A,FALSE,"타공정대체";#N/A,#N/A,FALSE,"기타경비";#N/A,#N/A,FALSE,"원료";#N/A,#N/A,FALSE,"연료"}</definedName>
    <definedName name="DDDDDDDDDDDDDDDDDDDDDDDD" localSheetId="3" hidden="1">{#N/A,#N/A,FALSE,"군산원가";#N/A,#N/A,FALSE,"팀별월별";#N/A,#N/A,FALSE,"타공정대체";#N/A,#N/A,FALSE,"기타경비";#N/A,#N/A,FALSE,"원료";#N/A,#N/A,FALSE,"연료"}</definedName>
    <definedName name="DDDDDDDDDDDDDDDDDDDDDDDD" hidden="1">{#N/A,#N/A,FALSE,"군산원가";#N/A,#N/A,FALSE,"팀별월별";#N/A,#N/A,FALSE,"타공정대체";#N/A,#N/A,FALSE,"기타경비";#N/A,#N/A,FALSE,"원료";#N/A,#N/A,FALSE,"연료"}</definedName>
    <definedName name="DDDDDDDDDDDDDDDDDDDDDDDDDD" localSheetId="0" hidden="1">{#N/A,#N/A,FALSE,"군산원가";#N/A,#N/A,FALSE,"팀별월별";#N/A,#N/A,FALSE,"타공정대체";#N/A,#N/A,FALSE,"기타경비";#N/A,#N/A,FALSE,"원료";#N/A,#N/A,FALSE,"연료"}</definedName>
    <definedName name="DDDDDDDDDDDDDDDDDDDDDDDDDD" localSheetId="3" hidden="1">{#N/A,#N/A,FALSE,"군산원가";#N/A,#N/A,FALSE,"팀별월별";#N/A,#N/A,FALSE,"타공정대체";#N/A,#N/A,FALSE,"기타경비";#N/A,#N/A,FALSE,"원료";#N/A,#N/A,FALSE,"연료"}</definedName>
    <definedName name="DDDDDDDDDDDDDDDDDDDDDDDDDD" hidden="1">{#N/A,#N/A,FALSE,"군산원가";#N/A,#N/A,FALSE,"팀별월별";#N/A,#N/A,FALSE,"타공정대체";#N/A,#N/A,FALSE,"기타경비";#N/A,#N/A,FALSE,"원료";#N/A,#N/A,FALSE,"연료"}</definedName>
    <definedName name="DDDDDDDDDDDDDDDDDDDDDDDDDDD" localSheetId="0" hidden="1">{#N/A,#N/A,FALSE,"군산원가";#N/A,#N/A,FALSE,"팀별월별";#N/A,#N/A,FALSE,"타공정대체";#N/A,#N/A,FALSE,"기타경비";#N/A,#N/A,FALSE,"원료";#N/A,#N/A,FALSE,"연료"}</definedName>
    <definedName name="DDDDDDDDDDDDDDDDDDDDDDDDDDD" localSheetId="3" hidden="1">{#N/A,#N/A,FALSE,"군산원가";#N/A,#N/A,FALSE,"팀별월별";#N/A,#N/A,FALSE,"타공정대체";#N/A,#N/A,FALSE,"기타경비";#N/A,#N/A,FALSE,"원료";#N/A,#N/A,FALSE,"연료"}</definedName>
    <definedName name="DDDDDDDDDDDDDDDDDDDDDDDDDDD" hidden="1">{#N/A,#N/A,FALSE,"군산원가";#N/A,#N/A,FALSE,"팀별월별";#N/A,#N/A,FALSE,"타공정대체";#N/A,#N/A,FALSE,"기타경비";#N/A,#N/A,FALSE,"원료";#N/A,#N/A,FALSE,"연료"}</definedName>
    <definedName name="DDDDDDDDDDDDDDDDDDDDDDDDDDDDD" localSheetId="0" hidden="1">{#N/A,#N/A,FALSE,"Yield";#N/A,#N/A,FALSE,"Loss1";#N/A,#N/A,FALSE,"Loss2";#N/A,#N/A,FALSE,"Hour-Labor(배분)";#N/A,#N/A,FALSE,"Capital Expenditure";#N/A,#N/A,FALSE,"Productivity"}</definedName>
    <definedName name="DDDDDDDDDDDDDDDDDDDDDDDDDDDDD" localSheetId="3" hidden="1">{#N/A,#N/A,FALSE,"Yield";#N/A,#N/A,FALSE,"Loss1";#N/A,#N/A,FALSE,"Loss2";#N/A,#N/A,FALSE,"Hour-Labor(배분)";#N/A,#N/A,FALSE,"Capital Expenditure";#N/A,#N/A,FALSE,"Productivity"}</definedName>
    <definedName name="DDDDDDDDDDDDDDDDDDDDDDDDDDDDD" hidden="1">{#N/A,#N/A,FALSE,"Yield";#N/A,#N/A,FALSE,"Loss1";#N/A,#N/A,FALSE,"Loss2";#N/A,#N/A,FALSE,"Hour-Labor(배분)";#N/A,#N/A,FALSE,"Capital Expenditure";#N/A,#N/A,FALSE,"Productivity"}</definedName>
    <definedName name="DDDDDDDDDDDDDDDDDDDDDDDDDDDDDDD" localSheetId="0" hidden="1">{#N/A,#N/A,FALSE,"98소지이동TOTvs99.1 (2)";#N/A,#N/A,FALSE,"TOTAL";#N/A,#N/A,FALSE,"98소지이동TOTvs99.1(b) (2)"}</definedName>
    <definedName name="DDDDDDDDDDDDDDDDDDDDDDDDDDDDDDD" localSheetId="3" hidden="1">{#N/A,#N/A,FALSE,"98소지이동TOTvs99.1 (2)";#N/A,#N/A,FALSE,"TOTAL";#N/A,#N/A,FALSE,"98소지이동TOTvs99.1(b) (2)"}</definedName>
    <definedName name="DDDDDDDDDDDDDDDDDDDDDDDDDDDDDDD" hidden="1">{#N/A,#N/A,FALSE,"98소지이동TOTvs99.1 (2)";#N/A,#N/A,FALSE,"TOTAL";#N/A,#N/A,FALSE,"98소지이동TOTvs99.1(b) (2)"}</definedName>
    <definedName name="DDDDDDDDDDDDDDDDDDDDDDDDDDDDDDDD"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D" localSheetId="0" hidden="1">{#N/A,#N/A,FALSE,"Yield";#N/A,#N/A,FALSE,"Loss1";#N/A,#N/A,FALSE,"Loss2";#N/A,#N/A,FALSE,"Hour-Labor(배분)";#N/A,#N/A,FALSE,"Capital Expenditure";#N/A,#N/A,FALSE,"Productivity"}</definedName>
    <definedName name="DDDDDDDDDDDDDDDDDDDDDDDDDDDDDDDDD" localSheetId="3" hidden="1">{#N/A,#N/A,FALSE,"Yield";#N/A,#N/A,FALSE,"Loss1";#N/A,#N/A,FALSE,"Loss2";#N/A,#N/A,FALSE,"Hour-Labor(배분)";#N/A,#N/A,FALSE,"Capital Expenditure";#N/A,#N/A,FALSE,"Productivity"}</definedName>
    <definedName name="DDDDDDDDDDDDDDDDDDDDDDDDDDDDDDDDD" hidden="1">{#N/A,#N/A,FALSE,"Yield";#N/A,#N/A,FALSE,"Loss1";#N/A,#N/A,FALSE,"Loss2";#N/A,#N/A,FALSE,"Hour-Labor(배분)";#N/A,#N/A,FALSE,"Capital Expenditure";#N/A,#N/A,FALSE,"Productivity"}</definedName>
    <definedName name="DDDDDDDDDDDDDDDDDDDDDDDDDDDDDDDDDDDDDD" localSheetId="0" hidden="1">{#N/A,#N/A,FALSE,"군산원가";#N/A,#N/A,FALSE,"팀별월별";#N/A,#N/A,FALSE,"타공정대체";#N/A,#N/A,FALSE,"기타경비";#N/A,#N/A,FALSE,"원료";#N/A,#N/A,FALSE,"연료"}</definedName>
    <definedName name="DDDDDDDDDDDDDDDDDDDDDDDDDDDDDDDDDDDDDD" localSheetId="3" hidden="1">{#N/A,#N/A,FALSE,"군산원가";#N/A,#N/A,FALSE,"팀별월별";#N/A,#N/A,FALSE,"타공정대체";#N/A,#N/A,FALSE,"기타경비";#N/A,#N/A,FALSE,"원료";#N/A,#N/A,FALSE,"연료"}</definedName>
    <definedName name="DDDDDDDDDDDDDDDDDDDDDDDDDDDDDDDDDDDDDD" hidden="1">{#N/A,#N/A,FALSE,"군산원가";#N/A,#N/A,FALSE,"팀별월별";#N/A,#N/A,FALSE,"타공정대체";#N/A,#N/A,FALSE,"기타경비";#N/A,#N/A,FALSE,"원료";#N/A,#N/A,FALSE,"연료"}</definedName>
    <definedName name="DDDDDDDDDDDDDDDDDDDDDDDDDDDDDDDDDDDDDDD"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DDDDDDD"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DDDDDDD"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DDDDDDDDDDDDDDDDDDDDDDDDDDDDDDDDDDDDDDDD"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DDDDDDDDDDDDDDDDDDDDDDDDDDDDDD"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DDDDDDDDDDDDDDDDDDDDDDDDDDDDDD"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DDDDDDDDDDDDDDDDDDDDDDDDDDDDDDDDDDDDDDDDDDDDDDDDDDDDDDDD" localSheetId="0" hidden="1">{#N/A,#N/A,FALSE,"Yield";#N/A,#N/A,FALSE,"Loss1";#N/A,#N/A,FALSE,"Loss2";#N/A,#N/A,FALSE,"Hour-Labor(배분)";#N/A,#N/A,FALSE,"Capital Expenditure";#N/A,#N/A,FALSE,"Productivity"}</definedName>
    <definedName name="DDDDDDDDDDDDDDDDDDDDDDDDDDDDDDDDDDDDDDDDDDDDDDDDDDDDDDDD" localSheetId="3" hidden="1">{#N/A,#N/A,FALSE,"Yield";#N/A,#N/A,FALSE,"Loss1";#N/A,#N/A,FALSE,"Loss2";#N/A,#N/A,FALSE,"Hour-Labor(배분)";#N/A,#N/A,FALSE,"Capital Expenditure";#N/A,#N/A,FALSE,"Productivity"}</definedName>
    <definedName name="DDDDDDDDDDDDDDDDDDDDDDDDDDDDDDDDDDDDDDDDDDDDDDDDDDDDDDDD" hidden="1">{#N/A,#N/A,FALSE,"Yield";#N/A,#N/A,FALSE,"Loss1";#N/A,#N/A,FALSE,"Loss2";#N/A,#N/A,FALSE,"Hour-Labor(배분)";#N/A,#N/A,FALSE,"Capital Expenditure";#N/A,#N/A,FALSE,"Productivity"}</definedName>
    <definedName name="dddddf" localSheetId="0" hidden="1">{#N/A,#N/A,FALSE,"단축1";#N/A,#N/A,FALSE,"단축2";#N/A,#N/A,FALSE,"단축3";#N/A,#N/A,FALSE,"장축";#N/A,#N/A,FALSE,"4WD"}</definedName>
    <definedName name="dddddf" hidden="1">{#N/A,#N/A,FALSE,"단축1";#N/A,#N/A,FALSE,"단축2";#N/A,#N/A,FALSE,"단축3";#N/A,#N/A,FALSE,"장축";#N/A,#N/A,FALSE,"4WD"}</definedName>
    <definedName name="dddddssss" localSheetId="0" hidden="1">{"'Sheet1'!$A$1:$H$36"}</definedName>
    <definedName name="dddddssss" hidden="1">{"'Sheet1'!$A$1:$H$36"}</definedName>
    <definedName name="dddfg" localSheetId="0" hidden="1">{#N/A,#N/A,FALSE,"정공"}</definedName>
    <definedName name="dddfg" localSheetId="3" hidden="1">{#N/A,#N/A,FALSE,"정공"}</definedName>
    <definedName name="dddfg" hidden="1">{#N/A,#N/A,FALSE,"정공"}</definedName>
    <definedName name="ddf" localSheetId="0" hidden="1">{"'Sheet1'!$A$1:$H$36"}</definedName>
    <definedName name="ddf" hidden="1">{"'Sheet1'!$A$1:$H$36"}</definedName>
    <definedName name="ddff" localSheetId="0" hidden="1">{"adj95mult",#N/A,FALSE,"COMPCO";"adj95est",#N/A,FALSE,"COMPCO"}</definedName>
    <definedName name="ddff" hidden="1">{"adj95mult",#N/A,FALSE,"COMPCO";"adj95est",#N/A,FALSE,"COMPCO"}</definedName>
    <definedName name="DDong" localSheetId="0" hidden="1">{#N/A,#N/A,FALSE,"지침";#N/A,#N/A,FALSE,"환경분석";#N/A,#N/A,FALSE,"Sheet16"}</definedName>
    <definedName name="DDong" hidden="1">{#N/A,#N/A,FALSE,"지침";#N/A,#N/A,FALSE,"환경분석";#N/A,#N/A,FALSE,"Sheet16"}</definedName>
    <definedName name="DDR" localSheetId="0" hidden="1">{#N/A,#N/A,FALSE,"지침";#N/A,#N/A,FALSE,"환경분석";#N/A,#N/A,FALSE,"Sheet16"}</definedName>
    <definedName name="DDR" hidden="1">{#N/A,#N/A,FALSE,"지침";#N/A,#N/A,FALSE,"환경분석";#N/A,#N/A,FALSE,"Sheet16"}</definedName>
    <definedName name="DDS" localSheetId="25" hidden="1">{#N/A,#N/A,FALSE,"을지 (4)";#N/A,#N/A,FALSE,"을지 (5)";#N/A,#N/A,FALSE,"을지 (6)"}</definedName>
    <definedName name="DDS" localSheetId="0" hidden="1">{#N/A,#N/A,FALSE,"을지 (4)";#N/A,#N/A,FALSE,"을지 (5)";#N/A,#N/A,FALSE,"을지 (6)"}</definedName>
    <definedName name="DDS" localSheetId="3" hidden="1">{#N/A,#N/A,FALSE,"을지 (4)";#N/A,#N/A,FALSE,"을지 (5)";#N/A,#N/A,FALSE,"을지 (6)"}</definedName>
    <definedName name="DDS" hidden="1">{#N/A,#N/A,FALSE,"을지 (4)";#N/A,#N/A,FALSE,"을지 (5)";#N/A,#N/A,FALSE,"을지 (6)"}</definedName>
    <definedName name="ddsee" localSheetId="0" hidden="1">{"'Sheet1'!$A$1:$H$36"}</definedName>
    <definedName name="ddsee" hidden="1">{"'Sheet1'!$A$1:$H$36"}</definedName>
    <definedName name="ddssfas" localSheetId="0" hidden="1">{#N/A,#N/A,FALSE,"계약직(여)"}</definedName>
    <definedName name="ddssfas" localSheetId="3" hidden="1">{#N/A,#N/A,FALSE,"계약직(여)"}</definedName>
    <definedName name="ddssfas" hidden="1">{#N/A,#N/A,FALSE,"계약직(여)"}</definedName>
    <definedName name="ddx" localSheetId="0" hidden="1">{"YD LAPO2",#N/A,FALSE,"YTD";"YD LPH2",#N/A,FALSE,"YTD";"YD LOUISIANA",#N/A,FALSE,"YTD";"YD GENERALH2",#N/A,FALSE,"YTD";"YD PRS",#N/A,FALSE,"YTD";"YD PACKAGE",#N/A,FALSE,"YTD";"YD OTHER",#N/A,FALSE,"YTD"}</definedName>
    <definedName name="ddx" hidden="1">{"YD LAPO2",#N/A,FALSE,"YTD";"YD LPH2",#N/A,FALSE,"YTD";"YD LOUISIANA",#N/A,FALSE,"YTD";"YD GENERALH2",#N/A,FALSE,"YTD";"YD PRS",#N/A,FALSE,"YTD";"YD PACKAGE",#N/A,FALSE,"YTD";"YD OTHER",#N/A,FALSE,"YTD"}</definedName>
    <definedName name="DE" localSheetId="0"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DECSALES" localSheetId="0" hidden="1">{#N/A,#N/A,FALSE,"지침";#N/A,#N/A,FALSE,"환경분석";#N/A,#N/A,FALSE,"Sheet16"}</definedName>
    <definedName name="DECSALES" hidden="1">{#N/A,#N/A,FALSE,"지침";#N/A,#N/A,FALSE,"환경분석";#N/A,#N/A,FALSE,"Sheet16"}</definedName>
    <definedName name="dede" localSheetId="0" hidden="1">{#N/A,#N/A,FALSE,"Pharm";#N/A,#N/A,FALSE,"WWCM"}</definedName>
    <definedName name="dede" hidden="1">{#N/A,#N/A,FALSE,"Pharm";#N/A,#N/A,FALSE,"WWCM"}</definedName>
    <definedName name="DEDED" localSheetId="0" hidden="1">{#N/A,#N/A,FALSE,"Card";#N/A,#N/A,FALSE,"Prav";#N/A,#N/A,FALSE,"Irbe";#N/A,#N/A,FALSE,"Plavix";#N/A,#N/A,FALSE,"Capt";#N/A,#N/A,FALSE,"Fosi"}</definedName>
    <definedName name="DEDED" hidden="1">{#N/A,#N/A,FALSE,"Card";#N/A,#N/A,FALSE,"Prav";#N/A,#N/A,FALSE,"Irbe";#N/A,#N/A,FALSE,"Plavix";#N/A,#N/A,FALSE,"Capt";#N/A,#N/A,FALSE,"Fosi"}</definedName>
    <definedName name="DEDEDZE" localSheetId="0" hidden="1">{#N/A,#N/A,FALSE,"Pharm";#N/A,#N/A,FALSE,"WWCM"}</definedName>
    <definedName name="DEDEDZE" hidden="1">{#N/A,#N/A,FALSE,"Pharm";#N/A,#N/A,FALSE,"WWCM"}</definedName>
    <definedName name="DEDZD" localSheetId="0" hidden="1">{#N/A,#N/A,FALSE,"Pharm";#N/A,#N/A,FALSE,"WWCM"}</definedName>
    <definedName name="DEDZD" hidden="1">{#N/A,#N/A,FALSE,"Pharm";#N/A,#N/A,FALSE,"WWCM"}</definedName>
    <definedName name="dee" localSheetId="0" hidden="1">{#N/A,#N/A,FALSE,"RES-MARQ-c";#N/A,#N/A,FALSE,"CLTS-GP-c";#N/A,#N/A,FALSE,"NOUV PDTS-c";#N/A,#N/A,FALSE,"CESSIONS GROUPE-c"}</definedName>
    <definedName name="dee" hidden="1">{#N/A,#N/A,FALSE,"RES-MARQ-c";#N/A,#N/A,FALSE,"CLTS-GP-c";#N/A,#N/A,FALSE,"NOUV PDTS-c";#N/A,#N/A,FALSE,"CESSIONS GROUPE-c"}</definedName>
    <definedName name="DeleteRange" hidden="1">#REF!</definedName>
    <definedName name="DeleteTable" hidden="1">#REF!</definedName>
    <definedName name="Deposit"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Deposit"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Depreciation" localSheetId="0" hidden="1">{#N/A,#N/A,FALSE,"Balance Sheet"}</definedName>
    <definedName name="Depreciation" hidden="1">{#N/A,#N/A,FALSE,"Balance Sheet"}</definedName>
    <definedName name="des" localSheetId="0" hidden="1">{#N/A,#N/A,TRUE,"SYNTHESE-t";#N/A,#N/A,TRUE,"PUB-t";#N/A,#N/A,TRUE,"OP CONSO-t";#N/A,#N/A,TRUE,"REFERENCTS-t";#N/A,#N/A,TRUE,"ETUDES MKG-t";#N/A,#N/A,TRUE,"PACKAGING-t";#N/A,#N/A,TRUE,"DIR COM-t";#N/A,#N/A,TRUE,"MEDIA-t"}</definedName>
    <definedName name="des" hidden="1">{#N/A,#N/A,TRUE,"SYNTHESE-t";#N/A,#N/A,TRUE,"PUB-t";#N/A,#N/A,TRUE,"OP CONSO-t";#N/A,#N/A,TRUE,"REFERENCTS-t";#N/A,#N/A,TRUE,"ETUDES MKG-t";#N/A,#N/A,TRUE,"PACKAGING-t";#N/A,#N/A,TRUE,"DIR COM-t";#N/A,#N/A,TRUE,"MEDIA-t"}</definedName>
    <definedName name="devc" localSheetId="0" hidden="1">{"TOTTEXAS",#N/A,FALSE,"CM"}</definedName>
    <definedName name="devc" hidden="1">{"TOTTEXAS",#N/A,FALSE,"CM"}</definedName>
    <definedName name="DEZLFEZKLHF" localSheetId="0" hidden="1">{#N/A,#N/A,FALSE,"Pharm";#N/A,#N/A,FALSE,"WWCM"}</definedName>
    <definedName name="DEZLFEZKLHF" hidden="1">{#N/A,#N/A,FALSE,"Pharm";#N/A,#N/A,FALSE,"WWCM"}</definedName>
    <definedName name="DF" localSheetId="25" hidden="1">{#N/A,#N/A,FALSE,"Aging Summary";#N/A,#N/A,FALSE,"Ratio Analysis";#N/A,#N/A,FALSE,"Test 120 Day Accts";#N/A,#N/A,FALSE,"Tickmarks"}</definedName>
    <definedName name="DF" localSheetId="0" hidden="1">{#N/A,#N/A,FALSE,"Aging Summary";#N/A,#N/A,FALSE,"Ratio Analysis";#N/A,#N/A,FALSE,"Test 120 Day Accts";#N/A,#N/A,FALSE,"Tickmarks"}</definedName>
    <definedName name="DF" localSheetId="3" hidden="1">{#N/A,#N/A,FALSE,"Aging Summary";#N/A,#N/A,FALSE,"Ratio Analysis";#N/A,#N/A,FALSE,"Test 120 Day Accts";#N/A,#N/A,FALSE,"Tickmarks"}</definedName>
    <definedName name="DF" hidden="1">{#N/A,#N/A,FALSE,"Aging Summary";#N/A,#N/A,FALSE,"Ratio Analysis";#N/A,#N/A,FALSE,"Test 120 Day Accts";#N/A,#N/A,FALSE,"Tickmarks"}</definedName>
    <definedName name="dfakdf" hidden="1">#REF!</definedName>
    <definedName name="DFASDFDS" localSheetId="0" hidden="1">{#N/A,#N/A,FALSE,"손익표지";#N/A,#N/A,FALSE,"손익계산";#N/A,#N/A,FALSE,"일반관리비";#N/A,#N/A,FALSE,"영업외수익";#N/A,#N/A,FALSE,"영업외비용";#N/A,#N/A,FALSE,"매출액";#N/A,#N/A,FALSE,"요약손익";#N/A,#N/A,FALSE,"요약대차";#N/A,#N/A,FALSE,"매출채권현황";#N/A,#N/A,FALSE,"매출채권명세"}</definedName>
    <definedName name="DFASDFDS" hidden="1">{#N/A,#N/A,FALSE,"손익표지";#N/A,#N/A,FALSE,"손익계산";#N/A,#N/A,FALSE,"일반관리비";#N/A,#N/A,FALSE,"영업외수익";#N/A,#N/A,FALSE,"영업외비용";#N/A,#N/A,FALSE,"매출액";#N/A,#N/A,FALSE,"요약손익";#N/A,#N/A,FALSE,"요약대차";#N/A,#N/A,FALSE,"매출채권현황";#N/A,#N/A,FALSE,"매출채권명세"}</definedName>
    <definedName name="dfd"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fd"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FDD" localSheetId="0" hidden="1">{#N/A,#N/A,FALSE,"REPORT"}</definedName>
    <definedName name="DFDD" hidden="1">{#N/A,#N/A,FALSE,"REPORT"}</definedName>
    <definedName name="dfde" localSheetId="0" hidden="1">{#N/A,#N/A,TRUE,"EC COMM-t";#N/A,#N/A,TRUE,"EC PAR PDTS-t";#N/A,#N/A,TRUE,"EC MAT-t";#N/A,#N/A,TRUE,"SUIVI HAUSSES-t"}</definedName>
    <definedName name="dfde" hidden="1">{#N/A,#N/A,TRUE,"EC COMM-t";#N/A,#N/A,TRUE,"EC PAR PDTS-t";#N/A,#N/A,TRUE,"EC MAT-t";#N/A,#N/A,TRUE,"SUIVI HAUSSES-t"}</definedName>
    <definedName name="DFDF" localSheetId="25" hidden="1">{#N/A,#N/A,FALSE,"Aging Summary";#N/A,#N/A,FALSE,"Ratio Analysis";#N/A,#N/A,FALSE,"Test 120 Day Accts";#N/A,#N/A,FALSE,"Tickmarks"}</definedName>
    <definedName name="DFDF" localSheetId="0" hidden="1">{#N/A,#N/A,FALSE,"Aging Summary";#N/A,#N/A,FALSE,"Ratio Analysis";#N/A,#N/A,FALSE,"Test 120 Day Accts";#N/A,#N/A,FALSE,"Tickmarks"}</definedName>
    <definedName name="DFDF" localSheetId="3" hidden="1">{#N/A,#N/A,FALSE,"Aging Summary";#N/A,#N/A,FALSE,"Ratio Analysis";#N/A,#N/A,FALSE,"Test 120 Day Accts";#N/A,#N/A,FALSE,"Tickmarks"}</definedName>
    <definedName name="DFDF" hidden="1">{#N/A,#N/A,FALSE,"Aging Summary";#N/A,#N/A,FALSE,"Ratio Analysis";#N/A,#N/A,FALSE,"Test 120 Day Accts";#N/A,#N/A,FALSE,"Tickmarks"}</definedName>
    <definedName name="DFDF1" localSheetId="25" hidden="1">{#N/A,#N/A,FALSE,"Aging Summary";#N/A,#N/A,FALSE,"Ratio Analysis";#N/A,#N/A,FALSE,"Test 120 Day Accts";#N/A,#N/A,FALSE,"Tickmarks"}</definedName>
    <definedName name="DFDF1" localSheetId="0" hidden="1">{#N/A,#N/A,FALSE,"Aging Summary";#N/A,#N/A,FALSE,"Ratio Analysis";#N/A,#N/A,FALSE,"Test 120 Day Accts";#N/A,#N/A,FALSE,"Tickmarks"}</definedName>
    <definedName name="DFDF1" localSheetId="3" hidden="1">{#N/A,#N/A,FALSE,"Aging Summary";#N/A,#N/A,FALSE,"Ratio Analysis";#N/A,#N/A,FALSE,"Test 120 Day Accts";#N/A,#N/A,FALSE,"Tickmarks"}</definedName>
    <definedName name="DFDF1" hidden="1">{#N/A,#N/A,FALSE,"Aging Summary";#N/A,#N/A,FALSE,"Ratio Analysis";#N/A,#N/A,FALSE,"Test 120 Day Accts";#N/A,#N/A,FALSE,"Tickmarks"}</definedName>
    <definedName name="dfdfd"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dfdfd"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dfdfsfs" hidden="1">#REF!</definedName>
    <definedName name="dfds" localSheetId="0" hidden="1">{#N/A,#N/A,FALSE,"Aging Summary";#N/A,#N/A,FALSE,"Ratio Analysis";#N/A,#N/A,FALSE,"Test 120 Day Accts";#N/A,#N/A,FALSE,"Tickmarks"}</definedName>
    <definedName name="dfds" localSheetId="3" hidden="1">{#N/A,#N/A,FALSE,"Aging Summary";#N/A,#N/A,FALSE,"Ratio Analysis";#N/A,#N/A,FALSE,"Test 120 Day Accts";#N/A,#N/A,FALSE,"Tickmarks"}</definedName>
    <definedName name="dfds" hidden="1">{#N/A,#N/A,FALSE,"Aging Summary";#N/A,#N/A,FALSE,"Ratio Analysis";#N/A,#N/A,FALSE,"Test 120 Day Accts";#N/A,#N/A,FALSE,"Tickmarks"}</definedName>
    <definedName name="dffd"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ffd"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fff"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dfff"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DFFFGHHJJKLLL" localSheetId="0" hidden="1">{#N/A,#N/A,FALSE,"PART-1234-8-12-9(41)";#N/A,#N/A,FALSE,"PARTS-2(3)";#N/A,#N/A,FALSE,"VAN SYSTEM";#N/A,#N/A,FALSE,"PARTS-10(26)";#N/A,#N/A,FALSE,"PART-5-6-7-11(14)";#N/A,#N/A,FALSE,"PARTS-4(3)";#N/A,#N/A,FALSE,"PCLASS"}</definedName>
    <definedName name="DFFFGHHJJKLLL" hidden="1">{#N/A,#N/A,FALSE,"PART-1234-8-12-9(41)";#N/A,#N/A,FALSE,"PARTS-2(3)";#N/A,#N/A,FALSE,"VAN SYSTEM";#N/A,#N/A,FALSE,"PARTS-10(26)";#N/A,#N/A,FALSE,"PART-5-6-7-11(14)";#N/A,#N/A,FALSE,"PARTS-4(3)";#N/A,#N/A,FALSE,"PCLASS"}</definedName>
    <definedName name="DFFFGHHJJKLLL_2" localSheetId="0" hidden="1">{#N/A,#N/A,FALSE,"PART-1234-8-12-9(41)";#N/A,#N/A,FALSE,"PARTS-2(3)";#N/A,#N/A,FALSE,"VAN SYSTEM";#N/A,#N/A,FALSE,"PARTS-10(26)";#N/A,#N/A,FALSE,"PART-5-6-7-11(14)";#N/A,#N/A,FALSE,"PARTS-4(3)";#N/A,#N/A,FALSE,"PCLASS"}</definedName>
    <definedName name="DFFFGHHJJKLLL_2" hidden="1">{#N/A,#N/A,FALSE,"PART-1234-8-12-9(41)";#N/A,#N/A,FALSE,"PARTS-2(3)";#N/A,#N/A,FALSE,"VAN SYSTEM";#N/A,#N/A,FALSE,"PARTS-10(26)";#N/A,#N/A,FALSE,"PART-5-6-7-11(14)";#N/A,#N/A,FALSE,"PARTS-4(3)";#N/A,#N/A,FALSE,"PCLASS"}</definedName>
    <definedName name="dfg" localSheetId="0" hidden="1">{#N/A,#N/A,FALSE,"PART-1234-8-12-9(41)";#N/A,#N/A,FALSE,"PARTS-2(3)";#N/A,#N/A,FALSE,"VAN SYSTEM";#N/A,#N/A,FALSE,"PARTS-10(26)";#N/A,#N/A,FALSE,"PART-5-6-7-11(14)";#N/A,#N/A,FALSE,"PARTS-4(3)";#N/A,#N/A,FALSE,"PCLASS"}</definedName>
    <definedName name="dfg" hidden="1">{#N/A,#N/A,FALSE,"PART-1234-8-12-9(41)";#N/A,#N/A,FALSE,"PARTS-2(3)";#N/A,#N/A,FALSE,"VAN SYSTEM";#N/A,#N/A,FALSE,"PARTS-10(26)";#N/A,#N/A,FALSE,"PART-5-6-7-11(14)";#N/A,#N/A,FALSE,"PARTS-4(3)";#N/A,#N/A,FALSE,"PCLASS"}</definedName>
    <definedName name="dfg_2" localSheetId="0" hidden="1">{#N/A,#N/A,FALSE,"PART-1234-8-12-9(41)";#N/A,#N/A,FALSE,"PARTS-2(3)";#N/A,#N/A,FALSE,"VAN SYSTEM";#N/A,#N/A,FALSE,"PARTS-10(26)";#N/A,#N/A,FALSE,"PART-5-6-7-11(14)";#N/A,#N/A,FALSE,"PARTS-4(3)";#N/A,#N/A,FALSE,"PCLASS"}</definedName>
    <definedName name="dfg_2" hidden="1">{#N/A,#N/A,FALSE,"PART-1234-8-12-9(41)";#N/A,#N/A,FALSE,"PARTS-2(3)";#N/A,#N/A,FALSE,"VAN SYSTEM";#N/A,#N/A,FALSE,"PARTS-10(26)";#N/A,#N/A,FALSE,"PART-5-6-7-11(14)";#N/A,#N/A,FALSE,"PARTS-4(3)";#N/A,#N/A,FALSE,"PCLASS"}</definedName>
    <definedName name="dfgdh" localSheetId="0" hidden="1">{#N/A,#N/A,FALSE,"UNIT";#N/A,#N/A,FALSE,"UNIT";#N/A,#N/A,FALSE,"계정"}</definedName>
    <definedName name="dfgdh" hidden="1">{#N/A,#N/A,FALSE,"UNIT";#N/A,#N/A,FALSE,"UNIT";#N/A,#N/A,FALSE,"계정"}</definedName>
    <definedName name="dfgfdg" localSheetId="0" hidden="1">{#N/A,#N/A,FALSE,"Umsatz CH";#N/A,#N/A,FALSE,"ER CH";#N/A,#N/A,FALSE,"EA CH (2) ";#N/A,#N/A,FALSE,"EA CH";#N/A,#N/A,FALSE,"EA CH (3) ";#N/A,#N/A,FALSE,"EA CH (4)";#N/A,#N/A,FALSE,"KA CH";#N/A,#N/A,FALSE,"KA CH  (2)";#N/A,#N/A,FALSE,"KA CH  (3)";#N/A,#N/A,FALSE,"KA CH (4)"}</definedName>
    <definedName name="dfgfdg" hidden="1">{#N/A,#N/A,FALSE,"Umsatz CH";#N/A,#N/A,FALSE,"ER CH";#N/A,#N/A,FALSE,"EA CH (2) ";#N/A,#N/A,FALSE,"EA CH";#N/A,#N/A,FALSE,"EA CH (3) ";#N/A,#N/A,FALSE,"EA CH (4)";#N/A,#N/A,FALSE,"KA CH";#N/A,#N/A,FALSE,"KA CH  (2)";#N/A,#N/A,FALSE,"KA CH  (3)";#N/A,#N/A,FALSE,"KA CH (4)"}</definedName>
    <definedName name="dfgfdgf" localSheetId="0" hidden="1">{#N/A,#N/A,FALSE,"Produkte Erw.";#N/A,#N/A,FALSE,"Produkte Plan";#N/A,#N/A,FALSE,"Leistungen Erw.";#N/A,#N/A,FALSE,"Leistungen Plan";#N/A,#N/A,FALSE,"KA Allg.Kosten (2)";#N/A,#N/A,FALSE,"KA All.Kosten"}</definedName>
    <definedName name="dfgfdgf" hidden="1">{#N/A,#N/A,FALSE,"Produkte Erw.";#N/A,#N/A,FALSE,"Produkte Plan";#N/A,#N/A,FALSE,"Leistungen Erw.";#N/A,#N/A,FALSE,"Leistungen Plan";#N/A,#N/A,FALSE,"KA Allg.Kosten (2)";#N/A,#N/A,FALSE,"KA All.Kosten"}</definedName>
    <definedName name="dfgfg" localSheetId="0" hidden="1">{#N/A,#N/A,FALSE,"Umsatz HM";#N/A,#N/A,FALSE,"ER HM";#N/A,#N/A,FALSE,"EA HM  (2)";#N/A,#N/A,FALSE,"EA HM ";#N/A,#N/A,FALSE,"EA HM  (4)";#N/A,#N/A,FALSE,"EA HM  (3)";#N/A,#N/A,FALSE,"KA HM  (2)";#N/A,#N/A,FALSE,"KA HM";#N/A,#N/A,FALSE,"KA HM  (3)";#N/A,#N/A,FALSE,"KA HM (4)"}</definedName>
    <definedName name="dfgfg" hidden="1">{#N/A,#N/A,FALSE,"Umsatz HM";#N/A,#N/A,FALSE,"ER HM";#N/A,#N/A,FALSE,"EA HM  (2)";#N/A,#N/A,FALSE,"EA HM ";#N/A,#N/A,FALSE,"EA HM  (4)";#N/A,#N/A,FALSE,"EA HM  (3)";#N/A,#N/A,FALSE,"KA HM  (2)";#N/A,#N/A,FALSE,"KA HM";#N/A,#N/A,FALSE,"KA HM  (3)";#N/A,#N/A,FALSE,"KA HM (4)"}</definedName>
    <definedName name="dfgfghh"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fgfghh" localSheetId="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fgfghh"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dfggfhhj" localSheetId="0" hidden="1">{#N/A,#N/A,FALSE,"Umsatz CH";#N/A,#N/A,FALSE,"ER CH";#N/A,#N/A,FALSE,"EA CH (2) ";#N/A,#N/A,FALSE,"EA CH";#N/A,#N/A,FALSE,"EA CH (3) ";#N/A,#N/A,FALSE,"EA CH (4)";#N/A,#N/A,FALSE,"KA CH";#N/A,#N/A,FALSE,"KA CH  (2)";#N/A,#N/A,FALSE,"KA CH  (3)";#N/A,#N/A,FALSE,"KA CH (4)"}</definedName>
    <definedName name="dfggfhhj" hidden="1">{#N/A,#N/A,FALSE,"Umsatz CH";#N/A,#N/A,FALSE,"ER CH";#N/A,#N/A,FALSE,"EA CH (2) ";#N/A,#N/A,FALSE,"EA CH";#N/A,#N/A,FALSE,"EA CH (3) ";#N/A,#N/A,FALSE,"EA CH (4)";#N/A,#N/A,FALSE,"KA CH";#N/A,#N/A,FALSE,"KA CH  (2)";#N/A,#N/A,FALSE,"KA CH  (3)";#N/A,#N/A,FALSE,"KA CH (4)"}</definedName>
    <definedName name="DFGGGHHH" localSheetId="0" hidden="1">{#N/A,#N/A,FALSE,"PART-1234-8-12-9(41)";#N/A,#N/A,FALSE,"PARTS-2(3)";#N/A,#N/A,FALSE,"VAN SYSTEM";#N/A,#N/A,FALSE,"PARTS-10(26)";#N/A,#N/A,FALSE,"PART-5-6-7-11(14)";#N/A,#N/A,FALSE,"PARTS-4(3)";#N/A,#N/A,FALSE,"PCLASS"}</definedName>
    <definedName name="DFGGGHHH" hidden="1">{#N/A,#N/A,FALSE,"PART-1234-8-12-9(41)";#N/A,#N/A,FALSE,"PARTS-2(3)";#N/A,#N/A,FALSE,"VAN SYSTEM";#N/A,#N/A,FALSE,"PARTS-10(26)";#N/A,#N/A,FALSE,"PART-5-6-7-11(14)";#N/A,#N/A,FALSE,"PARTS-4(3)";#N/A,#N/A,FALSE,"PCLASS"}</definedName>
    <definedName name="DFGGGHHH_2" localSheetId="0" hidden="1">{#N/A,#N/A,FALSE,"PART-1234-8-12-9(41)";#N/A,#N/A,FALSE,"PARTS-2(3)";#N/A,#N/A,FALSE,"VAN SYSTEM";#N/A,#N/A,FALSE,"PARTS-10(26)";#N/A,#N/A,FALSE,"PART-5-6-7-11(14)";#N/A,#N/A,FALSE,"PARTS-4(3)";#N/A,#N/A,FALSE,"PCLASS"}</definedName>
    <definedName name="DFGGGHHH_2" hidden="1">{#N/A,#N/A,FALSE,"PART-1234-8-12-9(41)";#N/A,#N/A,FALSE,"PARTS-2(3)";#N/A,#N/A,FALSE,"VAN SYSTEM";#N/A,#N/A,FALSE,"PARTS-10(26)";#N/A,#N/A,FALSE,"PART-5-6-7-11(14)";#N/A,#N/A,FALSE,"PARTS-4(3)";#N/A,#N/A,FALSE,"PCLASS"}</definedName>
    <definedName name="DFGGHHHHHJHJJ"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GHHHHHJHJ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GHHHHHJHJJ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GHHHHHJHJJ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fgh" localSheetId="0" hidden="1">{#N/A,"PURCHM",FALSE,"Business Analysis";#N/A,"SPADD",FALSE,"Business Analysis"}</definedName>
    <definedName name="dfgh" hidden="1">{#N/A,"PURCHM",FALSE,"Business Analysis";#N/A,"SPADD",FALSE,"Business Analysis"}</definedName>
    <definedName name="DFGHDFG" hidden="1">#REF!</definedName>
    <definedName name="dfghdfhdg" localSheetId="0" hidden="1">{#N/A,#N/A,FALSE,"Umsatz 99";#N/A,#N/A,FALSE,"ER 99 "}</definedName>
    <definedName name="dfghdfhdg" hidden="1">{#N/A,#N/A,FALSE,"Umsatz 99";#N/A,#N/A,FALSE,"ER 99 "}</definedName>
    <definedName name="DFGHHHJK" localSheetId="0" hidden="1">{#N/A,#N/A,FALSE,"PART-1234-8-12-9(41)";#N/A,#N/A,FALSE,"PARTS-2(3)";#N/A,#N/A,FALSE,"VAN SYSTEM";#N/A,#N/A,FALSE,"PARTS-10(26)";#N/A,#N/A,FALSE,"PART-5-6-7-11(14)";#N/A,#N/A,FALSE,"PARTS-4(3)";#N/A,#N/A,FALSE,"PCLASS"}</definedName>
    <definedName name="DFGHHHJK" hidden="1">{#N/A,#N/A,FALSE,"PART-1234-8-12-9(41)";#N/A,#N/A,FALSE,"PARTS-2(3)";#N/A,#N/A,FALSE,"VAN SYSTEM";#N/A,#N/A,FALSE,"PARTS-10(26)";#N/A,#N/A,FALSE,"PART-5-6-7-11(14)";#N/A,#N/A,FALSE,"PARTS-4(3)";#N/A,#N/A,FALSE,"PCLASS"}</definedName>
    <definedName name="DFGHHHJK_2" localSheetId="0" hidden="1">{#N/A,#N/A,FALSE,"PART-1234-8-12-9(41)";#N/A,#N/A,FALSE,"PARTS-2(3)";#N/A,#N/A,FALSE,"VAN SYSTEM";#N/A,#N/A,FALSE,"PARTS-10(26)";#N/A,#N/A,FALSE,"PART-5-6-7-11(14)";#N/A,#N/A,FALSE,"PARTS-4(3)";#N/A,#N/A,FALSE,"PCLASS"}</definedName>
    <definedName name="DFGHHHJK_2" hidden="1">{#N/A,#N/A,FALSE,"PART-1234-8-12-9(41)";#N/A,#N/A,FALSE,"PARTS-2(3)";#N/A,#N/A,FALSE,"VAN SYSTEM";#N/A,#N/A,FALSE,"PARTS-10(26)";#N/A,#N/A,FALSE,"PART-5-6-7-11(14)";#N/A,#N/A,FALSE,"PARTS-4(3)";#N/A,#N/A,FALSE,"PCLASS"}</definedName>
    <definedName name="DFGHHJK" localSheetId="0" hidden="1">{#N/A,#N/A,FALSE,"PART-1234-8-12-9(41)";#N/A,#N/A,FALSE,"PARTS-2(3)";#N/A,#N/A,FALSE,"VAN SYSTEM";#N/A,#N/A,FALSE,"PARTS-10(26)";#N/A,#N/A,FALSE,"PART-5-6-7-11(14)";#N/A,#N/A,FALSE,"PARTS-4(3)";#N/A,#N/A,FALSE,"PCLASS"}</definedName>
    <definedName name="DFGHHJK" hidden="1">{#N/A,#N/A,FALSE,"PART-1234-8-12-9(41)";#N/A,#N/A,FALSE,"PARTS-2(3)";#N/A,#N/A,FALSE,"VAN SYSTEM";#N/A,#N/A,FALSE,"PARTS-10(26)";#N/A,#N/A,FALSE,"PART-5-6-7-11(14)";#N/A,#N/A,FALSE,"PARTS-4(3)";#N/A,#N/A,FALSE,"PCLASS"}</definedName>
    <definedName name="DFGHHJK_2" localSheetId="0" hidden="1">{#N/A,#N/A,FALSE,"PART-1234-8-12-9(41)";#N/A,#N/A,FALSE,"PARTS-2(3)";#N/A,#N/A,FALSE,"VAN SYSTEM";#N/A,#N/A,FALSE,"PARTS-10(26)";#N/A,#N/A,FALSE,"PART-5-6-7-11(14)";#N/A,#N/A,FALSE,"PARTS-4(3)";#N/A,#N/A,FALSE,"PCLASS"}</definedName>
    <definedName name="DFGHHJK_2" hidden="1">{#N/A,#N/A,FALSE,"PART-1234-8-12-9(41)";#N/A,#N/A,FALSE,"PARTS-2(3)";#N/A,#N/A,FALSE,"VAN SYSTEM";#N/A,#N/A,FALSE,"PARTS-10(26)";#N/A,#N/A,FALSE,"PART-5-6-7-11(14)";#N/A,#N/A,FALSE,"PARTS-4(3)";#N/A,#N/A,FALSE,"PCLASS"}</definedName>
    <definedName name="DFGHJKLLL" localSheetId="0" hidden="1">{#N/A,#N/A,FALSE,"PART-1234-8-12-9(41)";#N/A,#N/A,FALSE,"PARTS-2(3)";#N/A,#N/A,FALSE,"VAN SYSTEM";#N/A,#N/A,FALSE,"PARTS-10(26)";#N/A,#N/A,FALSE,"PART-5-6-7-11(14)";#N/A,#N/A,FALSE,"PARTS-4(3)";#N/A,#N/A,FALSE,"PCLASS"}</definedName>
    <definedName name="DFGHJKLLL" hidden="1">{#N/A,#N/A,FALSE,"PART-1234-8-12-9(41)";#N/A,#N/A,FALSE,"PARTS-2(3)";#N/A,#N/A,FALSE,"VAN SYSTEM";#N/A,#N/A,FALSE,"PARTS-10(26)";#N/A,#N/A,FALSE,"PART-5-6-7-11(14)";#N/A,#N/A,FALSE,"PARTS-4(3)";#N/A,#N/A,FALSE,"PCLASS"}</definedName>
    <definedName name="DFGHJKLLL_2" localSheetId="0" hidden="1">{#N/A,#N/A,FALSE,"PART-1234-8-12-9(41)";#N/A,#N/A,FALSE,"PARTS-2(3)";#N/A,#N/A,FALSE,"VAN SYSTEM";#N/A,#N/A,FALSE,"PARTS-10(26)";#N/A,#N/A,FALSE,"PART-5-6-7-11(14)";#N/A,#N/A,FALSE,"PARTS-4(3)";#N/A,#N/A,FALSE,"PCLASS"}</definedName>
    <definedName name="DFGHJKLLL_2" hidden="1">{#N/A,#N/A,FALSE,"PART-1234-8-12-9(41)";#N/A,#N/A,FALSE,"PARTS-2(3)";#N/A,#N/A,FALSE,"VAN SYSTEM";#N/A,#N/A,FALSE,"PARTS-10(26)";#N/A,#N/A,FALSE,"PART-5-6-7-11(14)";#N/A,#N/A,FALSE,"PARTS-4(3)";#N/A,#N/A,FALSE,"PCLASS"}</definedName>
    <definedName name="dfgsdgf" hidden="1">#N/A</definedName>
    <definedName name="DFHJ" localSheetId="0" hidden="1">{#N/A,#N/A,FALSE,"단축1";#N/A,#N/A,FALSE,"단축2";#N/A,#N/A,FALSE,"단축3";#N/A,#N/A,FALSE,"장축";#N/A,#N/A,FALSE,"4WD"}</definedName>
    <definedName name="DFHJ" hidden="1">{#N/A,#N/A,FALSE,"단축1";#N/A,#N/A,FALSE,"단축2";#N/A,#N/A,FALSE,"단축3";#N/A,#N/A,FALSE,"장축";#N/A,#N/A,FALSE,"4WD"}</definedName>
    <definedName name="dfhkhfkjsg" localSheetId="0" hidden="1">{"'Sheet1'!$A$1:$H$36"}</definedName>
    <definedName name="dfhkhfkjsg" hidden="1">{"'Sheet1'!$A$1:$H$36"}</definedName>
    <definedName name="dfhlkeu" localSheetId="0" hidden="1">{#N/A,#N/A,FALSE,0;#N/A,#N/A,FALSE,0;#N/A,#N/A,FALSE,0}</definedName>
    <definedName name="dfhlkeu" hidden="1">{#N/A,#N/A,FALSE,0;#N/A,#N/A,FALSE,0;#N/A,#N/A,FALSE,0}</definedName>
    <definedName name="dfjkdhf" localSheetId="0" hidden="1">{"'Sheet1'!$A$1:$H$36"}</definedName>
    <definedName name="dfjkdhf" hidden="1">{"'Sheet1'!$A$1:$H$36"}</definedName>
    <definedName name="dfjljasjfpoewruwtetq" localSheetId="0" hidden="1">{#N/A,#N/A,FALSE,"SYNTHESE-c";#N/A,#N/A,FALSE,"PUB-c";#N/A,#N/A,FALSE,"OP CONSO-c";#N/A,#N/A,FALSE,"REFERENCTS-c";#N/A,#N/A,FALSE,"ETUDES MKG-c";#N/A,#N/A,FALSE,"PACKAGING-c";#N/A,#N/A,FALSE,"DIR COM-c";#N/A,#N/A,FALSE,"MEDIA-c"}</definedName>
    <definedName name="dfjljasjfpoewruwtetq" hidden="1">{#N/A,#N/A,FALSE,"SYNTHESE-c";#N/A,#N/A,FALSE,"PUB-c";#N/A,#N/A,FALSE,"OP CONSO-c";#N/A,#N/A,FALSE,"REFERENCTS-c";#N/A,#N/A,FALSE,"ETUDES MKG-c";#N/A,#N/A,FALSE,"PACKAGING-c";#N/A,#N/A,FALSE,"DIR COM-c";#N/A,#N/A,FALSE,"MEDIA-c"}</definedName>
    <definedName name="dfq"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dfq"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dfr" localSheetId="0" hidden="1">{#N/A,#N/A,FALSE,"Pharm";#N/A,#N/A,FALSE,"WWCM"}</definedName>
    <definedName name="dfr" hidden="1">{#N/A,#N/A,FALSE,"Pharm";#N/A,#N/A,FALSE,"WWCM"}</definedName>
    <definedName name="dfre" localSheetId="0"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dfre"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dfs" localSheetId="25" hidden="1">{#N/A,#N/A,FALSE,"Sheet1"}</definedName>
    <definedName name="dfs" localSheetId="0" hidden="1">{#N/A,#N/A,FALSE,"Sheet1"}</definedName>
    <definedName name="dfs" localSheetId="3" hidden="1">{#N/A,#N/A,FALSE,"Sheet1"}</definedName>
    <definedName name="dfs" hidden="1">{#N/A,#N/A,FALSE,"Sheet1"}</definedName>
    <definedName name="dfsdfdsf" localSheetId="0" hidden="1">{#N/A,#N/A,FALSE,"Umsatz CH";#N/A,#N/A,FALSE,"ER CH";#N/A,#N/A,FALSE,"EA CH (2) ";#N/A,#N/A,FALSE,"EA CH";#N/A,#N/A,FALSE,"EA CH (3) ";#N/A,#N/A,FALSE,"EA CH (4)";#N/A,#N/A,FALSE,"KA CH";#N/A,#N/A,FALSE,"KA CH  (2)";#N/A,#N/A,FALSE,"KA CH  (3)";#N/A,#N/A,FALSE,"KA CH (4)"}</definedName>
    <definedName name="dfsdfdsf" hidden="1">{#N/A,#N/A,FALSE,"Umsatz CH";#N/A,#N/A,FALSE,"ER CH";#N/A,#N/A,FALSE,"EA CH (2) ";#N/A,#N/A,FALSE,"EA CH";#N/A,#N/A,FALSE,"EA CH (3) ";#N/A,#N/A,FALSE,"EA CH (4)";#N/A,#N/A,FALSE,"KA CH";#N/A,#N/A,FALSE,"KA CH  (2)";#N/A,#N/A,FALSE,"KA CH  (3)";#N/A,#N/A,FALSE,"KA CH (4)"}</definedName>
    <definedName name="DFSDFS" hidden="1">#REF!</definedName>
    <definedName name="dfsdgss" localSheetId="0" hidden="1">{"'Sheet1'!$A$1:$H$36"}</definedName>
    <definedName name="dfsdgss" hidden="1">{"'Sheet1'!$A$1:$H$36"}</definedName>
    <definedName name="dfsgdfsg" localSheetId="0" hidden="1">{#N/A,#N/A,FALSE,"98소지이동TOTvs99.1 (2)";#N/A,#N/A,FALSE,"TOTAL";#N/A,#N/A,FALSE,"98소지이동TOTvs99.1(b) (2)"}</definedName>
    <definedName name="dfsgdfsg" localSheetId="3" hidden="1">{#N/A,#N/A,FALSE,"98소지이동TOTvs99.1 (2)";#N/A,#N/A,FALSE,"TOTAL";#N/A,#N/A,FALSE,"98소지이동TOTvs99.1(b) (2)"}</definedName>
    <definedName name="dfsgdfsg" hidden="1">{#N/A,#N/A,FALSE,"98소지이동TOTvs99.1 (2)";#N/A,#N/A,FALSE,"TOTAL";#N/A,#N/A,FALSE,"98소지이동TOTvs99.1(b) (2)"}</definedName>
    <definedName name="dgdfg"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dgdfg"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dgdfg"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DGF" localSheetId="0" hidden="1">{#N/A,#N/A,FALSE,"단축1";#N/A,#N/A,FALSE,"단축2";#N/A,#N/A,FALSE,"단축3";#N/A,#N/A,FALSE,"장축";#N/A,#N/A,FALSE,"4WD"}</definedName>
    <definedName name="DGF" hidden="1">{#N/A,#N/A,FALSE,"단축1";#N/A,#N/A,FALSE,"단축2";#N/A,#N/A,FALSE,"단축3";#N/A,#N/A,FALSE,"장축";#N/A,#N/A,FALSE,"4WD"}</definedName>
    <definedName name="dghgh" localSheetId="0" hidden="1">{#N/A,#N/A,FALSE,"Produkte Erw.";#N/A,#N/A,FALSE,"Produkte Plan";#N/A,#N/A,FALSE,"Leistungen Erw.";#N/A,#N/A,FALSE,"Leistungen Plan";#N/A,#N/A,FALSE,"KA Allg.Kosten (2)";#N/A,#N/A,FALSE,"KA All.Kosten"}</definedName>
    <definedName name="dghgh" hidden="1">{#N/A,#N/A,FALSE,"Produkte Erw.";#N/A,#N/A,FALSE,"Produkte Plan";#N/A,#N/A,FALSE,"Leistungen Erw.";#N/A,#N/A,FALSE,"Leistungen Plan";#N/A,#N/A,FALSE,"KA Allg.Kosten (2)";#N/A,#N/A,FALSE,"KA All.Kosten"}</definedName>
    <definedName name="DGJSRGH" localSheetId="0" hidden="1">{#N/A,#N/A,FALSE,"단축1";#N/A,#N/A,FALSE,"단축2";#N/A,#N/A,FALSE,"단축3";#N/A,#N/A,FALSE,"장축";#N/A,#N/A,FALSE,"4WD"}</definedName>
    <definedName name="DGJSRGH" hidden="1">{#N/A,#N/A,FALSE,"단축1";#N/A,#N/A,FALSE,"단축2";#N/A,#N/A,FALSE,"단축3";#N/A,#N/A,FALSE,"장축";#N/A,#N/A,FALSE,"4WD"}</definedName>
    <definedName name="dhdh" localSheetId="0" hidden="1">{"'표지'!$B$5"}</definedName>
    <definedName name="dhdh" hidden="1">{"'표지'!$B$5"}</definedName>
    <definedName name="dhfkldjk" localSheetId="0" hidden="1">{"'Sheet1'!$A$1:$H$36"}</definedName>
    <definedName name="dhfkldjk" hidden="1">{"'Sheet1'!$A$1:$H$36"}</definedName>
    <definedName name="dhjkfhdjkhslhjkls" localSheetId="0" hidden="1">{"'Sheet1'!$A$1:$H$36"}</definedName>
    <definedName name="dhjkfhdjkhslhjkls" hidden="1">{"'Sheet1'!$A$1:$H$36"}</definedName>
    <definedName name="dhkhfls" hidden="1">#REF!</definedName>
    <definedName name="dhksie" localSheetId="0" hidden="1">{"'Sheet1'!$A$1:$H$36"}</definedName>
    <definedName name="dhksie" hidden="1">{"'Sheet1'!$A$1:$H$36"}</definedName>
    <definedName name="dhsjhsks" localSheetId="0" hidden="1">{"'Sheet1'!$A$1:$H$36"}</definedName>
    <definedName name="dhsjhsks" hidden="1">{"'Sheet1'!$A$1:$H$36"}</definedName>
    <definedName name="Discount" hidden="1">#REF!</definedName>
    <definedName name="display_area_2" hidden="1">#REF!</definedName>
    <definedName name="dj"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DJDJD"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DJDJD"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jdjh" localSheetId="0" hidden="1">{"'손익현황'!$A$1:$J$29"}</definedName>
    <definedName name="djdjh" hidden="1">{"'손익현황'!$A$1:$J$29"}</definedName>
    <definedName name="DJFHJ" localSheetId="0" hidden="1">{#N/A,#N/A,FALSE,"단축1";#N/A,#N/A,FALSE,"단축2";#N/A,#N/A,FALSE,"단축3";#N/A,#N/A,FALSE,"장축";#N/A,#N/A,FALSE,"4WD"}</definedName>
    <definedName name="DJFHJ" hidden="1">{#N/A,#N/A,FALSE,"단축1";#N/A,#N/A,FALSE,"단축2";#N/A,#N/A,FALSE,"단축3";#N/A,#N/A,FALSE,"장축";#N/A,#N/A,FALSE,"4WD"}</definedName>
    <definedName name="DJGHJ" localSheetId="0" hidden="1">{#N/A,#N/A,FALSE,"단축1";#N/A,#N/A,FALSE,"단축2";#N/A,#N/A,FALSE,"단축3";#N/A,#N/A,FALSE,"장축";#N/A,#N/A,FALSE,"4WD"}</definedName>
    <definedName name="DJGHJ" hidden="1">{#N/A,#N/A,FALSE,"단축1";#N/A,#N/A,FALSE,"단축2";#N/A,#N/A,FALSE,"단축3";#N/A,#N/A,FALSE,"장축";#N/A,#N/A,FALSE,"4WD"}</definedName>
    <definedName name="DJHD" localSheetId="0" hidden="1">{#N/A,#N/A,FALSE,"단축1";#N/A,#N/A,FALSE,"단축2";#N/A,#N/A,FALSE,"단축3";#N/A,#N/A,FALSE,"장축";#N/A,#N/A,FALSE,"4WD"}</definedName>
    <definedName name="DJHD" hidden="1">{#N/A,#N/A,FALSE,"단축1";#N/A,#N/A,FALSE,"단축2";#N/A,#N/A,FALSE,"단축3";#N/A,#N/A,FALSE,"장축";#N/A,#N/A,FALSE,"4WD"}</definedName>
    <definedName name="djkdjls" localSheetId="0" hidden="1">{"'Sheet1'!$A$1:$H$36"}</definedName>
    <definedName name="djkdjls" hidden="1">{"'Sheet1'!$A$1:$H$36"}</definedName>
    <definedName name="djkjksl" localSheetId="0" hidden="1">{"'Sheet1'!$A$1:$H$36"}</definedName>
    <definedName name="djkjksl" hidden="1">{"'Sheet1'!$A$1:$H$36"}</definedName>
    <definedName name="djklcnkl" localSheetId="0" hidden="1">{"'Sheet1'!$A$1:$H$36"}</definedName>
    <definedName name="djklcnkl" hidden="1">{"'Sheet1'!$A$1:$H$36"}</definedName>
    <definedName name="djklsjksj" localSheetId="0" hidden="1">{"'Sheet1'!$A$1:$H$36"}</definedName>
    <definedName name="djklsjksj" hidden="1">{"'Sheet1'!$A$1:$H$36"}</definedName>
    <definedName name="djklslls" localSheetId="0" hidden="1">{"'Sheet1'!$A$1:$H$36"}</definedName>
    <definedName name="djklslls" hidden="1">{"'Sheet1'!$A$1:$H$36"}</definedName>
    <definedName name="djkskls" localSheetId="0" hidden="1">{"'Sheet1'!$A$1:$H$36"}</definedName>
    <definedName name="djkskls" hidden="1">{"'Sheet1'!$A$1:$H$36"}</definedName>
    <definedName name="djksl" localSheetId="0" hidden="1">{"'Sheet1'!$A$1:$H$36"}</definedName>
    <definedName name="djksl" hidden="1">{"'Sheet1'!$A$1:$H$36"}</definedName>
    <definedName name="djksljd" localSheetId="0" hidden="1">{#N/A,#N/A,FALSE,"Other";#N/A,#N/A,FALSE,"Ace";#N/A,#N/A,FALSE,"Derm"}</definedName>
    <definedName name="djksljd" hidden="1">{#N/A,#N/A,FALSE,"Other";#N/A,#N/A,FALSE,"Ace";#N/A,#N/A,FALSE,"Derm"}</definedName>
    <definedName name="djld" localSheetId="25" hidden="1">{#N/A,#N/A,FALSE,"손익표지";#N/A,#N/A,FALSE,"손익계산";#N/A,#N/A,FALSE,"일반관리비";#N/A,#N/A,FALSE,"영업외수익";#N/A,#N/A,FALSE,"영업외비용";#N/A,#N/A,FALSE,"매출액";#N/A,#N/A,FALSE,"요약손익";#N/A,#N/A,FALSE,"요약대차";#N/A,#N/A,FALSE,"매출채권현황";#N/A,#N/A,FALSE,"매출채권명세"}</definedName>
    <definedName name="djld" localSheetId="0" hidden="1">{#N/A,#N/A,FALSE,"손익표지";#N/A,#N/A,FALSE,"손익계산";#N/A,#N/A,FALSE,"일반관리비";#N/A,#N/A,FALSE,"영업외수익";#N/A,#N/A,FALSE,"영업외비용";#N/A,#N/A,FALSE,"매출액";#N/A,#N/A,FALSE,"요약손익";#N/A,#N/A,FALSE,"요약대차";#N/A,#N/A,FALSE,"매출채권현황";#N/A,#N/A,FALSE,"매출채권명세"}</definedName>
    <definedName name="djld" localSheetId="3" hidden="1">{#N/A,#N/A,FALSE,"손익표지";#N/A,#N/A,FALSE,"손익계산";#N/A,#N/A,FALSE,"일반관리비";#N/A,#N/A,FALSE,"영업외수익";#N/A,#N/A,FALSE,"영업외비용";#N/A,#N/A,FALSE,"매출액";#N/A,#N/A,FALSE,"요약손익";#N/A,#N/A,FALSE,"요약대차";#N/A,#N/A,FALSE,"매출채권현황";#N/A,#N/A,FALSE,"매출채권명세"}</definedName>
    <definedName name="djld" hidden="1">{#N/A,#N/A,FALSE,"손익표지";#N/A,#N/A,FALSE,"손익계산";#N/A,#N/A,FALSE,"일반관리비";#N/A,#N/A,FALSE,"영업외수익";#N/A,#N/A,FALSE,"영업외비용";#N/A,#N/A,FALSE,"매출액";#N/A,#N/A,FALSE,"요약손익";#N/A,#N/A,FALSE,"요약대차";#N/A,#N/A,FALSE,"매출채권현황";#N/A,#N/A,FALSE,"매출채권명세"}</definedName>
    <definedName name="djlkslmxl" localSheetId="0" hidden="1">{"'Sheet1'!$A$1:$H$36"}</definedName>
    <definedName name="djlkslmxl" hidden="1">{"'Sheet1'!$A$1:$H$36"}</definedName>
    <definedName name="DJQ" localSheetId="0" hidden="1">{#N/A,#N/A,FALSE,"PART-1234-8-12-9(41)";#N/A,#N/A,FALSE,"PARTS-2(3)";#N/A,#N/A,FALSE,"VAN SYSTEM";#N/A,#N/A,FALSE,"PARTS-10(26)";#N/A,#N/A,FALSE,"PART-5-6-7-11(14)";#N/A,#N/A,FALSE,"PARTS-4(3)";#N/A,#N/A,FALSE,"PCLASS"}</definedName>
    <definedName name="DJQ" hidden="1">{#N/A,#N/A,FALSE,"PART-1234-8-12-9(41)";#N/A,#N/A,FALSE,"PARTS-2(3)";#N/A,#N/A,FALSE,"VAN SYSTEM";#N/A,#N/A,FALSE,"PARTS-10(26)";#N/A,#N/A,FALSE,"PART-5-6-7-11(14)";#N/A,#N/A,FALSE,"PARTS-4(3)";#N/A,#N/A,FALSE,"PCLASS"}</definedName>
    <definedName name="djs" hidden="1">#REF!</definedName>
    <definedName name="DKC">#REF!</definedName>
    <definedName name="dkdk" localSheetId="0" hidden="1">{#N/A,#N/A,FALSE,"BS";#N/A,#N/A,FALSE,"PL";#N/A,#N/A,FALSE,"처분";#N/A,#N/A,FALSE,"현금";#N/A,#N/A,FALSE,"매출";#N/A,#N/A,FALSE,"원가";#N/A,#N/A,FALSE,"경영"}</definedName>
    <definedName name="dkdk" localSheetId="3" hidden="1">{#N/A,#N/A,FALSE,"BS";#N/A,#N/A,FALSE,"PL";#N/A,#N/A,FALSE,"처분";#N/A,#N/A,FALSE,"현금";#N/A,#N/A,FALSE,"매출";#N/A,#N/A,FALSE,"원가";#N/A,#N/A,FALSE,"경영"}</definedName>
    <definedName name="dkdk" hidden="1">{#N/A,#N/A,FALSE,"BS";#N/A,#N/A,FALSE,"PL";#N/A,#N/A,FALSE,"처분";#N/A,#N/A,FALSE,"현금";#N/A,#N/A,FALSE,"매출";#N/A,#N/A,FALSE,"원가";#N/A,#N/A,FALSE,"경영"}</definedName>
    <definedName name="dkdkd" localSheetId="25" hidden="1">{#N/A,#N/A,FALSE,"UNIT";#N/A,#N/A,FALSE,"UNIT";#N/A,#N/A,FALSE,"계정"}</definedName>
    <definedName name="dkdkd" localSheetId="0" hidden="1">{#N/A,#N/A,FALSE,"UNIT";#N/A,#N/A,FALSE,"UNIT";#N/A,#N/A,FALSE,"계정"}</definedName>
    <definedName name="dkdkd" localSheetId="3" hidden="1">{#N/A,#N/A,FALSE,"UNIT";#N/A,#N/A,FALSE,"UNIT";#N/A,#N/A,FALSE,"계정"}</definedName>
    <definedName name="dkdkd" hidden="1">{#N/A,#N/A,FALSE,"UNIT";#N/A,#N/A,FALSE,"UNIT";#N/A,#N/A,FALSE,"계정"}</definedName>
    <definedName name="dkdkdk" localSheetId="0" hidden="1">{"'Sheet1'!$A$1:$H$36"}</definedName>
    <definedName name="dkdkdk" hidden="1">{"'Sheet1'!$A$1:$H$36"}</definedName>
    <definedName name="DKDKDKD"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KDKDKD"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kdlrh" localSheetId="0" hidden="1">{"'Sheet1'!$A$1:$D$15"}</definedName>
    <definedName name="dkdlrh" localSheetId="3" hidden="1">{"'Sheet1'!$A$1:$D$15"}</definedName>
    <definedName name="dkdlrh" hidden="1">{"'Sheet1'!$A$1:$D$15"}</definedName>
    <definedName name="dkgahirghigf" localSheetId="0" hidden="1">{#N/A,#N/A,FALSE,"Pharm";#N/A,#N/A,FALSE,"WWCM"}</definedName>
    <definedName name="dkgahirghigf" hidden="1">{#N/A,#N/A,FALSE,"Pharm";#N/A,#N/A,FALSE,"WWCM"}</definedName>
    <definedName name="dkhfkhds" hidden="1">#REF!</definedName>
    <definedName name="DKS"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KS"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dkslke" localSheetId="0" hidden="1">{"'Sheet1'!$A$1:$H$36"}</definedName>
    <definedName name="dkslke" hidden="1">{"'Sheet1'!$A$1:$H$36"}</definedName>
    <definedName name="dlddd" localSheetId="0" hidden="1">{"'Sheet1'!$A$1:$H$36"}</definedName>
    <definedName name="dlddd" hidden="1">{"'Sheet1'!$A$1:$H$36"}</definedName>
    <definedName name="DLDL" localSheetId="0" hidden="1">{#N/A,#N/A,FALSE,"단축1";#N/A,#N/A,FALSE,"단축2";#N/A,#N/A,FALSE,"단축3";#N/A,#N/A,FALSE,"장축";#N/A,#N/A,FALSE,"4WD"}</definedName>
    <definedName name="DLDL" hidden="1">{#N/A,#N/A,FALSE,"단축1";#N/A,#N/A,FALSE,"단축2";#N/A,#N/A,FALSE,"단축3";#N/A,#N/A,FALSE,"장축";#N/A,#N/A,FALSE,"4WD"}</definedName>
    <definedName name="DLF" localSheetId="0" hidden="1">{#N/A,#N/A,TRUE,"일정"}</definedName>
    <definedName name="DLF" localSheetId="3" hidden="1">{#N/A,#N/A,TRUE,"일정"}</definedName>
    <definedName name="DLF" hidden="1">{#N/A,#N/A,TRUE,"일정"}</definedName>
    <definedName name="dlld" localSheetId="0" hidden="1">{"'Sheet1'!$A$1:$H$36"}</definedName>
    <definedName name="dlld" hidden="1">{"'Sheet1'!$A$1:$H$36"}</definedName>
    <definedName name="DLTKDSJ" localSheetId="0" hidden="1">{#N/A,#N/A,FALSE,"PART-1234-8-12-9(41)";#N/A,#N/A,FALSE,"PARTS-2(3)";#N/A,#N/A,FALSE,"VAN SYSTEM";#N/A,#N/A,FALSE,"PARTS-10(26)";#N/A,#N/A,FALSE,"PART-5-6-7-11(14)";#N/A,#N/A,FALSE,"PARTS-4(3)";#N/A,#N/A,FALSE,"PCLASS"}</definedName>
    <definedName name="DLTKDSJ" hidden="1">{#N/A,#N/A,FALSE,"PART-1234-8-12-9(41)";#N/A,#N/A,FALSE,"PARTS-2(3)";#N/A,#N/A,FALSE,"VAN SYSTEM";#N/A,#N/A,FALSE,"PARTS-10(26)";#N/A,#N/A,FALSE,"PART-5-6-7-11(14)";#N/A,#N/A,FALSE,"PARTS-4(3)";#N/A,#N/A,FALSE,"PCLASS"}</definedName>
    <definedName name="DLWJS" localSheetId="0" hidden="1">{#N/A,#N/A,FALSE,"Yield";#N/A,#N/A,FALSE,"Loss1";#N/A,#N/A,FALSE,"Loss2";#N/A,#N/A,FALSE,"Hour-Labor(배분)";#N/A,#N/A,FALSE,"Capital Expenditure";#N/A,#N/A,FALSE,"Productivity"}</definedName>
    <definedName name="DLWJS" localSheetId="3" hidden="1">{#N/A,#N/A,FALSE,"Yield";#N/A,#N/A,FALSE,"Loss1";#N/A,#N/A,FALSE,"Loss2";#N/A,#N/A,FALSE,"Hour-Labor(배분)";#N/A,#N/A,FALSE,"Capital Expenditure";#N/A,#N/A,FALSE,"Productivity"}</definedName>
    <definedName name="DLWJS" hidden="1">{#N/A,#N/A,FALSE,"Yield";#N/A,#N/A,FALSE,"Loss1";#N/A,#N/A,FALSE,"Loss2";#N/A,#N/A,FALSE,"Hour-Labor(배분)";#N/A,#N/A,FALSE,"Capital Expenditure";#N/A,#N/A,FALSE,"Productivity"}</definedName>
    <definedName name="dma" localSheetId="0" hidden="1">{#N/A,#N/A,FALSE,"BS";#N/A,#N/A,FALSE,"PL";#N/A,#N/A,FALSE,"처분";#N/A,#N/A,FALSE,"현금";#N/A,#N/A,FALSE,"매출";#N/A,#N/A,FALSE,"원가";#N/A,#N/A,FALSE,"경영"}</definedName>
    <definedName name="dma" localSheetId="3" hidden="1">{#N/A,#N/A,FALSE,"BS";#N/A,#N/A,FALSE,"PL";#N/A,#N/A,FALSE,"처분";#N/A,#N/A,FALSE,"현금";#N/A,#N/A,FALSE,"매출";#N/A,#N/A,FALSE,"원가";#N/A,#N/A,FALSE,"경영"}</definedName>
    <definedName name="dma" hidden="1">{#N/A,#N/A,FALSE,"BS";#N/A,#N/A,FALSE,"PL";#N/A,#N/A,FALSE,"처분";#N/A,#N/A,FALSE,"현금";#N/A,#N/A,FALSE,"매출";#N/A,#N/A,FALSE,"원가";#N/A,#N/A,FALSE,"경영"}</definedName>
    <definedName name="DN" localSheetId="0" hidden="1">{"'Sheet1'!$A$1:$H$36"}</definedName>
    <definedName name="DN" localSheetId="3" hidden="1">{"'Sheet1'!$A$1:$H$36"}</definedName>
    <definedName name="DN" hidden="1">{"'Sheet1'!$A$1:$H$36"}</definedName>
    <definedName name="DNFL" localSheetId="0" hidden="1">{#N/A,#N/A,FALSE,"PART-1234-8-12-9(41)";#N/A,#N/A,FALSE,"PARTS-2(3)";#N/A,#N/A,FALSE,"VAN SYSTEM";#N/A,#N/A,FALSE,"PARTS-10(26)";#N/A,#N/A,FALSE,"PART-5-6-7-11(14)";#N/A,#N/A,FALSE,"PARTS-4(3)";#N/A,#N/A,FALSE,"PCLASS"}</definedName>
    <definedName name="DNFL" hidden="1">{#N/A,#N/A,FALSE,"PART-1234-8-12-9(41)";#N/A,#N/A,FALSE,"PARTS-2(3)";#N/A,#N/A,FALSE,"VAN SYSTEM";#N/A,#N/A,FALSE,"PARTS-10(26)";#N/A,#N/A,FALSE,"PART-5-6-7-11(14)";#N/A,#N/A,FALSE,"PARTS-4(3)";#N/A,#N/A,FALSE,"PCLASS"}</definedName>
    <definedName name="DNFL_2" localSheetId="0" hidden="1">{#N/A,#N/A,FALSE,"PART-1234-8-12-9(41)";#N/A,#N/A,FALSE,"PARTS-2(3)";#N/A,#N/A,FALSE,"VAN SYSTEM";#N/A,#N/A,FALSE,"PARTS-10(26)";#N/A,#N/A,FALSE,"PART-5-6-7-11(14)";#N/A,#N/A,FALSE,"PARTS-4(3)";#N/A,#N/A,FALSE,"PCLASS"}</definedName>
    <definedName name="DNFL_2" hidden="1">{#N/A,#N/A,FALSE,"PART-1234-8-12-9(41)";#N/A,#N/A,FALSE,"PARTS-2(3)";#N/A,#N/A,FALSE,"VAN SYSTEM";#N/A,#N/A,FALSE,"PARTS-10(26)";#N/A,#N/A,FALSE,"PART-5-6-7-11(14)";#N/A,#N/A,FALSE,"PARTS-4(3)";#N/A,#N/A,FALSE,"PCLASS"}</definedName>
    <definedName name="dnflsms" localSheetId="0" hidden="1">{#N/A,#N/A,FALSE,"지침";#N/A,#N/A,FALSE,"환경분석";#N/A,#N/A,FALSE,"Sheet16"}</definedName>
    <definedName name="dnflsms" hidden="1">{#N/A,#N/A,FALSE,"지침";#N/A,#N/A,FALSE,"환경분석";#N/A,#N/A,FALSE,"Sheet16"}</definedName>
    <definedName name="dnlksnlkslk" localSheetId="0" hidden="1">{"'Sheet1'!$A$1:$H$36"}</definedName>
    <definedName name="dnlksnlkslk" hidden="1">{"'Sheet1'!$A$1:$H$36"}</definedName>
    <definedName name="dq" localSheetId="0" hidden="1">{"Comp_of_Price_Effect",#N/A,FALSE,"QTRDPVAR"}</definedName>
    <definedName name="dq" hidden="1">{"Comp_of_Price_Effect",#N/A,FALSE,"QTRDPVAR"}</definedName>
    <definedName name="drd"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rd"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dre"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dre"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DRFDGH" localSheetId="0" hidden="1">{#N/A,#N/A,FALSE,"단축1";#N/A,#N/A,FALSE,"단축2";#N/A,#N/A,FALSE,"단축3";#N/A,#N/A,FALSE,"장축";#N/A,#N/A,FALSE,"4WD"}</definedName>
    <definedName name="DRFDGH" hidden="1">{#N/A,#N/A,FALSE,"단축1";#N/A,#N/A,FALSE,"단축2";#N/A,#N/A,FALSE,"단축3";#N/A,#N/A,FALSE,"장축";#N/A,#N/A,FALSE,"4WD"}</definedName>
    <definedName name="drref"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drref"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druk" localSheetId="0" hidden="1">{"YTD/Forecast",#N/A,TRUE,"Fcst_TPLN";"Monthly Averages",#N/A,TRUE,"Fcst_TPLN"}</definedName>
    <definedName name="druk" localSheetId="3" hidden="1">{"YTD/Forecast",#N/A,TRUE,"Fcst_TPLN";"Monthly Averages",#N/A,TRUE,"Fcst_TPLN"}</definedName>
    <definedName name="druk" hidden="1">{"YTD/Forecast",#N/A,TRUE,"Fcst_TPLN";"Monthly Averages",#N/A,TRUE,"Fcst_TPLN"}</definedName>
    <definedName name="drw" localSheetId="0" hidden="1">{"PAGE 1",#N/A,FALSE,"COS";"PAGE 2",#N/A,FALSE,"COS";"PAGE 3",#N/A,FALSE,"COS"}</definedName>
    <definedName name="drw" hidden="1">{"PAGE 1",#N/A,FALSE,"COS";"PAGE 2",#N/A,FALSE,"COS";"PAGE 3",#N/A,FALSE,"COS"}</definedName>
    <definedName name="DS" localSheetId="0" hidden="1">{#N/A,#N/A,FALSE,"초도품";#N/A,#N/A,FALSE,"초도품 (2)";#N/A,#N/A,FALSE,"초도품 (3)";#N/A,#N/A,FALSE,"초도품 (4)";#N/A,#N/A,FALSE,"초도품 (5)";#N/A,#N/A,FALSE,"초도품 (6)"}</definedName>
    <definedName name="DS" localSheetId="3" hidden="1">{#N/A,#N/A,FALSE,"초도품";#N/A,#N/A,FALSE,"초도품 (2)";#N/A,#N/A,FALSE,"초도품 (3)";#N/A,#N/A,FALSE,"초도품 (4)";#N/A,#N/A,FALSE,"초도품 (5)";#N/A,#N/A,FALSE,"초도품 (6)"}</definedName>
    <definedName name="DS" hidden="1">{#N/A,#N/A,FALSE,"초도품";#N/A,#N/A,FALSE,"초도품 (2)";#N/A,#N/A,FALSE,"초도품 (3)";#N/A,#N/A,FALSE,"초도품 (4)";#N/A,#N/A,FALSE,"초도품 (5)";#N/A,#N/A,FALSE,"초도품 (6)"}</definedName>
    <definedName name="DSA" localSheetId="25" hidden="1">{#N/A,#N/A,FALSE,"을지 (4)";#N/A,#N/A,FALSE,"을지 (5)";#N/A,#N/A,FALSE,"을지 (6)"}</definedName>
    <definedName name="DSA" localSheetId="0" hidden="1">{#N/A,#N/A,FALSE,"을지 (4)";#N/A,#N/A,FALSE,"을지 (5)";#N/A,#N/A,FALSE,"을지 (6)"}</definedName>
    <definedName name="DSA" localSheetId="3" hidden="1">{#N/A,#N/A,FALSE,"을지 (4)";#N/A,#N/A,FALSE,"을지 (5)";#N/A,#N/A,FALSE,"을지 (6)"}</definedName>
    <definedName name="DSA" hidden="1">{#N/A,#N/A,FALSE,"을지 (4)";#N/A,#N/A,FALSE,"을지 (5)";#N/A,#N/A,FALSE,"을지 (6)"}</definedName>
    <definedName name="DSAFAHSDHFDHF" localSheetId="0" hidden="1">{#N/A,#N/A,FALSE,"손익표지";#N/A,#N/A,FALSE,"손익계산";#N/A,#N/A,FALSE,"일반관리비";#N/A,#N/A,FALSE,"영업외수익";#N/A,#N/A,FALSE,"영업외비용";#N/A,#N/A,FALSE,"매출액";#N/A,#N/A,FALSE,"요약손익";#N/A,#N/A,FALSE,"요약대차";#N/A,#N/A,FALSE,"매출채권현황";#N/A,#N/A,FALSE,"매출채권명세"}</definedName>
    <definedName name="DSAFAHSDHFDHF" hidden="1">{#N/A,#N/A,FALSE,"손익표지";#N/A,#N/A,FALSE,"손익계산";#N/A,#N/A,FALSE,"일반관리비";#N/A,#N/A,FALSE,"영업외수익";#N/A,#N/A,FALSE,"영업외비용";#N/A,#N/A,FALSE,"매출액";#N/A,#N/A,FALSE,"요약손익";#N/A,#N/A,FALSE,"요약대차";#N/A,#N/A,FALSE,"매출채권현황";#N/A,#N/A,FALSE,"매출채권명세"}</definedName>
    <definedName name="dsd" hidden="1">#REF!</definedName>
    <definedName name="dsdafgsa" localSheetId="0" hidden="1">{"Performance Details",#N/A,FALSE,"Current Yr";"Performance Details",#N/A,FALSE,"Budget";"Performance Details",#N/A,FALSE,"Prior Year"}</definedName>
    <definedName name="dsdafgsa" hidden="1">{"Performance Details",#N/A,FALSE,"Current Yr";"Performance Details",#N/A,FALSE,"Budget";"Performance Details",#N/A,FALSE,"Prior Year"}</definedName>
    <definedName name="dsdf" localSheetId="25" hidden="1">{#N/A,#N/A,TRUE,"Summary";#N/A,#N/A,TRUE,"IS";#N/A,#N/A,TRUE,"Adj";#N/A,#N/A,TRUE,"BS";#N/A,#N/A,TRUE,"CF";#N/A,#N/A,TRUE,"Debt";#N/A,#N/A,TRUE,"IRR"}</definedName>
    <definedName name="dsdf" localSheetId="0" hidden="1">{#N/A,#N/A,TRUE,"Summary";#N/A,#N/A,TRUE,"IS";#N/A,#N/A,TRUE,"Adj";#N/A,#N/A,TRUE,"BS";#N/A,#N/A,TRUE,"CF";#N/A,#N/A,TRUE,"Debt";#N/A,#N/A,TRUE,"IRR"}</definedName>
    <definedName name="dsdf" localSheetId="3" hidden="1">{#N/A,#N/A,TRUE,"Summary";#N/A,#N/A,TRUE,"IS";#N/A,#N/A,TRUE,"Adj";#N/A,#N/A,TRUE,"BS";#N/A,#N/A,TRUE,"CF";#N/A,#N/A,TRUE,"Debt";#N/A,#N/A,TRUE,"IRR"}</definedName>
    <definedName name="dsdf" hidden="1">{#N/A,#N/A,TRUE,"Summary";#N/A,#N/A,TRUE,"IS";#N/A,#N/A,TRUE,"Adj";#N/A,#N/A,TRUE,"BS";#N/A,#N/A,TRUE,"CF";#N/A,#N/A,TRUE,"Debt";#N/A,#N/A,TRUE,"IRR"}</definedName>
    <definedName name="dsdfgs" localSheetId="0" hidden="1">{"'Sheet1'!$A$1:$H$36"}</definedName>
    <definedName name="dsdfgs" hidden="1">{"'Sheet1'!$A$1:$H$36"}</definedName>
    <definedName name="dsds" localSheetId="0" hidden="1">{"'Sheet1'!$A$1:$H$36"}</definedName>
    <definedName name="dsds" hidden="1">{"'Sheet1'!$A$1:$H$36"}</definedName>
    <definedName name="dse" localSheetId="0" hidden="1">{"'Sheet1'!$A$1:$H$36"}</definedName>
    <definedName name="dse" hidden="1">{"'Sheet1'!$A$1:$H$36"}</definedName>
    <definedName name="dsfds" localSheetId="0" hidden="1">{"'Sheet1'!$R$24:$V$24"}</definedName>
    <definedName name="dsfds" hidden="1">{"'Sheet1'!$R$24:$V$24"}</definedName>
    <definedName name="dsfsf" localSheetId="0" hidden="1">{"detail",#N/A,FALSE,"mfg";"summary",#N/A,FALSE,"mfg"}</definedName>
    <definedName name="dsfsf" hidden="1">{"detail",#N/A,FALSE,"mfg";"summary",#N/A,FALSE,"mfg"}</definedName>
    <definedName name="dsfsffss" localSheetId="0" hidden="1">{#N/A,#N/A,FALSE,"Pharm";#N/A,#N/A,FALSE,"WWCM"}</definedName>
    <definedName name="dsfsffss" hidden="1">{#N/A,#N/A,FALSE,"Pharm";#N/A,#N/A,FALSE,"WWCM"}</definedName>
    <definedName name="dsgfhgfv" localSheetId="0" hidden="1">{#N/A,"PURADD",FALSE,"Business Analysis";#N/A,"PURSPP",FALSE,"Business Analysis";#N/A,"CTGIND",FALSE,"Business Analysis";#N/A,"PURCHM",FALSE,"Business Analysis";#N/A,"SPADD",FALSE,"Business Analysis";#N/A,"EPOXY",FALSE,"Business Analysis";#N/A,"PURPER",FALSE,"Business Analysis"}</definedName>
    <definedName name="dsgfhgfv" hidden="1">{#N/A,"PURADD",FALSE,"Business Analysis";#N/A,"PURSPP",FALSE,"Business Analysis";#N/A,"CTGIND",FALSE,"Business Analysis";#N/A,"PURCHM",FALSE,"Business Analysis";#N/A,"SPADD",FALSE,"Business Analysis";#N/A,"EPOXY",FALSE,"Business Analysis";#N/A,"PURPER",FALSE,"Business Analysis"}</definedName>
    <definedName name="DSM" localSheetId="0" hidden="1">{#N/A,#N/A,FALSE,"지침";#N/A,#N/A,FALSE,"환경분석";#N/A,#N/A,FALSE,"Sheet16"}</definedName>
    <definedName name="DSM" hidden="1">{#N/A,#N/A,FALSE,"지침";#N/A,#N/A,FALSE,"환경분석";#N/A,#N/A,FALSE,"Sheet16"}</definedName>
    <definedName name="DSMCOGWOO" localSheetId="0" hidden="1">{#N/A,#N/A,FALSE,"지침";#N/A,#N/A,FALSE,"환경분석";#N/A,#N/A,FALSE,"Sheet16"}</definedName>
    <definedName name="DSMCOGWOO" hidden="1">{#N/A,#N/A,FALSE,"지침";#N/A,#N/A,FALSE,"환경분석";#N/A,#N/A,FALSE,"Sheet16"}</definedName>
    <definedName name="dss" localSheetId="0" hidden="1">{"'Sheet1'!$A$1:$H$36"}</definedName>
    <definedName name="dss" hidden="1">{"'Sheet1'!$A$1:$H$36"}</definedName>
    <definedName name="dswe" localSheetId="0"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dswe"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dud" localSheetId="0" hidden="1">{#N/A,#N/A,FALSE,"Aging Summary";#N/A,#N/A,FALSE,"Ratio Analysis";#N/A,#N/A,FALSE,"Test 120 Day Accts";#N/A,#N/A,FALSE,"Tickmarks"}</definedName>
    <definedName name="dud" localSheetId="3" hidden="1">{#N/A,#N/A,FALSE,"Aging Summary";#N/A,#N/A,FALSE,"Ratio Analysis";#N/A,#N/A,FALSE,"Test 120 Day Accts";#N/A,#N/A,FALSE,"Tickmarks"}</definedName>
    <definedName name="dud" hidden="1">{#N/A,#N/A,FALSE,"Aging Summary";#N/A,#N/A,FALSE,"Ratio Analysis";#N/A,#N/A,FALSE,"Test 120 Day Accts";#N/A,#N/A,FALSE,"Tickmarks"}</definedName>
    <definedName name="dwx" localSheetId="0" hidden="1">{"Comp_of_Price_Effect",#N/A,FALSE,"QTRDPVAR"}</definedName>
    <definedName name="dwx" hidden="1">{"Comp_of_Price_Effect",#N/A,FALSE,"QTRDPVAR"}</definedName>
    <definedName name="dx" localSheetId="0" hidden="1">{"Month Summary",#N/A,FALSE,"Summary";"Total Details",#N/A,FALSE,"Current Yr";"Polymers Details",#N/A,FALSE,"Current Yr";"Performance Details",#N/A,FALSE,"Current Yr";"ICD Details",#N/A,FALSE,"Current Yr"}</definedName>
    <definedName name="dx" hidden="1">{"Month Summary",#N/A,FALSE,"Summary";"Total Details",#N/A,FALSE,"Current Yr";"Polymers Details",#N/A,FALSE,"Current Yr";"Performance Details",#N/A,FALSE,"Current Yr";"ICD Details",#N/A,FALSE,"Current Yr"}</definedName>
    <definedName name="dydirvy3" localSheetId="25" hidden="1">{"'Sheet1'!$A$1:$H$36"}</definedName>
    <definedName name="dydirvy3" localSheetId="0" hidden="1">{"'Sheet1'!$A$1:$H$36"}</definedName>
    <definedName name="dydirvy3" localSheetId="3" hidden="1">{"'Sheet1'!$A$1:$H$36"}</definedName>
    <definedName name="dydirvy3" hidden="1">{"'Sheet1'!$A$1:$H$36"}</definedName>
    <definedName name="e" localSheetId="0" hidden="1">{#N/A,#N/A,FALSE,"Aging Summary";#N/A,#N/A,FALSE,"Ratio Analysis";#N/A,#N/A,FALSE,"Test 120 Day Accts";#N/A,#N/A,FALSE,"Tickmarks"}</definedName>
    <definedName name="e" hidden="1">{#N/A,#N/A,FALSE,"Aging Summary";#N/A,#N/A,FALSE,"Ratio Analysis";#N/A,#N/A,FALSE,"Test 120 Day Accts";#N/A,#N/A,FALSE,"Tickmarks"}</definedName>
    <definedName name="ea" localSheetId="0" hidden="1">{#N/A,#N/A,FALSE,"Aging Summary";#N/A,#N/A,FALSE,"Ratio Analysis";#N/A,#N/A,FALSE,"Test 120 Day Accts";#N/A,#N/A,FALSE,"Tickmarks"}</definedName>
    <definedName name="ea" hidden="1">{#N/A,#N/A,FALSE,"Aging Summary";#N/A,#N/A,FALSE,"Ratio Analysis";#N/A,#N/A,FALSE,"Test 120 Day Accts";#N/A,#N/A,FALSE,"Tickmarks"}</definedName>
    <definedName name="ECA" localSheetId="0" hidden="1">{#N/A,#N/A,FALSE,"ANALYSE";#N/A,#N/A,FALSE,"PM VALEUR"}</definedName>
    <definedName name="ECA" hidden="1">{#N/A,#N/A,FALSE,"ANALYSE";#N/A,#N/A,FALSE,"PM VALEUR"}</definedName>
    <definedName name="ed" localSheetId="0" hidden="1">{"'보고양식'!$A$58:$K$111"}</definedName>
    <definedName name="ed" hidden="1">{"'보고양식'!$A$58:$K$111"}</definedName>
    <definedName name="ede" localSheetId="0" hidden="1">{"'4월수지'!$A$1:$AE$45"}</definedName>
    <definedName name="ede" hidden="1">{"'4월수지'!$A$1:$AE$45"}</definedName>
    <definedName name="ee" hidden="1">#REF!</definedName>
    <definedName name="EEE" localSheetId="0" hidden="1">{#N/A,#N/A,FALSE,"Pharm";#N/A,#N/A,FALSE,"WWCM"}</definedName>
    <definedName name="EEE" hidden="1">{#N/A,#N/A,FALSE,"Pharm";#N/A,#N/A,FALSE,"WWCM"}</definedName>
    <definedName name="eee.lll" localSheetId="0" hidden="1">{#N/A,#N/A,FALSE,"PMW Gruppe 99_98";#N/A,#N/A,FALSE,"PMW KG 98_99";#N/A,#N/A,FALSE,"PMW Inc. 99_98";#N/A,#N/A,FALSE,"PMW VTECH 99_98";#N/A,#N/A,FALSE,"PMW Thail. 99_98";#N/A,#N/A,FALSE,"PMW Canada 99_98";#N/A,#N/A,FALSE,"Währungsabw. 99_98"}</definedName>
    <definedName name="eee.lll" hidden="1">{#N/A,#N/A,FALSE,"PMW Gruppe 99_98";#N/A,#N/A,FALSE,"PMW KG 98_99";#N/A,#N/A,FALSE,"PMW Inc. 99_98";#N/A,#N/A,FALSE,"PMW VTECH 99_98";#N/A,#N/A,FALSE,"PMW Thail. 99_98";#N/A,#N/A,FALSE,"PMW Canada 99_98";#N/A,#N/A,FALSE,"Währungsabw. 99_98"}</definedName>
    <definedName name="eeee"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eeee"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eeeee" localSheetId="0" hidden="1">{#N/A,#N/A,FALSE,"Pharm";#N/A,#N/A,FALSE,"WWCM"}</definedName>
    <definedName name="eeeee" hidden="1">{#N/A,#N/A,FALSE,"Pharm";#N/A,#N/A,FALSE,"WWCM"}</definedName>
    <definedName name="eeeeee" localSheetId="0" hidden="1">{"YD OTHER",#N/A,FALSE,"YTD"}</definedName>
    <definedName name="eeeeee" hidden="1">{"YD OTHER",#N/A,FALSE,"YTD"}</definedName>
    <definedName name="eeeeeee" localSheetId="0" hidden="1">{"YD LPH2",#N/A,FALSE,"YTD"}</definedName>
    <definedName name="eeeeeee" hidden="1">{"YD LPH2",#N/A,FALSE,"YTD"}</definedName>
    <definedName name="eeeeeeee" localSheetId="0" hidden="1">{"Pg1",#N/A,FALSE,"OpExYTDvsBud";"Pg2",#N/A,FALSE,"OpExYTDvsBud"}</definedName>
    <definedName name="eeeeeeee" hidden="1">{"Pg1",#N/A,FALSE,"OpExYTDvsBud";"Pg2",#N/A,FALSE,"OpExYTDvsBud"}</definedName>
    <definedName name="eeeeeeeee" localSheetId="0" hidden="1">{"Pa1",#N/A,FALSE,"OpExYTDvsPY";"Pa2",#N/A,FALSE,"OpExYTDvsPY"}</definedName>
    <definedName name="eeeeeeeee" hidden="1">{"Pa1",#N/A,FALSE,"OpExYTDvsPY";"Pa2",#N/A,FALSE,"OpExYTDvsPY"}</definedName>
    <definedName name="eeeeeeeeee"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eeeeeeeeee"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eeeeeeeeeee" localSheetId="0" hidden="1">{#N/A,"PURCHM",FALSE,"Business Analysis";#N/A,"SPADD",FALSE,"Business Analysis"}</definedName>
    <definedName name="eeeeeeeeeee" hidden="1">{#N/A,"PURCHM",FALSE,"Business Analysis";#N/A,"SPADD",FALSE,"Business Analysis"}</definedName>
    <definedName name="eeeeeeeeeeee" localSheetId="0" hidden="1">{"pro_view",#N/A,FALSE,"EEFSNAP2";"rep_view",#N/A,FALSE,"EEFSNAP2"}</definedName>
    <definedName name="eeeeeeeeeeee" hidden="1">{"pro_view",#N/A,FALSE,"EEFSNAP2";"rep_view",#N/A,FALSE,"EEFSNAP2"}</definedName>
    <definedName name="eeeeeeeeeeeeeee" localSheetId="0" hidden="1">{#N/A,"PURADD",FALSE,"Business Analysis";#N/A,"PURSPP",FALSE,"Business Analysis";#N/A,"CTGIND",FALSE,"Business Analysis";#N/A,"PURCHM",FALSE,"Business Analysis";#N/A,"SPADD",FALSE,"Business Analysis";#N/A,"EPOXY",FALSE,"Business Analysis";#N/A,"PURPER",FALSE,"Business Analysis"}</definedName>
    <definedName name="eeeeeeeeeeeeeee" hidden="1">{#N/A,"PURADD",FALSE,"Business Analysis";#N/A,"PURSPP",FALSE,"Business Analysis";#N/A,"CTGIND",FALSE,"Business Analysis";#N/A,"PURCHM",FALSE,"Business Analysis";#N/A,"SPADD",FALSE,"Business Analysis";#N/A,"EPOXY",FALSE,"Business Analysis";#N/A,"PURPER",FALSE,"Business Analysis"}</definedName>
    <definedName name="eeojfkjks" localSheetId="0" hidden="1">{"'Sheet1'!$A$1:$H$36"}</definedName>
    <definedName name="eeojfkjks" hidden="1">{"'Sheet1'!$A$1:$H$36"}</definedName>
    <definedName name="eerfd" localSheetId="0" hidden="1">{"'Sheet1'!$A$1:$H$36"}</definedName>
    <definedName name="eerfd" hidden="1">{"'Sheet1'!$A$1:$H$36"}</definedName>
    <definedName name="eert" localSheetId="0" hidden="1">{#N/A,#N/A,FALSE,"Umsatz EO BP";#N/A,#N/A,FALSE,"Umsatz EO OP";#N/A,#N/A,FALSE,"ER EO BP";#N/A,#N/A,FALSE,"ER EO OP";#N/A,#N/A,FALSE,"EA EO (2)";#N/A,#N/A,FALSE,"EA EO";#N/A,#N/A,FALSE,"EA EO (3)";#N/A,#N/A,FALSE,"EA EO (4)";#N/A,#N/A,FALSE,"KA EO  (2)";#N/A,#N/A,FALSE,"KA EO";#N/A,#N/A,FALSE,"KA EO  (3)";#N/A,#N/A,FALSE,"KA EO (4)"}</definedName>
    <definedName name="eert" hidden="1">{#N/A,#N/A,FALSE,"Umsatz EO BP";#N/A,#N/A,FALSE,"Umsatz EO OP";#N/A,#N/A,FALSE,"ER EO BP";#N/A,#N/A,FALSE,"ER EO OP";#N/A,#N/A,FALSE,"EA EO (2)";#N/A,#N/A,FALSE,"EA EO";#N/A,#N/A,FALSE,"EA EO (3)";#N/A,#N/A,FALSE,"EA EO (4)";#N/A,#N/A,FALSE,"KA EO  (2)";#N/A,#N/A,FALSE,"KA EO";#N/A,#N/A,FALSE,"KA EO  (3)";#N/A,#N/A,FALSE,"KA EO (4)"}</definedName>
    <definedName name="eewewewe" localSheetId="0" hidden="1">{#N/A,#N/A,FALSE,"UNIT";#N/A,#N/A,FALSE,"UNIT";#N/A,#N/A,FALSE,"계정"}</definedName>
    <definedName name="eewewewe" hidden="1">{#N/A,#N/A,FALSE,"UNIT";#N/A,#N/A,FALSE,"UNIT";#N/A,#N/A,FALSE,"계정"}</definedName>
    <definedName name="eey" localSheetId="0" hidden="1">{#N/A,#N/A,FALSE,"지침";#N/A,#N/A,FALSE,"환경분석";#N/A,#N/A,FALSE,"Sheet16"}</definedName>
    <definedName name="eey" hidden="1">{#N/A,#N/A,FALSE,"지침";#N/A,#N/A,FALSE,"환경분석";#N/A,#N/A,FALSE,"Sheet16"}</definedName>
    <definedName name="efewf" hidden="1">#N/A</definedName>
    <definedName name="ei"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ei"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eings" localSheetId="0" hidden="1">{#N/A,"PURCHM",FALSE,"Business Analysis";#N/A,"SPADD",FALSE,"Business Analysis"}</definedName>
    <definedName name="eings" hidden="1">{#N/A,"PURCHM",FALSE,"Business Analysis";#N/A,"SPADD",FALSE,"Business Analysis"}</definedName>
    <definedName name="EIS" localSheetId="0" hidden="1">{#N/A,#N/A,FALSE,"지침";#N/A,#N/A,FALSE,"환경분석";#N/A,#N/A,FALSE,"Sheet16"}</definedName>
    <definedName name="EIS" hidden="1">{#N/A,#N/A,FALSE,"지침";#N/A,#N/A,FALSE,"환경분석";#N/A,#N/A,FALSE,"Sheet16"}</definedName>
    <definedName name="EISMPR" localSheetId="0" hidden="1">{#N/A,#N/A,FALSE,"지침";#N/A,#N/A,FALSE,"환경분석";#N/A,#N/A,FALSE,"Sheet16"}</definedName>
    <definedName name="EISMPR" hidden="1">{#N/A,#N/A,FALSE,"지침";#N/A,#N/A,FALSE,"환경분석";#N/A,#N/A,FALSE,"Sheet16"}</definedName>
    <definedName name="EISWW" localSheetId="0" hidden="1">{#N/A,#N/A,FALSE,"지침";#N/A,#N/A,FALSE,"환경분석";#N/A,#N/A,FALSE,"Sheet16"}</definedName>
    <definedName name="EISWW" hidden="1">{#N/A,#N/A,FALSE,"지침";#N/A,#N/A,FALSE,"환경분석";#N/A,#N/A,FALSE,"Sheet16"}</definedName>
    <definedName name="ejioos" localSheetId="0" hidden="1">{"'Sheet1'!$A$1:$H$36"}</definedName>
    <definedName name="ejioos" hidden="1">{"'Sheet1'!$A$1:$H$36"}</definedName>
    <definedName name="ejkfgkjze" localSheetId="0" hidden="1">{#N/A,#N/A,FALSE,"Pharm";#N/A,#N/A,FALSE,"WWCM"}</definedName>
    <definedName name="ejkfgkjze" hidden="1">{#N/A,#N/A,FALSE,"Pharm";#N/A,#N/A,FALSE,"WWCM"}</definedName>
    <definedName name="ejklejle" localSheetId="0" hidden="1">{"'Sheet1'!$A$1:$H$36"}</definedName>
    <definedName name="ejklejle" hidden="1">{"'Sheet1'!$A$1:$H$36"}</definedName>
    <definedName name="ejks" hidden="1">#REF!</definedName>
    <definedName name="ekele" localSheetId="0" hidden="1">{"'Sheet1'!$A$1:$H$36"}</definedName>
    <definedName name="ekele" hidden="1">{"'Sheet1'!$A$1:$H$36"}</definedName>
    <definedName name="EKSWHD" localSheetId="0" hidden="1">{#N/A,#N/A,FALSE,"Yield";#N/A,#N/A,FALSE,"Loss1";#N/A,#N/A,FALSE,"Loss2";#N/A,#N/A,FALSE,"Hour-Labor(배분)";#N/A,#N/A,FALSE,"Capital Expenditure";#N/A,#N/A,FALSE,"Productivity"}</definedName>
    <definedName name="EKSWHD" localSheetId="3" hidden="1">{#N/A,#N/A,FALSE,"Yield";#N/A,#N/A,FALSE,"Loss1";#N/A,#N/A,FALSE,"Loss2";#N/A,#N/A,FALSE,"Hour-Labor(배분)";#N/A,#N/A,FALSE,"Capital Expenditure";#N/A,#N/A,FALSE,"Productivity"}</definedName>
    <definedName name="EKSWHD" hidden="1">{#N/A,#N/A,FALSE,"Yield";#N/A,#N/A,FALSE,"Loss1";#N/A,#N/A,FALSE,"Loss2";#N/A,#N/A,FALSE,"Hour-Labor(배분)";#N/A,#N/A,FALSE,"Capital Expenditure";#N/A,#N/A,FALSE,"Productivity"}</definedName>
    <definedName name="ektlek" localSheetId="0" hidden="1">{#N/A,#N/A,FALSE,"PART-1234-8-12-9(41)";#N/A,#N/A,FALSE,"PARTS-2(3)";#N/A,#N/A,FALSE,"VAN SYSTEM";#N/A,#N/A,FALSE,"PARTS-10(26)";#N/A,#N/A,FALSE,"PART-5-6-7-11(14)";#N/A,#N/A,FALSE,"PARTS-4(3)";#N/A,#N/A,FALSE,"PCLASS"}</definedName>
    <definedName name="ektlek" hidden="1">{#N/A,#N/A,FALSE,"PART-1234-8-12-9(41)";#N/A,#N/A,FALSE,"PARTS-2(3)";#N/A,#N/A,FALSE,"VAN SYSTEM";#N/A,#N/A,FALSE,"PARTS-10(26)";#N/A,#N/A,FALSE,"PART-5-6-7-11(14)";#N/A,#N/A,FALSE,"PARTS-4(3)";#N/A,#N/A,FALSE,"PCLASS"}</definedName>
    <definedName name="ELSK" localSheetId="0" hidden="1">{#N/A,#N/A,FALSE,"1.CRITERIA";#N/A,#N/A,FALSE,"2.IS";#N/A,#N/A,FALSE,"3.BS";#N/A,#N/A,FALSE,"4.PER PL";#N/A,#N/A,FALSE,"5.INVESTMENT";#N/A,#N/A,FALSE,"6.공문";#N/A,#N/A,FALSE,"7.netinvest"}</definedName>
    <definedName name="ELSK" hidden="1">{#N/A,#N/A,FALSE,"1.CRITERIA";#N/A,#N/A,FALSE,"2.IS";#N/A,#N/A,FALSE,"3.BS";#N/A,#N/A,FALSE,"4.PER PL";#N/A,#N/A,FALSE,"5.INVESTMENT";#N/A,#N/A,FALSE,"6.공문";#N/A,#N/A,FALSE,"7.netinvest"}</definedName>
    <definedName name="eoflsru" localSheetId="0" hidden="1">{"QTD",#N/A,FALSE,"SUM"}</definedName>
    <definedName name="eoflsru" hidden="1">{"QTD",#N/A,FALSE,"SUM"}</definedName>
    <definedName name="EOGH" localSheetId="0" hidden="1">{#N/A,#N/A,FALSE,"단축1";#N/A,#N/A,FALSE,"단축2";#N/A,#N/A,FALSE,"단축3";#N/A,#N/A,FALSE,"장축";#N/A,#N/A,FALSE,"4WD"}</definedName>
    <definedName name="EOGH" hidden="1">{#N/A,#N/A,FALSE,"단축1";#N/A,#N/A,FALSE,"단축2";#N/A,#N/A,FALSE,"단축3";#N/A,#N/A,FALSE,"장축";#N/A,#N/A,FALSE,"4WD"}</definedName>
    <definedName name="eoil" localSheetId="0" hidden="1">{"detail",#N/A,FALSE,"mfg";"summary",#N/A,FALSE,"mfg"}</definedName>
    <definedName name="eoil" hidden="1">{"detail",#N/A,FALSE,"mfg";"summary",#N/A,FALSE,"mfg"}</definedName>
    <definedName name="EPFAN"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EPFAN"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EPS"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PS"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qweqwewq"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eqweqwewq"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er"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er"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erd" localSheetId="0" hidden="1">{#N/A,#N/A,FALSE,"Pharm";#N/A,#N/A,FALSE,"WWCM"}</definedName>
    <definedName name="erd" hidden="1">{#N/A,#N/A,FALSE,"Pharm";#N/A,#N/A,FALSE,"WWCM"}</definedName>
    <definedName name="erer"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erer"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erf" localSheetId="0" hidden="1">{"QTR_ACT",#N/A,FALSE,"PROP_PBIT_DEV_Q3";"QTR_BUD",#N/A,FALSE,"PROP_PBIT_DEV_Q3";"YTD_BUD",#N/A,FALSE,"PROP_PBIT_DEV_Q3";"YTD_ACT",#N/A,FALSE,"PROP_PBIT_DEV_Q3";"FY95 SNAP3",#N/A,FALSE,"PROP_PBIT_DEV_Q3";"FY95_BUD",#N/A,FALSE,"PROP_PBIT_DEV_Q3";"FY96_BUD",#N/A,FALSE,"PROP_PBIT_DEV_Q3"}</definedName>
    <definedName name="erf" hidden="1">{"QTR_ACT",#N/A,FALSE,"PROP_PBIT_DEV_Q3";"QTR_BUD",#N/A,FALSE,"PROP_PBIT_DEV_Q3";"YTD_BUD",#N/A,FALSE,"PROP_PBIT_DEV_Q3";"YTD_ACT",#N/A,FALSE,"PROP_PBIT_DEV_Q3";"FY95 SNAP3",#N/A,FALSE,"PROP_PBIT_DEV_Q3";"FY95_BUD",#N/A,FALSE,"PROP_PBIT_DEV_Q3";"FY96_BUD",#N/A,FALSE,"PROP_PBIT_DEV_Q3"}</definedName>
    <definedName name="ERGERG" hidden="1">#REF!</definedName>
    <definedName name="ergw"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gw"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err.g." localSheetId="0" hidden="1">{#N/A,#N/A,FALSE,"KA CH  (2)"}</definedName>
    <definedName name="err.g." hidden="1">{#N/A,#N/A,FALSE,"KA CH  (2)"}</definedName>
    <definedName name="errr.g" localSheetId="0" hidden="1">{#N/A,#N/A,FALSE,"KA CH  (2)"}</definedName>
    <definedName name="errr.g" hidden="1">{#N/A,#N/A,FALSE,"KA CH  (2)"}</definedName>
    <definedName name="erryeyetyuu" localSheetId="0" hidden="1">{#N/A,#N/A,FALSE,"Pharm";#N/A,#N/A,FALSE,"WWCM"}</definedName>
    <definedName name="erryeyetyuu" hidden="1">{#N/A,#N/A,FALSE,"Pharm";#N/A,#N/A,FALSE,"WWCM"}</definedName>
    <definedName name="ert" localSheetId="0" hidden="1">{#N/A,#N/A,FALSE,"Umsatz 99";#N/A,#N/A,FALSE,"ER 99 "}</definedName>
    <definedName name="ert" hidden="1">{#N/A,#N/A,FALSE,"Umsatz 99";#N/A,#N/A,FALSE,"ER 99 "}</definedName>
    <definedName name="ertr" localSheetId="0" hidden="1">{#N/A,#N/A,FALSE,"Umsatz 99";#N/A,#N/A,FALSE,"ER 99 "}</definedName>
    <definedName name="ertr" hidden="1">{#N/A,#N/A,FALSE,"Umsatz 99";#N/A,#N/A,FALSE,"ER 99 "}</definedName>
    <definedName name="ervnj" localSheetId="0" hidden="1">{"YTDACT",#N/A,FALSE,"YTD Cum";"YTDBUD",#N/A,FALSE,"YTD Cum";"YTDPRIOR",#N/A,FALSE,"YTD Cum"}</definedName>
    <definedName name="ervnj" hidden="1">{"YTDACT",#N/A,FALSE,"YTD Cum";"YTDBUD",#N/A,FALSE,"YTD Cum";"YTDPRIOR",#N/A,FALSE,"YTD Cum"}</definedName>
    <definedName name="erw" hidden="1">#REF!</definedName>
    <definedName name="erwrwe" localSheetId="25" hidden="1">{#N/A,#N/A,FALSE,"Sheet1"}</definedName>
    <definedName name="erwrwe" localSheetId="0" hidden="1">{#N/A,#N/A,FALSE,"Sheet1"}</definedName>
    <definedName name="erwrwe" localSheetId="3" hidden="1">{#N/A,#N/A,FALSE,"Sheet1"}</definedName>
    <definedName name="erwrwe" hidden="1">{#N/A,#N/A,FALSE,"Sheet1"}</definedName>
    <definedName name="eryry" localSheetId="0" hidden="1">{#N/A,#N/A,FALSE,"손익표지";#N/A,#N/A,FALSE,"손익계산";#N/A,#N/A,FALSE,"일반관리비";#N/A,#N/A,FALSE,"영업외수익";#N/A,#N/A,FALSE,"영업외비용";#N/A,#N/A,FALSE,"매출액";#N/A,#N/A,FALSE,"요약손익";#N/A,#N/A,FALSE,"요약대차";#N/A,#N/A,FALSE,"매출채권현황";#N/A,#N/A,FALSE,"매출채권명세"}</definedName>
    <definedName name="eryry" hidden="1">{#N/A,#N/A,FALSE,"손익표지";#N/A,#N/A,FALSE,"손익계산";#N/A,#N/A,FALSE,"일반관리비";#N/A,#N/A,FALSE,"영업외수익";#N/A,#N/A,FALSE,"영업외비용";#N/A,#N/A,FALSE,"매출액";#N/A,#N/A,FALSE,"요약손익";#N/A,#N/A,FALSE,"요약대차";#N/A,#N/A,FALSE,"매출채권현황";#N/A,#N/A,FALSE,"매출채권명세"}</definedName>
    <definedName name="es" localSheetId="0" hidden="1">{#N/A,#N/A,FALSE,"Aging Summary";#N/A,#N/A,FALSE,"Ratio Analysis";#N/A,#N/A,FALSE,"Test 120 Day Accts";#N/A,#N/A,FALSE,"Tickmarks"}</definedName>
    <definedName name="es" hidden="1">{#N/A,#N/A,FALSE,"Aging Summary";#N/A,#N/A,FALSE,"Ratio Analysis";#N/A,#N/A,FALSE,"Test 120 Day Accts";#N/A,#N/A,FALSE,"Tickmarks"}</definedName>
    <definedName name="ESSAI" localSheetId="0" hidden="1">{#N/A,#N/A,FALSE,"Pharm";#N/A,#N/A,FALSE,"WWCM"}</definedName>
    <definedName name="ESSAI" hidden="1">{#N/A,#N/A,FALSE,"Pharm";#N/A,#N/A,FALSE,"WWCM"}</definedName>
    <definedName name="et"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et"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etet" localSheetId="0" hidden="1">{#N/A,#N/A,FALSE,"Umsatz CH";#N/A,#N/A,FALSE,"ER CH";#N/A,#N/A,FALSE,"EA CH (2) ";#N/A,#N/A,FALSE,"EA CH";#N/A,#N/A,FALSE,"EA CH (3) ";#N/A,#N/A,FALSE,"EA CH (4)";#N/A,#N/A,FALSE,"KA CH";#N/A,#N/A,FALSE,"KA CH  (2)";#N/A,#N/A,FALSE,"KA CH  (3)";#N/A,#N/A,FALSE,"KA CH (4)"}</definedName>
    <definedName name="etet" hidden="1">{#N/A,#N/A,FALSE,"Umsatz CH";#N/A,#N/A,FALSE,"ER CH";#N/A,#N/A,FALSE,"EA CH (2) ";#N/A,#N/A,FALSE,"EA CH";#N/A,#N/A,FALSE,"EA CH (3) ";#N/A,#N/A,FALSE,"EA CH (4)";#N/A,#N/A,FALSE,"KA CH";#N/A,#N/A,FALSE,"KA CH  (2)";#N/A,#N/A,FALSE,"KA CH  (3)";#N/A,#N/A,FALSE,"KA CH (4)"}</definedName>
    <definedName name="ETRYU" localSheetId="0" hidden="1">{#N/A,#N/A,FALSE,"단축1";#N/A,#N/A,FALSE,"단축2";#N/A,#N/A,FALSE,"단축3";#N/A,#N/A,FALSE,"장축";#N/A,#N/A,FALSE,"4WD"}</definedName>
    <definedName name="ETRYU" hidden="1">{#N/A,#N/A,FALSE,"단축1";#N/A,#N/A,FALSE,"단축2";#N/A,#N/A,FALSE,"단축3";#N/A,#N/A,FALSE,"장축";#N/A,#N/A,FALSE,"4WD"}</definedName>
    <definedName name="ETYUI" localSheetId="0" hidden="1">{#N/A,#N/A,FALSE,"단축1";#N/A,#N/A,FALSE,"단축2";#N/A,#N/A,FALSE,"단축3";#N/A,#N/A,FALSE,"장축";#N/A,#N/A,FALSE,"4WD"}</definedName>
    <definedName name="ETYUI" hidden="1">{#N/A,#N/A,FALSE,"단축1";#N/A,#N/A,FALSE,"단축2";#N/A,#N/A,FALSE,"단축3";#N/A,#N/A,FALSE,"장축";#N/A,#N/A,FALSE,"4WD"}</definedName>
    <definedName name="eu" localSheetId="0" hidden="1">{"apci",#N/A,FALSE,"Chem_CY";"eastman",#N/A,FALSE,"Eastman";"betz",#N/A,FALSE,"Betz";"great lakes",#N/A,FALSE,"Great_Lakes";"hercules",#N/A,FALSE,"Hercules Chem Seg Data";"rohm",#N/A,FALSE,"Rohm";"union carbide",#N/A,FALSE,"Union";"witco",#N/A,FALSE,"Witco"}</definedName>
    <definedName name="eu" hidden="1">{"apci",#N/A,FALSE,"Chem_CY";"eastman",#N/A,FALSE,"Eastman";"betz",#N/A,FALSE,"Betz";"great lakes",#N/A,FALSE,"Great_Lakes";"hercules",#N/A,FALSE,"Hercules Chem Seg Data";"rohm",#N/A,FALSE,"Rohm";"union carbide",#N/A,FALSE,"Union";"witco",#N/A,FALSE,"Witco"}</definedName>
    <definedName name="EURO3"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EURO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ev.Calculation" hidden="1">2</definedName>
    <definedName name="ev.Initialized" hidden="1">FALSE</definedName>
    <definedName name="EV__LASTREFTIME__" hidden="1">38364.4125925926</definedName>
    <definedName name="ew"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ew"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ew"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EW56W56" hidden="1">255</definedName>
    <definedName name="EWA" localSheetId="0" hidden="1">{#N/A,#N/A,FALSE,"초도품";#N/A,#N/A,FALSE,"초도품 (2)";#N/A,#N/A,FALSE,"초도품 (3)";#N/A,#N/A,FALSE,"초도품 (4)";#N/A,#N/A,FALSE,"초도품 (5)";#N/A,#N/A,FALSE,"초도품 (6)"}</definedName>
    <definedName name="EWA" localSheetId="3" hidden="1">{#N/A,#N/A,FALSE,"초도품";#N/A,#N/A,FALSE,"초도품 (2)";#N/A,#N/A,FALSE,"초도품 (3)";#N/A,#N/A,FALSE,"초도품 (4)";#N/A,#N/A,FALSE,"초도품 (5)";#N/A,#N/A,FALSE,"초도품 (6)"}</definedName>
    <definedName name="EWA" hidden="1">{#N/A,#N/A,FALSE,"초도품";#N/A,#N/A,FALSE,"초도품 (2)";#N/A,#N/A,FALSE,"초도품 (3)";#N/A,#N/A,FALSE,"초도품 (4)";#N/A,#N/A,FALSE,"초도품 (5)";#N/A,#N/A,FALSE,"초도품 (6)"}</definedName>
    <definedName name="ewaw" localSheetId="0" hidden="1">{"Act_vs_Budget",#N/A,FALSE,"QTRDPVAR";"Act_vs_Prior_Year",#N/A,FALSE,"QTRDPVAR"}</definedName>
    <definedName name="ewaw" hidden="1">{"Act_vs_Budget",#N/A,FALSE,"QTRDPVAR";"Act_vs_Prior_Year",#N/A,FALSE,"QTRDPVAR"}</definedName>
    <definedName name="ewdwqd" localSheetId="0" hidden="1">{#N/A,"PURCHM",FALSE,"Business Analysis";#N/A,"SPADD",FALSE,"Business Analysis"}</definedName>
    <definedName name="ewdwqd" hidden="1">{#N/A,"PURCHM",FALSE,"Business Analysis";#N/A,"SPADD",FALSE,"Business Analysis"}</definedName>
    <definedName name="ewe" localSheetId="25" hidden="1">{#N/A,#N/A,FALSE,"COL-HIS"}</definedName>
    <definedName name="ewe" localSheetId="0" hidden="1">{#N/A,#N/A,FALSE,"COL-HIS"}</definedName>
    <definedName name="ewe" localSheetId="3" hidden="1">{#N/A,#N/A,FALSE,"COL-HIS"}</definedName>
    <definedName name="ewe" hidden="1">{#N/A,#N/A,FALSE,"COL-HIS"}</definedName>
    <definedName name="ewq" localSheetId="0" hidden="1">{"oct_res_comm",#N/A,FALSE,"VarToBud"}</definedName>
    <definedName name="ewq" hidden="1">{"oct_res_comm",#N/A,FALSE,"VarToBud"}</definedName>
    <definedName name="ewrwr" localSheetId="0" hidden="1">{#N/A,#N/A,FALSE,"손익표지";#N/A,#N/A,FALSE,"손익계산";#N/A,#N/A,FALSE,"일반관리비";#N/A,#N/A,FALSE,"영업외수익";#N/A,#N/A,FALSE,"영업외비용";#N/A,#N/A,FALSE,"매출액";#N/A,#N/A,FALSE,"요약손익";#N/A,#N/A,FALSE,"요약대차";#N/A,#N/A,FALSE,"매출채권현황";#N/A,#N/A,FALSE,"매출채권명세"}</definedName>
    <definedName name="ewrwr" hidden="1">{#N/A,#N/A,FALSE,"손익표지";#N/A,#N/A,FALSE,"손익계산";#N/A,#N/A,FALSE,"일반관리비";#N/A,#N/A,FALSE,"영업외수익";#N/A,#N/A,FALSE,"영업외비용";#N/A,#N/A,FALSE,"매출액";#N/A,#N/A,FALSE,"요약손익";#N/A,#N/A,FALSE,"요약대차";#N/A,#N/A,FALSE,"매출채권현황";#N/A,#N/A,FALSE,"매출채권명세"}</definedName>
    <definedName name="ewv" localSheetId="0" hidden="1">{"Page1",#N/A,FALSE,"OpExJanvsBud";"Page2",#N/A,FALSE,"OpExJanvsBud"}</definedName>
    <definedName name="ewv" hidden="1">{"Page1",#N/A,FALSE,"OpExJanvsBud";"Page2",#N/A,FALSE,"OpExJanvsBud"}</definedName>
    <definedName name="ewwe" localSheetId="0" hidden="1">{#N/A,#N/A,FALSE,"REPORT"}</definedName>
    <definedName name="ewwe" hidden="1">{#N/A,#N/A,FALSE,"REPORT"}</definedName>
    <definedName name="EWY" localSheetId="0" hidden="1">{#N/A,#N/A,FALSE,"단축1";#N/A,#N/A,FALSE,"단축2";#N/A,#N/A,FALSE,"단축3";#N/A,#N/A,FALSE,"장축";#N/A,#N/A,FALSE,"4WD"}</definedName>
    <definedName name="EWY" hidden="1">{#N/A,#N/A,FALSE,"단축1";#N/A,#N/A,FALSE,"단축2";#N/A,#N/A,FALSE,"단축3";#N/A,#N/A,FALSE,"장축";#N/A,#N/A,FALSE,"4WD"}</definedName>
    <definedName name="Excel" localSheetId="0" hidden="1">{"'Sheet1'!$B$10:$C$19","'Sheet1'!$A$53:$C$65"}</definedName>
    <definedName name="Excel" localSheetId="3" hidden="1">{"'Sheet1'!$B$10:$C$19","'Sheet1'!$A$53:$C$65"}</definedName>
    <definedName name="Excel" hidden="1">{"'Sheet1'!$B$10:$C$19","'Sheet1'!$A$53:$C$65"}</definedName>
    <definedName name="EXL" hidden="1">#REF!</definedName>
    <definedName name="EXT" localSheetId="0" hidden="1">{#N/A,#N/A,TRUE,"일정"}</definedName>
    <definedName name="EXT" localSheetId="3" hidden="1">{#N/A,#N/A,TRUE,"일정"}</definedName>
    <definedName name="EXT" hidden="1">{#N/A,#N/A,TRUE,"일정"}</definedName>
    <definedName name="EXTT" localSheetId="0" hidden="1">{#N/A,#N/A,TRUE,"일정"}</definedName>
    <definedName name="EXTT" localSheetId="3" hidden="1">{#N/A,#N/A,TRUE,"일정"}</definedName>
    <definedName name="EXTT" hidden="1">{#N/A,#N/A,TRUE,"일정"}</definedName>
    <definedName name="eydsr" localSheetId="0" hidden="1">{#N/A,"PURCHM",FALSE,"Business Analysis";#N/A,"SPADD",FALSE,"Business Analysis"}</definedName>
    <definedName name="eydsr" hidden="1">{#N/A,"PURCHM",FALSE,"Business Analysis";#N/A,"SPADD",FALSE,"Business Analysis"}</definedName>
    <definedName name="EYRU" localSheetId="0" hidden="1">{#N/A,#N/A,FALSE,"단축1";#N/A,#N/A,FALSE,"단축2";#N/A,#N/A,FALSE,"단축3";#N/A,#N/A,FALSE,"장축";#N/A,#N/A,FALSE,"4WD"}</definedName>
    <definedName name="EYRU" hidden="1">{#N/A,#N/A,FALSE,"단축1";#N/A,#N/A,FALSE,"단축2";#N/A,#N/A,FALSE,"단축3";#N/A,#N/A,FALSE,"장축";#N/A,#N/A,FALSE,"4WD"}</definedName>
    <definedName name="E마트청주" localSheetId="0" hidden="1">{"YTD/Forecast",#N/A,TRUE,"Fcst_TPLN";"Monthly Averages",#N/A,TRUE,"Fcst_TPLN"}</definedName>
    <definedName name="E마트청주" localSheetId="3" hidden="1">{"YTD/Forecast",#N/A,TRUE,"Fcst_TPLN";"Monthly Averages",#N/A,TRUE,"Fcst_TPLN"}</definedName>
    <definedName name="E마트청주" hidden="1">{"YTD/Forecast",#N/A,TRUE,"Fcst_TPLN";"Monthly Averages",#N/A,TRUE,"Fcst_TPLN"}</definedName>
    <definedName name="f" localSheetId="0" hidden="1">{#N/A,#N/A,FALSE,"Aging Summary";#N/A,#N/A,FALSE,"Ratio Analysis";#N/A,#N/A,FALSE,"Test 120 Day Accts";#N/A,#N/A,FALSE,"Tickmarks"}</definedName>
    <definedName name="f" localSheetId="3" hidden="1">{#N/A,#N/A,FALSE,"Aging Summary";#N/A,#N/A,FALSE,"Ratio Analysis";#N/A,#N/A,FALSE,"Test 120 Day Accts";#N/A,#N/A,FALSE,"Tickmarks"}</definedName>
    <definedName name="f" hidden="1">{#N/A,#N/A,FALSE,"Aging Summary";#N/A,#N/A,FALSE,"Ratio Analysis";#N/A,#N/A,FALSE,"Test 120 Day Accts";#N/A,#N/A,FALSE,"Tickmarks"}</definedName>
    <definedName name="f.a" localSheetId="0" hidden="1">{#N/A,#N/A,FALSE,"Aging Summary";#N/A,#N/A,FALSE,"Ratio Analysis";#N/A,#N/A,FALSE,"Test 120 Day Accts";#N/A,#N/A,FALSE,"Tickmarks"}</definedName>
    <definedName name="f.a" localSheetId="3" hidden="1">{#N/A,#N/A,FALSE,"Aging Summary";#N/A,#N/A,FALSE,"Ratio Analysis";#N/A,#N/A,FALSE,"Test 120 Day Accts";#N/A,#N/A,FALSE,"Tickmarks"}</definedName>
    <definedName name="f.a" hidden="1">{#N/A,#N/A,FALSE,"Aging Summary";#N/A,#N/A,FALSE,"Ratio Analysis";#N/A,#N/A,FALSE,"Test 120 Day Accts";#N/A,#N/A,FALSE,"Tickmarks"}</definedName>
    <definedName name="f.ffff" localSheetId="0" hidden="1">{#N/A,#N/A,FALSE,"Umsatz 99";#N/A,#N/A,FALSE,"ER 99 "}</definedName>
    <definedName name="f.ffff" hidden="1">{#N/A,#N/A,FALSE,"Umsatz 99";#N/A,#N/A,FALSE,"ER 99 "}</definedName>
    <definedName name="F5TF" hidden="1">#REF!</definedName>
    <definedName name="fa" localSheetId="0" hidden="1">{#N/A,#N/A,FALSE,"Aging Summary";#N/A,#N/A,FALSE,"Ratio Analysis";#N/A,#N/A,FALSE,"Test 120 Day Accts";#N/A,#N/A,FALSE,"Tickmarks"}</definedName>
    <definedName name="fa" hidden="1">{#N/A,#N/A,FALSE,"Aging Summary";#N/A,#N/A,FALSE,"Ratio Analysis";#N/A,#N/A,FALSE,"Test 120 Day Accts";#N/A,#N/A,FALSE,"Tickmarks"}</definedName>
    <definedName name="faa"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faa"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fan"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fan"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fas" localSheetId="0" hidden="1">{#N/A,#N/A,FALSE,"Aging Summary";#N/A,#N/A,FALSE,"Ratio Analysis";#N/A,#N/A,FALSE,"Test 120 Day Accts";#N/A,#N/A,FALSE,"Tickmarks"}</definedName>
    <definedName name="fas" hidden="1">{#N/A,#N/A,FALSE,"Aging Summary";#N/A,#N/A,FALSE,"Ratio Analysis";#N/A,#N/A,FALSE,"Test 120 Day Accts";#N/A,#N/A,FALSE,"Tickmarks"}</definedName>
    <definedName name="fasdfa" localSheetId="0" hidden="1">{#N/A,#N/A,FALSE,"PART-1234-8-12-9(41)";#N/A,#N/A,FALSE,"PARTS-2(3)";#N/A,#N/A,FALSE,"VAN SYSTEM";#N/A,#N/A,FALSE,"PARTS-10(26)";#N/A,#N/A,FALSE,"PART-5-6-7-11(14)";#N/A,#N/A,FALSE,"PARTS-4(3)";#N/A,#N/A,FALSE,"PCLASS"}</definedName>
    <definedName name="fasdfa" hidden="1">{#N/A,#N/A,FALSE,"PART-1234-8-12-9(41)";#N/A,#N/A,FALSE,"PARTS-2(3)";#N/A,#N/A,FALSE,"VAN SYSTEM";#N/A,#N/A,FALSE,"PARTS-10(26)";#N/A,#N/A,FALSE,"PART-5-6-7-11(14)";#N/A,#N/A,FALSE,"PARTS-4(3)";#N/A,#N/A,FALSE,"PCLASS"}</definedName>
    <definedName name="fasdfa_2" localSheetId="0" hidden="1">{#N/A,#N/A,FALSE,"PART-1234-8-12-9(41)";#N/A,#N/A,FALSE,"PARTS-2(3)";#N/A,#N/A,FALSE,"VAN SYSTEM";#N/A,#N/A,FALSE,"PARTS-10(26)";#N/A,#N/A,FALSE,"PART-5-6-7-11(14)";#N/A,#N/A,FALSE,"PARTS-4(3)";#N/A,#N/A,FALSE,"PCLASS"}</definedName>
    <definedName name="fasdfa_2" hidden="1">{#N/A,#N/A,FALSE,"PART-1234-8-12-9(41)";#N/A,#N/A,FALSE,"PARTS-2(3)";#N/A,#N/A,FALSE,"VAN SYSTEM";#N/A,#N/A,FALSE,"PARTS-10(26)";#N/A,#N/A,FALSE,"PART-5-6-7-11(14)";#N/A,#N/A,FALSE,"PARTS-4(3)";#N/A,#N/A,FALSE,"PCLASS"}</definedName>
    <definedName name="fasdsadfsaf" localSheetId="0" hidden="1">{#N/A,#N/A,FALSE,"손익표지";#N/A,#N/A,FALSE,"손익계산";#N/A,#N/A,FALSE,"일반관리비";#N/A,#N/A,FALSE,"영업외수익";#N/A,#N/A,FALSE,"영업외비용";#N/A,#N/A,FALSE,"매출액";#N/A,#N/A,FALSE,"요약손익";#N/A,#N/A,FALSE,"요약대차";#N/A,#N/A,FALSE,"매출채권현황";#N/A,#N/A,FALSE,"매출채권명세"}</definedName>
    <definedName name="fasdsadfsaf" hidden="1">{#N/A,#N/A,FALSE,"손익표지";#N/A,#N/A,FALSE,"손익계산";#N/A,#N/A,FALSE,"일반관리비";#N/A,#N/A,FALSE,"영업외수익";#N/A,#N/A,FALSE,"영업외비용";#N/A,#N/A,FALSE,"매출액";#N/A,#N/A,FALSE,"요약손익";#N/A,#N/A,FALSE,"요약대차";#N/A,#N/A,FALSE,"매출채권현황";#N/A,#N/A,FALSE,"매출채권명세"}</definedName>
    <definedName name="FCode" hidden="1">#REF!</definedName>
    <definedName name="FD" localSheetId="25" hidden="1">{#N/A,#N/A,FALSE,"Aging Summary";#N/A,#N/A,FALSE,"Ratio Analysis";#N/A,#N/A,FALSE,"Test 120 Day Accts";#N/A,#N/A,FALSE,"Tickmarks"}</definedName>
    <definedName name="FD" localSheetId="0" hidden="1">{#N/A,#N/A,FALSE,"Aging Summary";#N/A,#N/A,FALSE,"Ratio Analysis";#N/A,#N/A,FALSE,"Test 120 Day Accts";#N/A,#N/A,FALSE,"Tickmarks"}</definedName>
    <definedName name="FD" localSheetId="3" hidden="1">{#N/A,#N/A,FALSE,"Aging Summary";#N/A,#N/A,FALSE,"Ratio Analysis";#N/A,#N/A,FALSE,"Test 120 Day Accts";#N/A,#N/A,FALSE,"Tickmarks"}</definedName>
    <definedName name="FD" hidden="1">{#N/A,#N/A,FALSE,"Aging Summary";#N/A,#N/A,FALSE,"Ratio Analysis";#N/A,#N/A,FALSE,"Test 120 Day Accts";#N/A,#N/A,FALSE,"Tickmarks"}</definedName>
    <definedName name="fdasfdag" localSheetId="0" hidden="1">{0,0,0,0;0,0,0,0;0,0,0,0}</definedName>
    <definedName name="fdasfdag" hidden="1">{0,0,0,0;0,0,0,0;0,0,0,0}</definedName>
    <definedName name="FDD" localSheetId="25" hidden="1">{#N/A,#N/A,FALSE,"Aging Summary";#N/A,#N/A,FALSE,"Ratio Analysis";#N/A,#N/A,FALSE,"Test 120 Day Accts";#N/A,#N/A,FALSE,"Tickmarks"}</definedName>
    <definedName name="FDD" localSheetId="0" hidden="1">{#N/A,#N/A,FALSE,"Aging Summary";#N/A,#N/A,FALSE,"Ratio Analysis";#N/A,#N/A,FALSE,"Test 120 Day Accts";#N/A,#N/A,FALSE,"Tickmarks"}</definedName>
    <definedName name="FDD" localSheetId="3" hidden="1">{#N/A,#N/A,FALSE,"Aging Summary";#N/A,#N/A,FALSE,"Ratio Analysis";#N/A,#N/A,FALSE,"Test 120 Day Accts";#N/A,#N/A,FALSE,"Tickmarks"}</definedName>
    <definedName name="FDD" hidden="1">{#N/A,#N/A,FALSE,"Aging Summary";#N/A,#N/A,FALSE,"Ratio Analysis";#N/A,#N/A,FALSE,"Test 120 Day Accts";#N/A,#N/A,FALSE,"Tickmarks"}</definedName>
    <definedName name="fddsdf"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ddsdf"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ddsdf"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def" localSheetId="0" hidden="1">{#N/A,"PURADD",FALSE,"Business Analysis";#N/A,"PURSPP",FALSE,"Business Analysis";#N/A,"CTGIND",FALSE,"Business Analysis";#N/A,"PURCHM",FALSE,"Business Analysis";#N/A,"SPADD",FALSE,"Business Analysis";#N/A,"EPOXY",FALSE,"Business Analysis";#N/A,"PURPER",FALSE,"Business Analysis"}</definedName>
    <definedName name="fdef" hidden="1">{#N/A,"PURADD",FALSE,"Business Analysis";#N/A,"PURSPP",FALSE,"Business Analysis";#N/A,"CTGIND",FALSE,"Business Analysis";#N/A,"PURCHM",FALSE,"Business Analysis";#N/A,"SPADD",FALSE,"Business Analysis";#N/A,"EPOXY",FALSE,"Business Analysis";#N/A,"PURPER",FALSE,"Business Analysis"}</definedName>
    <definedName name="fdf" localSheetId="25" hidden="1">{#N/A,#N/A,FALSE,"Sheet1"}</definedName>
    <definedName name="fdf" localSheetId="0" hidden="1">{#N/A,#N/A,FALSE,"Sheet1"}</definedName>
    <definedName name="fdf" localSheetId="3" hidden="1">{#N/A,#N/A,FALSE,"Sheet1"}</definedName>
    <definedName name="fdf" hidden="1">{#N/A,#N/A,FALSE,"Sheet1"}</definedName>
    <definedName name="FDFD" localSheetId="2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g" localSheetId="0" hidden="1">{#N/A,#N/A,FALSE,"Aging Summary";#N/A,#N/A,FALSE,"Ratio Analysis";#N/A,#N/A,FALSE,"Test 120 Day Accts";#N/A,#N/A,FALSE,"Tickmarks"}</definedName>
    <definedName name="fdfg" hidden="1">{#N/A,#N/A,FALSE,"Aging Summary";#N/A,#N/A,FALSE,"Ratio Analysis";#N/A,#N/A,FALSE,"Test 120 Day Accts";#N/A,#N/A,FALSE,"Tickmarks"}</definedName>
    <definedName name="fdgdfgfdgf" localSheetId="0" hidden="1">{#N/A,#N/A,FALSE,"Produkte Erw.";#N/A,#N/A,FALSE,"Produkte Plan";#N/A,#N/A,FALSE,"Leistungen Erw.";#N/A,#N/A,FALSE,"Leistungen Plan";#N/A,#N/A,FALSE,"KA Allg.Kosten (2)";#N/A,#N/A,FALSE,"KA All.Kosten"}</definedName>
    <definedName name="fdgdfgfdgf" hidden="1">{#N/A,#N/A,FALSE,"Produkte Erw.";#N/A,#N/A,FALSE,"Produkte Plan";#N/A,#N/A,FALSE,"Leistungen Erw.";#N/A,#N/A,FALSE,"Leistungen Plan";#N/A,#N/A,FALSE,"KA Allg.Kosten (2)";#N/A,#N/A,FALSE,"KA All.Kosten"}</definedName>
    <definedName name="fdgfdg" localSheetId="0" hidden="1">{#N/A,#N/A,FALSE,"Umsatz EO BP";#N/A,#N/A,FALSE,"Umsatz EO OP";#N/A,#N/A,FALSE,"ER EO BP";#N/A,#N/A,FALSE,"ER EO OP";#N/A,#N/A,FALSE,"EA EO (2)";#N/A,#N/A,FALSE,"EA EO";#N/A,#N/A,FALSE,"EA EO (3)";#N/A,#N/A,FALSE,"EA EO (4)";#N/A,#N/A,FALSE,"KA EO  (2)";#N/A,#N/A,FALSE,"KA EO";#N/A,#N/A,FALSE,"KA EO  (3)";#N/A,#N/A,FALSE,"KA EO (4)"}</definedName>
    <definedName name="fdgfdg" hidden="1">{#N/A,#N/A,FALSE,"Umsatz EO BP";#N/A,#N/A,FALSE,"Umsatz EO OP";#N/A,#N/A,FALSE,"ER EO BP";#N/A,#N/A,FALSE,"ER EO OP";#N/A,#N/A,FALSE,"EA EO (2)";#N/A,#N/A,FALSE,"EA EO";#N/A,#N/A,FALSE,"EA EO (3)";#N/A,#N/A,FALSE,"EA EO (4)";#N/A,#N/A,FALSE,"KA EO  (2)";#N/A,#N/A,FALSE,"KA EO";#N/A,#N/A,FALSE,"KA EO  (3)";#N/A,#N/A,FALSE,"KA EO (4)"}</definedName>
    <definedName name="fdgfdgfdgfdg" localSheetId="0" hidden="1">{#N/A,#N/A,FALSE,"KA CH  (2)"}</definedName>
    <definedName name="fdgfdgfdgfdg" hidden="1">{#N/A,#N/A,FALSE,"KA CH  (2)"}</definedName>
    <definedName name="fdgfdgsdgsdgs" localSheetId="0" hidden="1">{#N/A,#N/A,FALSE,"KA CH  (2)"}</definedName>
    <definedName name="fdgfdgsdgsdgs" hidden="1">{#N/A,#N/A,FALSE,"KA CH  (2)"}</definedName>
    <definedName name="FDJGDFHJ" localSheetId="0" hidden="1">{#N/A,#N/A,FALSE,"단축1";#N/A,#N/A,FALSE,"단축2";#N/A,#N/A,FALSE,"단축3";#N/A,#N/A,FALSE,"장축";#N/A,#N/A,FALSE,"4WD"}</definedName>
    <definedName name="FDJGDFHJ" hidden="1">{#N/A,#N/A,FALSE,"단축1";#N/A,#N/A,FALSE,"단축2";#N/A,#N/A,FALSE,"단축3";#N/A,#N/A,FALSE,"장축";#N/A,#N/A,FALSE,"4WD"}</definedName>
    <definedName name="FDQ" localSheetId="0" hidden="1">{"detail",#N/A,FALSE,"mfg";"summary",#N/A,FALSE,"mfg"}</definedName>
    <definedName name="FDQ" hidden="1">{"detail",#N/A,FALSE,"mfg";"summary",#N/A,FALSE,"mfg"}</definedName>
    <definedName name="fds" localSheetId="0" hidden="1">{#N/A,#N/A,FALSE,"Pharm";#N/A,#N/A,FALSE,"WWCM"}</definedName>
    <definedName name="fds" hidden="1">{#N/A,#N/A,FALSE,"Pharm";#N/A,#N/A,FALSE,"WWCM"}</definedName>
    <definedName name="fdsa" localSheetId="0" hidden="1">{"QTR_ACT",#N/A,FALSE,"PROP_PBIT_DEV_Q3";"QTR_BUD",#N/A,FALSE,"PROP_PBIT_DEV_Q3";"YTD_BUD",#N/A,FALSE,"PROP_PBIT_DEV_Q3";"YTD_ACT",#N/A,FALSE,"PROP_PBIT_DEV_Q3";"FY95 SNAP3",#N/A,FALSE,"PROP_PBIT_DEV_Q3";"FY95_BUD",#N/A,FALSE,"PROP_PBIT_DEV_Q3";"FY96_BUD",#N/A,FALSE,"PROP_PBIT_DEV_Q3"}</definedName>
    <definedName name="fdsa" hidden="1">{"QTR_ACT",#N/A,FALSE,"PROP_PBIT_DEV_Q3";"QTR_BUD",#N/A,FALSE,"PROP_PBIT_DEV_Q3";"YTD_BUD",#N/A,FALSE,"PROP_PBIT_DEV_Q3";"YTD_ACT",#N/A,FALSE,"PROP_PBIT_DEV_Q3";"FY95 SNAP3",#N/A,FALSE,"PROP_PBIT_DEV_Q3";"FY95_BUD",#N/A,FALSE,"PROP_PBIT_DEV_Q3";"FY96_BUD",#N/A,FALSE,"PROP_PBIT_DEV_Q3"}</definedName>
    <definedName name="fdsfdf"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dsfdf"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dsfdf"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eee" localSheetId="0" hidden="1">{"'買掛金'!$J$6"}</definedName>
    <definedName name="feee" hidden="1">{"'買掛金'!$J$6"}</definedName>
    <definedName name="fesa" localSheetId="0" hidden="1">{"apci",#N/A,FALSE,"Chem_CY";"eastman",#N/A,FALSE,"Eastman";"betz",#N/A,FALSE,"Betz";"great lakes",#N/A,FALSE,"Great_Lakes";"hercules",#N/A,FALSE,"Hercules Chem Seg Data";"rohm",#N/A,FALSE,"Rohm";"union carbide",#N/A,FALSE,"Union";"witco",#N/A,FALSE,"Witco"}</definedName>
    <definedName name="fesa" hidden="1">{"apci",#N/A,FALSE,"Chem_CY";"eastman",#N/A,FALSE,"Eastman";"betz",#N/A,FALSE,"Betz";"great lakes",#N/A,FALSE,"Great_Lakes";"hercules",#N/A,FALSE,"Hercules Chem Seg Data";"rohm",#N/A,FALSE,"Rohm";"union carbide",#N/A,FALSE,"Union";"witco",#N/A,FALSE,"Witco"}</definedName>
    <definedName name="fetr" localSheetId="0" hidden="1">{"BA detail",#N/A,FALSE,"Q3YTD "}</definedName>
    <definedName name="fetr" hidden="1">{"BA detail",#N/A,FALSE,"Q3YTD "}</definedName>
    <definedName name="feuille" localSheetId="0" hidden="1">{#N/A,#N/A,FALSE,"04";#N/A,#N/A,FALSE,"04.1";#N/A,#N/A,FALSE,"05";#N/A,#N/A,FALSE,"05.1";#N/A,#N/A,FALSE,"11";#N/A,#N/A,FALSE,"11.05";#N/A,#N/A,FALSE,"11.2";#N/A,#N/A,FALSE,"12";#N/A,#N/A,FALSE,"12.1";#N/A,#N/A,FALSE,"12.2";#N/A,#N/A,FALSE,"12.3";#N/A,#N/A,FALSE,"13";#N/A,#N/A,FALSE,"13.05";#N/A,#N/A,FALSE,"14";#N/A,#N/A,FALSE,"14.1";#N/A,#N/A,FALSE,"15";#N/A,#N/A,FALSE,"15.1"}</definedName>
    <definedName name="feuille" hidden="1">{#N/A,#N/A,FALSE,"04";#N/A,#N/A,FALSE,"04.1";#N/A,#N/A,FALSE,"05";#N/A,#N/A,FALSE,"05.1";#N/A,#N/A,FALSE,"11";#N/A,#N/A,FALSE,"11.05";#N/A,#N/A,FALSE,"11.2";#N/A,#N/A,FALSE,"12";#N/A,#N/A,FALSE,"12.1";#N/A,#N/A,FALSE,"12.2";#N/A,#N/A,FALSE,"12.3";#N/A,#N/A,FALSE,"13";#N/A,#N/A,FALSE,"13.05";#N/A,#N/A,FALSE,"14";#N/A,#N/A,FALSE,"14.1";#N/A,#N/A,FALSE,"15";#N/A,#N/A,FALSE,"15.1"}</definedName>
    <definedName name="fewq" localSheetId="0" hidden="1">{"Comp_of_Price_Effect",#N/A,FALSE,"QTRDPVAR"}</definedName>
    <definedName name="fewq" hidden="1">{"Comp_of_Price_Effect",#N/A,FALSE,"QTRDPVAR"}</definedName>
    <definedName name="ff" localSheetId="0" hidden="1">{"'손익현황'!$A$1:$J$29"}</definedName>
    <definedName name="ff" hidden="1">{"'손익현황'!$A$1:$J$29"}</definedName>
    <definedName name="FFAB7" hidden="1">#REF!</definedName>
    <definedName name="ffd" localSheetId="0" hidden="1">{#N/A,#N/A,FALSE,"Rohstoffnotierungen";#N/A,#N/A,FALSE,"ER HCST Erw. 99";#N/A,#N/A,FALSE,"ER HCST Plan 00";#N/A,#N/A,FALSE,"Umsatz KG";#N/A,#N/A,FALSE,"ER HCST";#N/A,#N/A,FALSE,"EA ST (2)";#N/A,#N/A,FALSE,"EA ST";#N/A,#N/A,FALSE,"EA ST (3)";#N/A,#N/A,FALSE,"EA ST (4)";#N/A,#N/A,FALSE,"KA ST  (2)";#N/A,#N/A,FALSE,"KA ST";#N/A,#N/A,FALSE,"KA ST  (3)";#N/A,#N/A,FALSE,"KA ST (4)"}</definedName>
    <definedName name="ffd" hidden="1">{#N/A,#N/A,FALSE,"Rohstoffnotierungen";#N/A,#N/A,FALSE,"ER HCST Erw. 99";#N/A,#N/A,FALSE,"ER HCST Plan 00";#N/A,#N/A,FALSE,"Umsatz KG";#N/A,#N/A,FALSE,"ER HCST";#N/A,#N/A,FALSE,"EA ST (2)";#N/A,#N/A,FALSE,"EA ST";#N/A,#N/A,FALSE,"EA ST (3)";#N/A,#N/A,FALSE,"EA ST (4)";#N/A,#N/A,FALSE,"KA ST  (2)";#N/A,#N/A,FALSE,"KA ST";#N/A,#N/A,FALSE,"KA ST  (3)";#N/A,#N/A,FALSE,"KA ST (4)"}</definedName>
    <definedName name="ffdd" localSheetId="0" hidden="1">{#N/A,#N/A,FALSE,"Umsatz EO BP";#N/A,#N/A,FALSE,"Umsatz EO OP";#N/A,#N/A,FALSE,"ER EO BP";#N/A,#N/A,FALSE,"ER EO OP";#N/A,#N/A,FALSE,"EA EO (2)";#N/A,#N/A,FALSE,"EA EO";#N/A,#N/A,FALSE,"EA EO (3)";#N/A,#N/A,FALSE,"EA EO (4)";#N/A,#N/A,FALSE,"KA EO  (2)";#N/A,#N/A,FALSE,"KA EO";#N/A,#N/A,FALSE,"KA EO  (3)";#N/A,#N/A,FALSE,"KA EO (4)"}</definedName>
    <definedName name="ffdd" hidden="1">{#N/A,#N/A,FALSE,"Umsatz EO BP";#N/A,#N/A,FALSE,"Umsatz EO OP";#N/A,#N/A,FALSE,"ER EO BP";#N/A,#N/A,FALSE,"ER EO OP";#N/A,#N/A,FALSE,"EA EO (2)";#N/A,#N/A,FALSE,"EA EO";#N/A,#N/A,FALSE,"EA EO (3)";#N/A,#N/A,FALSE,"EA EO (4)";#N/A,#N/A,FALSE,"KA EO  (2)";#N/A,#N/A,FALSE,"KA EO";#N/A,#N/A,FALSE,"KA EO  (3)";#N/A,#N/A,FALSE,"KA EO (4)"}</definedName>
    <definedName name="ffee" localSheetId="0" hidden="1">{"'買掛金'!$J$6"}</definedName>
    <definedName name="ffee" hidden="1">{"'買掛金'!$J$6"}</definedName>
    <definedName name="fff" localSheetId="0" hidden="1">{#N/A,#N/A,FALSE,"Pharm";#N/A,#N/A,FALSE,"WWCM"}</definedName>
    <definedName name="fff" hidden="1">{#N/A,#N/A,FALSE,"Pharm";#N/A,#N/A,FALSE,"WWCM"}</definedName>
    <definedName name="fffffff" localSheetId="0" hidden="1">{#N/A,#N/A,FALSE,"Pharm";#N/A,#N/A,FALSE,"WWCM"}</definedName>
    <definedName name="fffffff" hidden="1">{#N/A,#N/A,FALSE,"Pharm";#N/A,#N/A,FALSE,"WWCM"}</definedName>
    <definedName name="fffffffffffffff" localSheetId="0" hidden="1">{#N/A,#N/A,FALSE,"지침";#N/A,#N/A,FALSE,"환경분석";#N/A,#N/A,FALSE,"Sheet16"}</definedName>
    <definedName name="fffffffffffffff" hidden="1">{#N/A,#N/A,FALSE,"지침";#N/A,#N/A,FALSE,"환경분석";#N/A,#N/A,FALSE,"Sheet16"}</definedName>
    <definedName name="fffgfg" localSheetId="0" hidden="1">{#N/A,#N/A,FALSE,"단축1";#N/A,#N/A,FALSE,"단축2";#N/A,#N/A,FALSE,"단축3";#N/A,#N/A,FALSE,"장축";#N/A,#N/A,FALSE,"4WD"}</definedName>
    <definedName name="fffgfg" hidden="1">{#N/A,#N/A,FALSE,"단축1";#N/A,#N/A,FALSE,"단축2";#N/A,#N/A,FALSE,"단축3";#N/A,#N/A,FALSE,"장축";#N/A,#N/A,FALSE,"4WD"}</definedName>
    <definedName name="ffggghhjjj" localSheetId="0" hidden="1">{#N/A,#N/A,FALSE,"PART-1234-8-12-9(41)";#N/A,#N/A,FALSE,"PARTS-2(3)";#N/A,#N/A,FALSE,"VAN SYSTEM";#N/A,#N/A,FALSE,"PARTS-10(26)";#N/A,#N/A,FALSE,"PART-5-6-7-11(14)";#N/A,#N/A,FALSE,"PARTS-4(3)";#N/A,#N/A,FALSE,"PCLASS"}</definedName>
    <definedName name="ffggghhjjj" hidden="1">{#N/A,#N/A,FALSE,"PART-1234-8-12-9(41)";#N/A,#N/A,FALSE,"PARTS-2(3)";#N/A,#N/A,FALSE,"VAN SYSTEM";#N/A,#N/A,FALSE,"PARTS-10(26)";#N/A,#N/A,FALSE,"PART-5-6-7-11(14)";#N/A,#N/A,FALSE,"PARTS-4(3)";#N/A,#N/A,FALSE,"PCLASS"}</definedName>
    <definedName name="ffggghhjjj_2" localSheetId="0" hidden="1">{#N/A,#N/A,FALSE,"PART-1234-8-12-9(41)";#N/A,#N/A,FALSE,"PARTS-2(3)";#N/A,#N/A,FALSE,"VAN SYSTEM";#N/A,#N/A,FALSE,"PARTS-10(26)";#N/A,#N/A,FALSE,"PART-5-6-7-11(14)";#N/A,#N/A,FALSE,"PARTS-4(3)";#N/A,#N/A,FALSE,"PCLASS"}</definedName>
    <definedName name="ffggghhjjj_2" hidden="1">{#N/A,#N/A,FALSE,"PART-1234-8-12-9(41)";#N/A,#N/A,FALSE,"PARTS-2(3)";#N/A,#N/A,FALSE,"VAN SYSTEM";#N/A,#N/A,FALSE,"PARTS-10(26)";#N/A,#N/A,FALSE,"PART-5-6-7-11(14)";#N/A,#N/A,FALSE,"PARTS-4(3)";#N/A,#N/A,FALSE,"PCLASS"}</definedName>
    <definedName name="fg"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d"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gd"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gd"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fgf" localSheetId="0" hidden="1">{#N/A,#N/A,FALSE,"Umsatz 99";#N/A,#N/A,FALSE,"ER 99 "}</definedName>
    <definedName name="fgf" hidden="1">{#N/A,#N/A,FALSE,"Umsatz 99";#N/A,#N/A,FALSE,"ER 99 "}</definedName>
    <definedName name="fgffg" localSheetId="0" hidden="1">{#N/A,#N/A,FALSE,"PART-1234-8-12-9(41)";#N/A,#N/A,FALSE,"PARTS-2(3)";#N/A,#N/A,FALSE,"VAN SYSTEM";#N/A,#N/A,FALSE,"PARTS-10(26)";#N/A,#N/A,FALSE,"PART-5-6-7-11(14)";#N/A,#N/A,FALSE,"PARTS-4(3)";#N/A,#N/A,FALSE,"PCLASS"}</definedName>
    <definedName name="fgffg" hidden="1">{#N/A,#N/A,FALSE,"PART-1234-8-12-9(41)";#N/A,#N/A,FALSE,"PARTS-2(3)";#N/A,#N/A,FALSE,"VAN SYSTEM";#N/A,#N/A,FALSE,"PARTS-10(26)";#N/A,#N/A,FALSE,"PART-5-6-7-11(14)";#N/A,#N/A,FALSE,"PARTS-4(3)";#N/A,#N/A,FALSE,"PCLASS"}</definedName>
    <definedName name="fgfg" localSheetId="0" hidden="1">{#N/A,#N/A,FALSE,"Umsatz EO BP";#N/A,#N/A,FALSE,"Umsatz EO OP";#N/A,#N/A,FALSE,"ER EO BP";#N/A,#N/A,FALSE,"ER EO OP";#N/A,#N/A,FALSE,"EA EO (2)";#N/A,#N/A,FALSE,"EA EO";#N/A,#N/A,FALSE,"EA EO (3)";#N/A,#N/A,FALSE,"EA EO (4)";#N/A,#N/A,FALSE,"KA EO  (2)";#N/A,#N/A,FALSE,"KA EO";#N/A,#N/A,FALSE,"KA EO  (3)";#N/A,#N/A,FALSE,"KA EO (4)"}</definedName>
    <definedName name="fgfg" hidden="1">{#N/A,#N/A,FALSE,"Umsatz EO BP";#N/A,#N/A,FALSE,"Umsatz EO OP";#N/A,#N/A,FALSE,"ER EO BP";#N/A,#N/A,FALSE,"ER EO OP";#N/A,#N/A,FALSE,"EA EO (2)";#N/A,#N/A,FALSE,"EA EO";#N/A,#N/A,FALSE,"EA EO (3)";#N/A,#N/A,FALSE,"EA EO (4)";#N/A,#N/A,FALSE,"KA EO  (2)";#N/A,#N/A,FALSE,"KA EO";#N/A,#N/A,FALSE,"KA EO  (3)";#N/A,#N/A,FALSE,"KA EO (4)"}</definedName>
    <definedName name="fgfgf" localSheetId="0" hidden="1">{#N/A,#N/A,FALSE,"Umsatz 99";#N/A,#N/A,FALSE,"ER 99 "}</definedName>
    <definedName name="fgfgf" hidden="1">{#N/A,#N/A,FALSE,"Umsatz 99";#N/A,#N/A,FALSE,"ER 99 "}</definedName>
    <definedName name="fgfgfgf"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gfgfgf"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gfgfgf"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fgfx" localSheetId="0" hidden="1">{#N/A,#N/A,FALSE,"Umsatz 99";#N/A,#N/A,FALSE,"ER 99 "}</definedName>
    <definedName name="fgfx" hidden="1">{#N/A,#N/A,FALSE,"Umsatz 99";#N/A,#N/A,FALSE,"ER 99 "}</definedName>
    <definedName name="fggadg" localSheetId="0" hidden="1">{#N/A,#N/A,FALSE,"Aging Summary";#N/A,#N/A,FALSE,"Ratio Analysis";#N/A,#N/A,FALSE,"Test 120 Day Accts";#N/A,#N/A,FALSE,"Tickmarks"}</definedName>
    <definedName name="fggadg" localSheetId="3" hidden="1">{#N/A,#N/A,FALSE,"Aging Summary";#N/A,#N/A,FALSE,"Ratio Analysis";#N/A,#N/A,FALSE,"Test 120 Day Accts";#N/A,#N/A,FALSE,"Tickmarks"}</definedName>
    <definedName name="fggadg" hidden="1">{#N/A,#N/A,FALSE,"Aging Summary";#N/A,#N/A,FALSE,"Ratio Analysis";#N/A,#N/A,FALSE,"Test 120 Day Accts";#N/A,#N/A,FALSE,"Tickmarks"}</definedName>
    <definedName name="fgh" localSheetId="0" hidden="1">{#N/A,#N/A,FALSE,"PART-1234-8-12-9(41)";#N/A,#N/A,FALSE,"PARTS-2(3)";#N/A,#N/A,FALSE,"VAN SYSTEM";#N/A,#N/A,FALSE,"PARTS-10(26)";#N/A,#N/A,FALSE,"PART-5-6-7-11(14)";#N/A,#N/A,FALSE,"PARTS-4(3)";#N/A,#N/A,FALSE,"PCLASS"}</definedName>
    <definedName name="fgh" hidden="1">{#N/A,#N/A,FALSE,"PART-1234-8-12-9(41)";#N/A,#N/A,FALSE,"PARTS-2(3)";#N/A,#N/A,FALSE,"VAN SYSTEM";#N/A,#N/A,FALSE,"PARTS-10(26)";#N/A,#N/A,FALSE,"PART-5-6-7-11(14)";#N/A,#N/A,FALSE,"PARTS-4(3)";#N/A,#N/A,FALSE,"PCLASS"}</definedName>
    <definedName name="fgh_2" localSheetId="0" hidden="1">{#N/A,#N/A,FALSE,"PART-1234-8-12-9(41)";#N/A,#N/A,FALSE,"PARTS-2(3)";#N/A,#N/A,FALSE,"VAN SYSTEM";#N/A,#N/A,FALSE,"PARTS-10(26)";#N/A,#N/A,FALSE,"PART-5-6-7-11(14)";#N/A,#N/A,FALSE,"PARTS-4(3)";#N/A,#N/A,FALSE,"PCLASS"}</definedName>
    <definedName name="fgh_2" hidden="1">{#N/A,#N/A,FALSE,"PART-1234-8-12-9(41)";#N/A,#N/A,FALSE,"PARTS-2(3)";#N/A,#N/A,FALSE,"VAN SYSTEM";#N/A,#N/A,FALSE,"PARTS-10(26)";#N/A,#N/A,FALSE,"PART-5-6-7-11(14)";#N/A,#N/A,FALSE,"PARTS-4(3)";#N/A,#N/A,FALSE,"PCLASS"}</definedName>
    <definedName name="fghfgh" localSheetId="0" hidden="1">{#N/A,#N/A,FALSE,"손익표지";#N/A,#N/A,FALSE,"손익계산";#N/A,#N/A,FALSE,"일반관리비";#N/A,#N/A,FALSE,"영업외수익";#N/A,#N/A,FALSE,"영업외비용";#N/A,#N/A,FALSE,"매출액";#N/A,#N/A,FALSE,"요약손익";#N/A,#N/A,FALSE,"요약대차";#N/A,#N/A,FALSE,"매출채권현황";#N/A,#N/A,FALSE,"매출채권명세"}</definedName>
    <definedName name="fghfgh" hidden="1">{#N/A,#N/A,FALSE,"손익표지";#N/A,#N/A,FALSE,"손익계산";#N/A,#N/A,FALSE,"일반관리비";#N/A,#N/A,FALSE,"영업외수익";#N/A,#N/A,FALSE,"영업외비용";#N/A,#N/A,FALSE,"매출액";#N/A,#N/A,FALSE,"요약손익";#N/A,#N/A,FALSE,"요약대차";#N/A,#N/A,FALSE,"매출채권현황";#N/A,#N/A,FALSE,"매출채권명세"}</definedName>
    <definedName name="fghfghfghgfh" localSheetId="0" hidden="1">{#N/A,#N/A,FALSE,"KA CH  (2)"}</definedName>
    <definedName name="fghfghfghgfh" hidden="1">{#N/A,#N/A,FALSE,"KA CH  (2)"}</definedName>
    <definedName name="fghfghfghgfhgfh"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fghfghfghgfhgfh"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fghfghgfh" localSheetId="0" hidden="1">{#N/A,#N/A,FALSE,"Umsatz CH";#N/A,#N/A,FALSE,"ER CH";#N/A,#N/A,FALSE,"EA CH (2) ";#N/A,#N/A,FALSE,"EA CH";#N/A,#N/A,FALSE,"EA CH (3) ";#N/A,#N/A,FALSE,"EA CH (4)";#N/A,#N/A,FALSE,"KA CH";#N/A,#N/A,FALSE,"KA CH  (2)";#N/A,#N/A,FALSE,"KA CH  (3)";#N/A,#N/A,FALSE,"KA CH (4)"}</definedName>
    <definedName name="fghfghgfh" hidden="1">{#N/A,#N/A,FALSE,"Umsatz CH";#N/A,#N/A,FALSE,"ER CH";#N/A,#N/A,FALSE,"EA CH (2) ";#N/A,#N/A,FALSE,"EA CH";#N/A,#N/A,FALSE,"EA CH (3) ";#N/A,#N/A,FALSE,"EA CH (4)";#N/A,#N/A,FALSE,"KA CH";#N/A,#N/A,FALSE,"KA CH  (2)";#N/A,#N/A,FALSE,"KA CH  (3)";#N/A,#N/A,FALSE,"KA CH (4)"}</definedName>
    <definedName name="fghfh" localSheetId="0" hidden="1">{#N/A,#N/A,FALSE,"Umsatz EO BP";#N/A,#N/A,FALSE,"Umsatz EO OP";#N/A,#N/A,FALSE,"ER EO BP";#N/A,#N/A,FALSE,"ER EO OP";#N/A,#N/A,FALSE,"EA EO (2)";#N/A,#N/A,FALSE,"EA EO";#N/A,#N/A,FALSE,"EA EO (3)";#N/A,#N/A,FALSE,"EA EO (4)";#N/A,#N/A,FALSE,"KA EO  (2)";#N/A,#N/A,FALSE,"KA EO";#N/A,#N/A,FALSE,"KA EO  (3)";#N/A,#N/A,FALSE,"KA EO (4)"}</definedName>
    <definedName name="fghfh" hidden="1">{#N/A,#N/A,FALSE,"Umsatz EO BP";#N/A,#N/A,FALSE,"Umsatz EO OP";#N/A,#N/A,FALSE,"ER EO BP";#N/A,#N/A,FALSE,"ER EO OP";#N/A,#N/A,FALSE,"EA EO (2)";#N/A,#N/A,FALSE,"EA EO";#N/A,#N/A,FALSE,"EA EO (3)";#N/A,#N/A,FALSE,"EA EO (4)";#N/A,#N/A,FALSE,"KA EO  (2)";#N/A,#N/A,FALSE,"KA EO";#N/A,#N/A,FALSE,"KA EO  (3)";#N/A,#N/A,FALSE,"KA EO (4)"}</definedName>
    <definedName name="fghhj"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h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hj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hj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HJKL" localSheetId="0" hidden="1">{#N/A,#N/A,FALSE,"PART-1234-8-12-9(41)";#N/A,#N/A,FALSE,"PARTS-2(3)";#N/A,#N/A,FALSE,"VAN SYSTEM";#N/A,#N/A,FALSE,"PARTS-10(26)";#N/A,#N/A,FALSE,"PART-5-6-7-11(14)";#N/A,#N/A,FALSE,"PARTS-4(3)";#N/A,#N/A,FALSE,"PCLASS"}</definedName>
    <definedName name="FGHHJKL" hidden="1">{#N/A,#N/A,FALSE,"PART-1234-8-12-9(41)";#N/A,#N/A,FALSE,"PARTS-2(3)";#N/A,#N/A,FALSE,"VAN SYSTEM";#N/A,#N/A,FALSE,"PARTS-10(26)";#N/A,#N/A,FALSE,"PART-5-6-7-11(14)";#N/A,#N/A,FALSE,"PARTS-4(3)";#N/A,#N/A,FALSE,"PCLASS"}</definedName>
    <definedName name="FGHHJKL_2" localSheetId="0" hidden="1">{#N/A,#N/A,FALSE,"PART-1234-8-12-9(41)";#N/A,#N/A,FALSE,"PARTS-2(3)";#N/A,#N/A,FALSE,"VAN SYSTEM";#N/A,#N/A,FALSE,"PARTS-10(26)";#N/A,#N/A,FALSE,"PART-5-6-7-11(14)";#N/A,#N/A,FALSE,"PARTS-4(3)";#N/A,#N/A,FALSE,"PCLASS"}</definedName>
    <definedName name="FGHHJKL_2" hidden="1">{#N/A,#N/A,FALSE,"PART-1234-8-12-9(41)";#N/A,#N/A,FALSE,"PARTS-2(3)";#N/A,#N/A,FALSE,"VAN SYSTEM";#N/A,#N/A,FALSE,"PARTS-10(26)";#N/A,#N/A,FALSE,"PART-5-6-7-11(14)";#N/A,#N/A,FALSE,"PARTS-4(3)";#N/A,#N/A,FALSE,"PCLASS"}</definedName>
    <definedName name="FGHJ" localSheetId="0" hidden="1">{#N/A,#N/A,FALSE,"단축1";#N/A,#N/A,FALSE,"단축2";#N/A,#N/A,FALSE,"단축3";#N/A,#N/A,FALSE,"장축";#N/A,#N/A,FALSE,"4WD"}</definedName>
    <definedName name="FGHJ" hidden="1">{#N/A,#N/A,FALSE,"단축1";#N/A,#N/A,FALSE,"단축2";#N/A,#N/A,FALSE,"단축3";#N/A,#N/A,FALSE,"장축";#N/A,#N/A,FALSE,"4WD"}</definedName>
    <definedName name="FGHJKJKLKLLLL" localSheetId="0" hidden="1">{#N/A,#N/A,FALSE,"PART-1234-8-12-9(41)";#N/A,#N/A,FALSE,"PARTS-2(3)";#N/A,#N/A,FALSE,"VAN SYSTEM";#N/A,#N/A,FALSE,"PARTS-10(26)";#N/A,#N/A,FALSE,"PART-5-6-7-11(14)";#N/A,#N/A,FALSE,"PARTS-4(3)";#N/A,#N/A,FALSE,"PCLASS"}</definedName>
    <definedName name="FGHJKJKLKLLLL" hidden="1">{#N/A,#N/A,FALSE,"PART-1234-8-12-9(41)";#N/A,#N/A,FALSE,"PARTS-2(3)";#N/A,#N/A,FALSE,"VAN SYSTEM";#N/A,#N/A,FALSE,"PARTS-10(26)";#N/A,#N/A,FALSE,"PART-5-6-7-11(14)";#N/A,#N/A,FALSE,"PARTS-4(3)";#N/A,#N/A,FALSE,"PCLASS"}</definedName>
    <definedName name="FGHJKJKLKLLLL_2" localSheetId="0" hidden="1">{#N/A,#N/A,FALSE,"PART-1234-8-12-9(41)";#N/A,#N/A,FALSE,"PARTS-2(3)";#N/A,#N/A,FALSE,"VAN SYSTEM";#N/A,#N/A,FALSE,"PARTS-10(26)";#N/A,#N/A,FALSE,"PART-5-6-7-11(14)";#N/A,#N/A,FALSE,"PARTS-4(3)";#N/A,#N/A,FALSE,"PCLASS"}</definedName>
    <definedName name="FGHJKJKLKLLLL_2" hidden="1">{#N/A,#N/A,FALSE,"PART-1234-8-12-9(41)";#N/A,#N/A,FALSE,"PARTS-2(3)";#N/A,#N/A,FALSE,"VAN SYSTEM";#N/A,#N/A,FALSE,"PARTS-10(26)";#N/A,#N/A,FALSE,"PART-5-6-7-11(14)";#N/A,#N/A,FALSE,"PARTS-4(3)";#N/A,#N/A,FALSE,"PCLASS"}</definedName>
    <definedName name="FGHJKKJK" localSheetId="0" hidden="1">{#N/A,#N/A,FALSE,"PART-1234-8-12-9(41)";#N/A,#N/A,FALSE,"PARTS-2(3)";#N/A,#N/A,FALSE,"VAN SYSTEM";#N/A,#N/A,FALSE,"PARTS-10(26)";#N/A,#N/A,FALSE,"PART-5-6-7-11(14)";#N/A,#N/A,FALSE,"PARTS-4(3)";#N/A,#N/A,FALSE,"PCLASS"}</definedName>
    <definedName name="FGHJKKJK" hidden="1">{#N/A,#N/A,FALSE,"PART-1234-8-12-9(41)";#N/A,#N/A,FALSE,"PARTS-2(3)";#N/A,#N/A,FALSE,"VAN SYSTEM";#N/A,#N/A,FALSE,"PARTS-10(26)";#N/A,#N/A,FALSE,"PART-5-6-7-11(14)";#N/A,#N/A,FALSE,"PARTS-4(3)";#N/A,#N/A,FALSE,"PCLASS"}</definedName>
    <definedName name="FGHJKKJK_2" localSheetId="0" hidden="1">{#N/A,#N/A,FALSE,"PART-1234-8-12-9(41)";#N/A,#N/A,FALSE,"PARTS-2(3)";#N/A,#N/A,FALSE,"VAN SYSTEM";#N/A,#N/A,FALSE,"PARTS-10(26)";#N/A,#N/A,FALSE,"PART-5-6-7-11(14)";#N/A,#N/A,FALSE,"PARTS-4(3)";#N/A,#N/A,FALSE,"PCLASS"}</definedName>
    <definedName name="FGHJKKJK_2" hidden="1">{#N/A,#N/A,FALSE,"PART-1234-8-12-9(41)";#N/A,#N/A,FALSE,"PARTS-2(3)";#N/A,#N/A,FALSE,"VAN SYSTEM";#N/A,#N/A,FALSE,"PARTS-10(26)";#N/A,#N/A,FALSE,"PART-5-6-7-11(14)";#N/A,#N/A,FALSE,"PARTS-4(3)";#N/A,#N/A,FALSE,"PCLASS"}</definedName>
    <definedName name="fghjkkl"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kl"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kl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kl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GHJKL" localSheetId="0" hidden="1">{#N/A,#N/A,FALSE,"PART-1234-8-12-9(41)";#N/A,#N/A,FALSE,"PARTS-2(3)";#N/A,#N/A,FALSE,"VAN SYSTEM";#N/A,#N/A,FALSE,"PARTS-10(26)";#N/A,#N/A,FALSE,"PART-5-6-7-11(14)";#N/A,#N/A,FALSE,"PARTS-4(3)";#N/A,#N/A,FALSE,"PCLASS"}</definedName>
    <definedName name="FGHJKL" hidden="1">{#N/A,#N/A,FALSE,"PART-1234-8-12-9(41)";#N/A,#N/A,FALSE,"PARTS-2(3)";#N/A,#N/A,FALSE,"VAN SYSTEM";#N/A,#N/A,FALSE,"PARTS-10(26)";#N/A,#N/A,FALSE,"PART-5-6-7-11(14)";#N/A,#N/A,FALSE,"PARTS-4(3)";#N/A,#N/A,FALSE,"PCLASS"}</definedName>
    <definedName name="FGHJKL_2" localSheetId="0" hidden="1">{#N/A,#N/A,FALSE,"PART-1234-8-12-9(41)";#N/A,#N/A,FALSE,"PARTS-2(3)";#N/A,#N/A,FALSE,"VAN SYSTEM";#N/A,#N/A,FALSE,"PARTS-10(26)";#N/A,#N/A,FALSE,"PART-5-6-7-11(14)";#N/A,#N/A,FALSE,"PARTS-4(3)";#N/A,#N/A,FALSE,"PCLASS"}</definedName>
    <definedName name="FGHJKL_2" hidden="1">{#N/A,#N/A,FALSE,"PART-1234-8-12-9(41)";#N/A,#N/A,FALSE,"PARTS-2(3)";#N/A,#N/A,FALSE,"VAN SYSTEM";#N/A,#N/A,FALSE,"PARTS-10(26)";#N/A,#N/A,FALSE,"PART-5-6-7-11(14)";#N/A,#N/A,FALSE,"PARTS-4(3)";#N/A,#N/A,FALSE,"PCLASS"}</definedName>
    <definedName name="FGHJKLLLLLL" localSheetId="0" hidden="1">{#N/A,#N/A,FALSE,"PART-1234-8-12-9(41)";#N/A,#N/A,FALSE,"PARTS-2(3)";#N/A,#N/A,FALSE,"VAN SYSTEM";#N/A,#N/A,FALSE,"PARTS-10(26)";#N/A,#N/A,FALSE,"PART-5-6-7-11(14)";#N/A,#N/A,FALSE,"PARTS-4(3)";#N/A,#N/A,FALSE,"PCLASS"}</definedName>
    <definedName name="FGHJKLLLLLL" hidden="1">{#N/A,#N/A,FALSE,"PART-1234-8-12-9(41)";#N/A,#N/A,FALSE,"PARTS-2(3)";#N/A,#N/A,FALSE,"VAN SYSTEM";#N/A,#N/A,FALSE,"PARTS-10(26)";#N/A,#N/A,FALSE,"PART-5-6-7-11(14)";#N/A,#N/A,FALSE,"PARTS-4(3)";#N/A,#N/A,FALSE,"PCLASS"}</definedName>
    <definedName name="FGHJKLLLLLL_2" localSheetId="0" hidden="1">{#N/A,#N/A,FALSE,"PART-1234-8-12-9(41)";#N/A,#N/A,FALSE,"PARTS-2(3)";#N/A,#N/A,FALSE,"VAN SYSTEM";#N/A,#N/A,FALSE,"PARTS-10(26)";#N/A,#N/A,FALSE,"PART-5-6-7-11(14)";#N/A,#N/A,FALSE,"PARTS-4(3)";#N/A,#N/A,FALSE,"PCLASS"}</definedName>
    <definedName name="FGHJKLLLLLL_2" hidden="1">{#N/A,#N/A,FALSE,"PART-1234-8-12-9(41)";#N/A,#N/A,FALSE,"PARTS-2(3)";#N/A,#N/A,FALSE,"VAN SYSTEM";#N/A,#N/A,FALSE,"PARTS-10(26)";#N/A,#N/A,FALSE,"PART-5-6-7-11(14)";#N/A,#N/A,FALSE,"PARTS-4(3)";#N/A,#N/A,FALSE,"PCLASS"}</definedName>
    <definedName name="FGHJKLLOP" localSheetId="0" hidden="1">{#N/A,#N/A,FALSE,"PART-1234-8-12-9(41)";#N/A,#N/A,FALSE,"PARTS-2(3)";#N/A,#N/A,FALSE,"VAN SYSTEM";#N/A,#N/A,FALSE,"PARTS-10(26)";#N/A,#N/A,FALSE,"PART-5-6-7-11(14)";#N/A,#N/A,FALSE,"PARTS-4(3)";#N/A,#N/A,FALSE,"PCLASS"}</definedName>
    <definedName name="FGHJKLLOP" hidden="1">{#N/A,#N/A,FALSE,"PART-1234-8-12-9(41)";#N/A,#N/A,FALSE,"PARTS-2(3)";#N/A,#N/A,FALSE,"VAN SYSTEM";#N/A,#N/A,FALSE,"PARTS-10(26)";#N/A,#N/A,FALSE,"PART-5-6-7-11(14)";#N/A,#N/A,FALSE,"PARTS-4(3)";#N/A,#N/A,FALSE,"PCLASS"}</definedName>
    <definedName name="FGHJKLLOP_2" localSheetId="0" hidden="1">{#N/A,#N/A,FALSE,"PART-1234-8-12-9(41)";#N/A,#N/A,FALSE,"PARTS-2(3)";#N/A,#N/A,FALSE,"VAN SYSTEM";#N/A,#N/A,FALSE,"PARTS-10(26)";#N/A,#N/A,FALSE,"PART-5-6-7-11(14)";#N/A,#N/A,FALSE,"PARTS-4(3)";#N/A,#N/A,FALSE,"PCLASS"}</definedName>
    <definedName name="FGHJKLLOP_2" hidden="1">{#N/A,#N/A,FALSE,"PART-1234-8-12-9(41)";#N/A,#N/A,FALSE,"PARTS-2(3)";#N/A,#N/A,FALSE,"VAN SYSTEM";#N/A,#N/A,FALSE,"PARTS-10(26)";#N/A,#N/A,FALSE,"PART-5-6-7-11(14)";#N/A,#N/A,FALSE,"PARTS-4(3)";#N/A,#N/A,FALSE,"PCLASS"}</definedName>
    <definedName name="fgjfgjfgj" localSheetId="0" hidden="1">{#N/A,#N/A,FALSE,"Produkte Erw.";#N/A,#N/A,FALSE,"Produkte Plan";#N/A,#N/A,FALSE,"Leistungen Erw.";#N/A,#N/A,FALSE,"Leistungen Plan";#N/A,#N/A,FALSE,"KA Allg.Kosten (2)";#N/A,#N/A,FALSE,"KA All.Kosten"}</definedName>
    <definedName name="fgjfgjfgj" hidden="1">{#N/A,#N/A,FALSE,"Produkte Erw.";#N/A,#N/A,FALSE,"Produkte Plan";#N/A,#N/A,FALSE,"Leistungen Erw.";#N/A,#N/A,FALSE,"Leistungen Plan";#N/A,#N/A,FALSE,"KA Allg.Kosten (2)";#N/A,#N/A,FALSE,"KA All.Kosten"}</definedName>
    <definedName name="fgkjkh" localSheetId="0" hidden="1">{#N/A,#N/A,FALSE,"REPORT"}</definedName>
    <definedName name="fgkjkh" hidden="1">{#N/A,#N/A,FALSE,"REPORT"}</definedName>
    <definedName name="fgsd" localSheetId="0" hidden="1">{"PAGE 1",#N/A,FALSE,"COS Excluding Geismar";"PAGE 2",#N/A,FALSE,"COS Excluding Geismar";"PAGE 3",#N/A,FALSE,"COS Excluding Geismar"}</definedName>
    <definedName name="fgsd" hidden="1">{"PAGE 1",#N/A,FALSE,"COS Excluding Geismar";"PAGE 2",#N/A,FALSE,"COS Excluding Geismar";"PAGE 3",#N/A,FALSE,"COS Excluding Geismar"}</definedName>
    <definedName name="fgt" localSheetId="0" hidden="1">{"Performance Details",#N/A,FALSE,"Current Yr";"Performance Details",#N/A,FALSE,"Budget";"Performance Details",#N/A,FALSE,"Prior Year"}</definedName>
    <definedName name="fgt" hidden="1">{"Performance Details",#N/A,FALSE,"Current Yr";"Performance Details",#N/A,FALSE,"Budget";"Performance Details",#N/A,FALSE,"Prior Year"}</definedName>
    <definedName name="fgvfgf" localSheetId="0" hidden="1">{#N/A,#N/A,FALSE,"98소지이동TOTvs99.1 (2)";#N/A,#N/A,FALSE,"TOTAL";#N/A,#N/A,FALSE,"98소지이동TOTvs99.1(b) (2)"}</definedName>
    <definedName name="fgvfgf" localSheetId="3" hidden="1">{#N/A,#N/A,FALSE,"98소지이동TOTvs99.1 (2)";#N/A,#N/A,FALSE,"TOTAL";#N/A,#N/A,FALSE,"98소지이동TOTvs99.1(b) (2)"}</definedName>
    <definedName name="fgvfgf" hidden="1">{#N/A,#N/A,FALSE,"98소지이동TOTvs99.1 (2)";#N/A,#N/A,FALSE,"TOTAL";#N/A,#N/A,FALSE,"98소지이동TOTvs99.1(b) (2)"}</definedName>
    <definedName name="fh"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f" localSheetId="0" hidden="1">{#N/A,#N/A,FALSE,"손익표지";#N/A,#N/A,FALSE,"손익계산";#N/A,#N/A,FALSE,"일반관리비";#N/A,#N/A,FALSE,"영업외수익";#N/A,#N/A,FALSE,"영업외비용";#N/A,#N/A,FALSE,"매출액";#N/A,#N/A,FALSE,"요약손익";#N/A,#N/A,FALSE,"요약대차";#N/A,#N/A,FALSE,"매출채권현황";#N/A,#N/A,FALSE,"매출채권명세"}</definedName>
    <definedName name="fhf" hidden="1">{#N/A,#N/A,FALSE,"손익표지";#N/A,#N/A,FALSE,"손익계산";#N/A,#N/A,FALSE,"일반관리비";#N/A,#N/A,FALSE,"영업외수익";#N/A,#N/A,FALSE,"영업외비용";#N/A,#N/A,FALSE,"매출액";#N/A,#N/A,FALSE,"요약손익";#N/A,#N/A,FALSE,"요약대차";#N/A,#N/A,FALSE,"매출채권현황";#N/A,#N/A,FALSE,"매출채권명세"}</definedName>
    <definedName name="fhfgh" localSheetId="0" hidden="1">{#N/A,#N/A,FALSE,"Umsatz CH";#N/A,#N/A,FALSE,"ER CH";#N/A,#N/A,FALSE,"EA CH (2) ";#N/A,#N/A,FALSE,"EA CH";#N/A,#N/A,FALSE,"EA CH (3) ";#N/A,#N/A,FALSE,"EA CH (4)";#N/A,#N/A,FALSE,"KA CH";#N/A,#N/A,FALSE,"KA CH  (2)";#N/A,#N/A,FALSE,"KA CH  (3)";#N/A,#N/A,FALSE,"KA CH (4)"}</definedName>
    <definedName name="fhfgh" hidden="1">{#N/A,#N/A,FALSE,"Umsatz CH";#N/A,#N/A,FALSE,"ER CH";#N/A,#N/A,FALSE,"EA CH (2) ";#N/A,#N/A,FALSE,"EA CH";#N/A,#N/A,FALSE,"EA CH (3) ";#N/A,#N/A,FALSE,"EA CH (4)";#N/A,#N/A,FALSE,"KA CH";#N/A,#N/A,FALSE,"KA CH  (2)";#N/A,#N/A,FALSE,"KA CH  (3)";#N/A,#N/A,FALSE,"KA CH (4)"}</definedName>
    <definedName name="fhfhh" localSheetId="0" hidden="1">{#N/A,#N/A,FALSE,"Umsatz CH";#N/A,#N/A,FALSE,"ER CH";#N/A,#N/A,FALSE,"EA CH (2) ";#N/A,#N/A,FALSE,"EA CH";#N/A,#N/A,FALSE,"EA CH (3) ";#N/A,#N/A,FALSE,"EA CH (4)";#N/A,#N/A,FALSE,"KA CH";#N/A,#N/A,FALSE,"KA CH  (2)";#N/A,#N/A,FALSE,"KA CH  (3)";#N/A,#N/A,FALSE,"KA CH (4)"}</definedName>
    <definedName name="fhfhh" hidden="1">{#N/A,#N/A,FALSE,"Umsatz CH";#N/A,#N/A,FALSE,"ER CH";#N/A,#N/A,FALSE,"EA CH (2) ";#N/A,#N/A,FALSE,"EA CH";#N/A,#N/A,FALSE,"EA CH (3) ";#N/A,#N/A,FALSE,"EA CH (4)";#N/A,#N/A,FALSE,"KA CH";#N/A,#N/A,FALSE,"KA CH  (2)";#N/A,#N/A,FALSE,"KA CH  (3)";#N/A,#N/A,FALSE,"KA CH (4)"}</definedName>
    <definedName name="FHGFH" localSheetId="0" hidden="1">{#N/A,#N/A,FALSE,"손익표지";#N/A,#N/A,FALSE,"손익계산";#N/A,#N/A,FALSE,"일반관리비";#N/A,#N/A,FALSE,"영업외수익";#N/A,#N/A,FALSE,"영업외비용";#N/A,#N/A,FALSE,"매출액";#N/A,#N/A,FALSE,"요약손익";#N/A,#N/A,FALSE,"요약대차";#N/A,#N/A,FALSE,"매출채권현황";#N/A,#N/A,FALSE,"매출채권명세"}</definedName>
    <definedName name="FHGFH" hidden="1">{#N/A,#N/A,FALSE,"손익표지";#N/A,#N/A,FALSE,"손익계산";#N/A,#N/A,FALSE,"일반관리비";#N/A,#N/A,FALSE,"영업외수익";#N/A,#N/A,FALSE,"영업외비용";#N/A,#N/A,FALSE,"매출액";#N/A,#N/A,FALSE,"요약손익";#N/A,#N/A,FALSE,"요약대차";#N/A,#N/A,FALSE,"매출채권현황";#N/A,#N/A,FALSE,"매출채권명세"}</definedName>
    <definedName name="fhghhh"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ghhh"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ghhh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ghhh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fhjgj" localSheetId="0" hidden="1">{#N/A,#N/A,FALSE,"98소지이동TOTvs99.1 (2)";#N/A,#N/A,FALSE,"TOTAL";#N/A,#N/A,FALSE,"98소지이동TOTvs99.1(b) (2)"}</definedName>
    <definedName name="fhjgj" localSheetId="3" hidden="1">{#N/A,#N/A,FALSE,"98소지이동TOTvs99.1 (2)";#N/A,#N/A,FALSE,"TOTAL";#N/A,#N/A,FALSE,"98소지이동TOTvs99.1(b) (2)"}</definedName>
    <definedName name="fhjgj" hidden="1">{#N/A,#N/A,FALSE,"98소지이동TOTvs99.1 (2)";#N/A,#N/A,FALSE,"TOTAL";#N/A,#N/A,FALSE,"98소지이동TOTvs99.1(b) (2)"}</definedName>
    <definedName name="fhkfhk" localSheetId="0" hidden="1">{#N/A,#N/A,FALSE,"손익표지";#N/A,#N/A,FALSE,"손익계산";#N/A,#N/A,FALSE,"일반관리비";#N/A,#N/A,FALSE,"영업외수익";#N/A,#N/A,FALSE,"영업외비용";#N/A,#N/A,FALSE,"매출액";#N/A,#N/A,FALSE,"요약손익";#N/A,#N/A,FALSE,"요약대차";#N/A,#N/A,FALSE,"매출채권현황";#N/A,#N/A,FALSE,"매출채권명세"}</definedName>
    <definedName name="fhkfhk" hidden="1">{#N/A,#N/A,FALSE,"손익표지";#N/A,#N/A,FALSE,"손익계산";#N/A,#N/A,FALSE,"일반관리비";#N/A,#N/A,FALSE,"영업외수익";#N/A,#N/A,FALSE,"영업외비용";#N/A,#N/A,FALSE,"매출액";#N/A,#N/A,FALSE,"요약손익";#N/A,#N/A,FALSE,"요약대차";#N/A,#N/A,FALSE,"매출채권현황";#N/A,#N/A,FALSE,"매출채권명세"}</definedName>
    <definedName name="FHKR" localSheetId="0" hidden="1">{#N/A,#N/A,FALSE,"P.C.B"}</definedName>
    <definedName name="FHKR" hidden="1">{#N/A,#N/A,FALSE,"P.C.B"}</definedName>
    <definedName name="fhrtz" localSheetId="0" hidden="1">{#N/A,#N/A,FALSE,"PMW Gruppe 00_99";#N/A,#N/A,FALSE,"PMW KG 00_99";#N/A,#N/A,FALSE,"PMW Inc. 00_99";#N/A,#N/A,FALSE,"PMW VTECH 00_99";#N/A,#N/A,FALSE,"PMW Thail. 00_99";#N/A,#N/A,FALSE,"PMW Canada 00_99";#N/A,#N/A,FALSE,"Währungsabw. 00_99"}</definedName>
    <definedName name="fhrtz" hidden="1">{#N/A,#N/A,FALSE,"PMW Gruppe 00_99";#N/A,#N/A,FALSE,"PMW KG 00_99";#N/A,#N/A,FALSE,"PMW Inc. 00_99";#N/A,#N/A,FALSE,"PMW VTECH 00_99";#N/A,#N/A,FALSE,"PMW Thail. 00_99";#N/A,#N/A,FALSE,"PMW Canada 00_99";#N/A,#N/A,FALSE,"Währungsabw. 00_99"}</definedName>
    <definedName name="fila" localSheetId="0" hidden="1">{#N/A,#N/A,FALSE,"채권채무";#N/A,#N/A,FALSE,"control sheet"}</definedName>
    <definedName name="fila" localSheetId="3" hidden="1">{#N/A,#N/A,FALSE,"채권채무";#N/A,#N/A,FALSE,"control sheet"}</definedName>
    <definedName name="fila" hidden="1">{#N/A,#N/A,FALSE,"채권채무";#N/A,#N/A,FALSE,"control sheet"}</definedName>
    <definedName name="fildata" hidden="1">#REF!</definedName>
    <definedName name="FILL" hidden="1">#REF!</definedName>
    <definedName name="filter" hidden="1">#REF!</definedName>
    <definedName name="FIN" localSheetId="0" hidden="1">{#N/A,#N/A,FALSE,"지침";#N/A,#N/A,FALSE,"환경분석";#N/A,#N/A,FALSE,"Sheet16"}</definedName>
    <definedName name="FIN" hidden="1">{#N/A,#N/A,FALSE,"지침";#N/A,#N/A,FALSE,"환경분석";#N/A,#N/A,FALSE,"Sheet16"}</definedName>
    <definedName name="finding" localSheetId="25" hidden="1">{#N/A,#N/A,FALSE,"BS";#N/A,#N/A,FALSE,"PL";#N/A,#N/A,FALSE,"처분";#N/A,#N/A,FALSE,"현금";#N/A,#N/A,FALSE,"매출";#N/A,#N/A,FALSE,"원가";#N/A,#N/A,FALSE,"경영"}</definedName>
    <definedName name="finding" localSheetId="0" hidden="1">{#N/A,#N/A,FALSE,"BS";#N/A,#N/A,FALSE,"PL";#N/A,#N/A,FALSE,"처분";#N/A,#N/A,FALSE,"현금";#N/A,#N/A,FALSE,"매출";#N/A,#N/A,FALSE,"원가";#N/A,#N/A,FALSE,"경영"}</definedName>
    <definedName name="finding" localSheetId="3" hidden="1">{#N/A,#N/A,FALSE,"BS";#N/A,#N/A,FALSE,"PL";#N/A,#N/A,FALSE,"처분";#N/A,#N/A,FALSE,"현금";#N/A,#N/A,FALSE,"매출";#N/A,#N/A,FALSE,"원가";#N/A,#N/A,FALSE,"경영"}</definedName>
    <definedName name="finding" hidden="1">{#N/A,#N/A,FALSE,"BS";#N/A,#N/A,FALSE,"PL";#N/A,#N/A,FALSE,"처분";#N/A,#N/A,FALSE,"현금";#N/A,#N/A,FALSE,"매출";#N/A,#N/A,FALSE,"원가";#N/A,#N/A,FALSE,"경영"}</definedName>
    <definedName name="findingss" localSheetId="0" hidden="1">{#N/A,#N/A,FALSE,"Aging Summary";#N/A,#N/A,FALSE,"Ratio Analysis";#N/A,#N/A,FALSE,"Test 120 Day Accts";#N/A,#N/A,FALSE,"Tickmarks"}</definedName>
    <definedName name="findingss" localSheetId="3" hidden="1">{#N/A,#N/A,FALSE,"Aging Summary";#N/A,#N/A,FALSE,"Ratio Analysis";#N/A,#N/A,FALSE,"Test 120 Day Accts";#N/A,#N/A,FALSE,"Tickmarks"}</definedName>
    <definedName name="findingss" hidden="1">{#N/A,#N/A,FALSE,"Aging Summary";#N/A,#N/A,FALSE,"Ratio Analysis";#N/A,#N/A,FALSE,"Test 120 Day Accts";#N/A,#N/A,FALSE,"Tickmarks"}</definedName>
    <definedName name="fjalaslaslfasllaa" localSheetId="25" hidden="1">{#N/A,#N/A,FALSE,"을지 (4)";#N/A,#N/A,FALSE,"을지 (5)";#N/A,#N/A,FALSE,"을지 (6)"}</definedName>
    <definedName name="fjalaslaslfasllaa" localSheetId="0" hidden="1">{#N/A,#N/A,FALSE,"을지 (4)";#N/A,#N/A,FALSE,"을지 (5)";#N/A,#N/A,FALSE,"을지 (6)"}</definedName>
    <definedName name="fjalaslaslfasllaa" localSheetId="3" hidden="1">{#N/A,#N/A,FALSE,"을지 (4)";#N/A,#N/A,FALSE,"을지 (5)";#N/A,#N/A,FALSE,"을지 (6)"}</definedName>
    <definedName name="fjalaslaslfasllaa" hidden="1">{#N/A,#N/A,FALSE,"을지 (4)";#N/A,#N/A,FALSE,"을지 (5)";#N/A,#N/A,FALSE,"을지 (6)"}</definedName>
    <definedName name="FJD" localSheetId="0" hidden="1">{#N/A,#N/A,FALSE,"단축1";#N/A,#N/A,FALSE,"단축2";#N/A,#N/A,FALSE,"단축3";#N/A,#N/A,FALSE,"장축";#N/A,#N/A,FALSE,"4WD"}</definedName>
    <definedName name="FJD" hidden="1">{#N/A,#N/A,FALSE,"단축1";#N/A,#N/A,FALSE,"단축2";#N/A,#N/A,FALSE,"단축3";#N/A,#N/A,FALSE,"장축";#N/A,#N/A,FALSE,"4WD"}</definedName>
    <definedName name="fjdi0s" hidden="1">#N/A</definedName>
    <definedName name="FJEZK" localSheetId="0" hidden="1">{#N/A,#N/A,FALSE,"Pharm";#N/A,#N/A,FALSE,"WWCM"}</definedName>
    <definedName name="FJEZK" hidden="1">{#N/A,#N/A,FALSE,"Pharm";#N/A,#N/A,FALSE,"WWCM"}</definedName>
    <definedName name="FJFJ" localSheetId="0" hidden="1">{#N/A,#N/A,FALSE,"단축1";#N/A,#N/A,FALSE,"단축2";#N/A,#N/A,FALSE,"단축3";#N/A,#N/A,FALSE,"장축";#N/A,#N/A,FALSE,"4WD"}</definedName>
    <definedName name="FJFJ" hidden="1">{#N/A,#N/A,FALSE,"단축1";#N/A,#N/A,FALSE,"단축2";#N/A,#N/A,FALSE,"단축3";#N/A,#N/A,FALSE,"장축";#N/A,#N/A,FALSE,"4WD"}</definedName>
    <definedName name="fjhfgdj" localSheetId="0" hidden="1">{#N/A,#N/A,FALSE,"손익표지";#N/A,#N/A,FALSE,"손익계산";#N/A,#N/A,FALSE,"일반관리비";#N/A,#N/A,FALSE,"영업외수익";#N/A,#N/A,FALSE,"영업외비용";#N/A,#N/A,FALSE,"매출액";#N/A,#N/A,FALSE,"요약손익";#N/A,#N/A,FALSE,"요약대차";#N/A,#N/A,FALSE,"매출채권현황";#N/A,#N/A,FALSE,"매출채권명세"}</definedName>
    <definedName name="fjhfgdj" hidden="1">{#N/A,#N/A,FALSE,"손익표지";#N/A,#N/A,FALSE,"손익계산";#N/A,#N/A,FALSE,"일반관리비";#N/A,#N/A,FALSE,"영업외수익";#N/A,#N/A,FALSE,"영업외비용";#N/A,#N/A,FALSE,"매출액";#N/A,#N/A,FALSE,"요약손익";#N/A,#N/A,FALSE,"요약대차";#N/A,#N/A,FALSE,"매출채권현황";#N/A,#N/A,FALSE,"매출채권명세"}</definedName>
    <definedName name="fjklsjkl" localSheetId="0" hidden="1">{"'Sheet1'!$A$1:$H$36"}</definedName>
    <definedName name="fjklsjkl" hidden="1">{"'Sheet1'!$A$1:$H$36"}</definedName>
    <definedName name="FK" localSheetId="0" hidden="1">{"'Sheet1'!$A$1:$H$36"}</definedName>
    <definedName name="FK" localSheetId="3" hidden="1">{"'Sheet1'!$A$1:$H$36"}</definedName>
    <definedName name="FK" hidden="1">{"'Sheet1'!$A$1:$H$36"}</definedName>
    <definedName name="FKDJF" localSheetId="0" hidden="1">{#N/A,#N/A,TRUE,"LOADCOVE";#N/A,#N/A,TRUE,"PAGE001";#N/A,#N/A,TRUE,"PAGE002";#N/A,#N/A,TRUE,"PAGE003";#N/A,#N/A,TRUE,"PAGE004";#N/A,#N/A,TRUE,"PAGE005";#N/A,#N/A,TRUE,"PAGE006";#N/A,#N/A,TRUE,"PAGE007";#N/A,#N/A,TRUE,"PAGE008";#N/A,#N/A,TRUE,"PAGE009";#N/A,#N/A,TRUE,"PAGE010";#N/A,#N/A,TRUE,"PAGE011";#N/A,#N/A,TRUE,"PAGE012";#N/A,#N/A,TRUE,"PAGE013"}</definedName>
    <definedName name="FKDJF" hidden="1">{#N/A,#N/A,TRUE,"LOADCOVE";#N/A,#N/A,TRUE,"PAGE001";#N/A,#N/A,TRUE,"PAGE002";#N/A,#N/A,TRUE,"PAGE003";#N/A,#N/A,TRUE,"PAGE004";#N/A,#N/A,TRUE,"PAGE005";#N/A,#N/A,TRUE,"PAGE006";#N/A,#N/A,TRUE,"PAGE007";#N/A,#N/A,TRUE,"PAGE008";#N/A,#N/A,TRUE,"PAGE009";#N/A,#N/A,TRUE,"PAGE010";#N/A,#N/A,TRUE,"PAGE011";#N/A,#N/A,TRUE,"PAGE012";#N/A,#N/A,TRUE,"PAGE013"}</definedName>
    <definedName name="fkfj" hidden="1">#REF!</definedName>
    <definedName name="fkfk" localSheetId="0" hidden="1">{"'5'!$A$1:$BB$147"}</definedName>
    <definedName name="fkfk" hidden="1">{"'5'!$A$1:$BB$147"}</definedName>
    <definedName name="flsklhdjhjd" localSheetId="0" hidden="1">{"'Sheet1'!$A$1:$H$36"}</definedName>
    <definedName name="flsklhdjhjd" hidden="1">{"'Sheet1'!$A$1:$H$36"}</definedName>
    <definedName name="fncd" hidden="1">#REF!</definedName>
    <definedName name="fr" localSheetId="0" hidden="1">{#N/A,"PURCHM",FALSE,"Business Analysis";#N/A,"SPADD",FALSE,"Business Analysis"}</definedName>
    <definedName name="fr" hidden="1">{#N/A,"PURCHM",FALSE,"Business Analysis";#N/A,"SPADD",FALSE,"Business Analysis"}</definedName>
    <definedName name="fre"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fre"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FRF" localSheetId="0" hidden="1">{#N/A,#N/A,FALSE,"1";#N/A,#N/A,FALSE,"2";#N/A,#N/A,FALSE,"16 - 17";#N/A,#N/A,FALSE,"18 - 19";#N/A,#N/A,FALSE,"26";#N/A,#N/A,FALSE,"27";#N/A,#N/A,FALSE,"28"}</definedName>
    <definedName name="FRF" hidden="1">{#N/A,#N/A,FALSE,"1";#N/A,#N/A,FALSE,"2";#N/A,#N/A,FALSE,"16 - 17";#N/A,#N/A,FALSE,"18 - 19";#N/A,#N/A,FALSE,"26";#N/A,#N/A,FALSE,"27";#N/A,#N/A,FALSE,"28"}</definedName>
    <definedName name="FRFERFE" localSheetId="0" hidden="1">{#N/A,#N/A,FALSE,"Pharm";#N/A,#N/A,FALSE,"WWCM"}</definedName>
    <definedName name="FRFERFE" hidden="1">{#N/A,#N/A,FALSE,"Pharm";#N/A,#N/A,FALSE,"WWCM"}</definedName>
    <definedName name="frty" localSheetId="0" hidden="1">{"PRS",#N/A,FALSE,"CM"}</definedName>
    <definedName name="frty" hidden="1">{"PRS",#N/A,FALSE,"CM"}</definedName>
    <definedName name="FS" localSheetId="0" hidden="1">{#N/A,#N/A,FALSE,"PHOTO5";#N/A,#N/A,FALSE,"ETCH5";#N/A,#N/A,FALSE,"DIFF5";#N/A,#N/A,FALSE,"CVD5";#N/A,#N/A,FALSE,"I5";#N/A,#N/A,FALSE,"METAL5";#N/A,#N/A,FALSE,"PHOTO6";#N/A,#N/A,FALSE,"ETCH6";#N/A,#N/A,FALSE,"DIFF6";#N/A,#N/A,FALSE,"CVD6";#N/A,#N/A,FALSE,"I6";#N/A,#N/A,FALSE,"METAL6"}</definedName>
    <definedName name="FS" localSheetId="3" hidden="1">{#N/A,#N/A,FALSE,"PHOTO5";#N/A,#N/A,FALSE,"ETCH5";#N/A,#N/A,FALSE,"DIFF5";#N/A,#N/A,FALSE,"CVD5";#N/A,#N/A,FALSE,"I5";#N/A,#N/A,FALSE,"METAL5";#N/A,#N/A,FALSE,"PHOTO6";#N/A,#N/A,FALSE,"ETCH6";#N/A,#N/A,FALSE,"DIFF6";#N/A,#N/A,FALSE,"CVD6";#N/A,#N/A,FALSE,"I6";#N/A,#N/A,FALSE,"METAL6"}</definedName>
    <definedName name="FS" hidden="1">{#N/A,#N/A,FALSE,"PHOTO5";#N/A,#N/A,FALSE,"ETCH5";#N/A,#N/A,FALSE,"DIFF5";#N/A,#N/A,FALSE,"CVD5";#N/A,#N/A,FALSE,"I5";#N/A,#N/A,FALSE,"METAL5";#N/A,#N/A,FALSE,"PHOTO6";#N/A,#N/A,FALSE,"ETCH6";#N/A,#N/A,FALSE,"DIFF6";#N/A,#N/A,FALSE,"CVD6";#N/A,#N/A,FALSE,"I6";#N/A,#N/A,FALSE,"METAL6"}</definedName>
    <definedName name="fsdfsd"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fsdfs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fsf" localSheetId="0" hidden="1">{#N/A,#N/A,FALSE,"BS";#N/A,#N/A,FALSE,"PL";#N/A,#N/A,FALSE,"처분";#N/A,#N/A,FALSE,"현금";#N/A,#N/A,FALSE,"매출";#N/A,#N/A,FALSE,"원가";#N/A,#N/A,FALSE,"경영"}</definedName>
    <definedName name="fsf" hidden="1">{#N/A,#N/A,FALSE,"BS";#N/A,#N/A,FALSE,"PL";#N/A,#N/A,FALSE,"처분";#N/A,#N/A,FALSE,"현금";#N/A,#N/A,FALSE,"매출";#N/A,#N/A,FALSE,"원가";#N/A,#N/A,FALSE,"경영"}</definedName>
    <definedName name="fss" localSheetId="0" hidden="1">{"'Sheet1'!$A$1:$H$36"}</definedName>
    <definedName name="fss" hidden="1">{"'Sheet1'!$A$1:$H$36"}</definedName>
    <definedName name="FVG" localSheetId="0" hidden="1">{#N/A,#N/A,FALSE,"Pharm";#N/A,#N/A,FALSE,"WWCM"}</definedName>
    <definedName name="FVG" hidden="1">{#N/A,#N/A,FALSE,"Pharm";#N/A,#N/A,FALSE,"WWCM"}</definedName>
    <definedName name="fwer" localSheetId="0" hidden="1">{#N/A,"PURCHM",FALSE,"Business Analysis";#N/A,"SPADD",FALSE,"Business Analysis"}</definedName>
    <definedName name="fwer" hidden="1">{#N/A,"PURCHM",FALSE,"Business Analysis";#N/A,"SPADD",FALSE,"Business Analysis"}</definedName>
    <definedName name="fx" localSheetId="0" hidden="1">{"TOTTEXAS",#N/A,FALSE,"CM"}</definedName>
    <definedName name="fx" hidden="1">{"TOTTEXAS",#N/A,FALSE,"CM"}</definedName>
    <definedName name="g" localSheetId="0" hidden="1">{#N/A,#N/A,FALSE,"Pharm";#N/A,#N/A,FALSE,"WWCM"}</definedName>
    <definedName name="g" hidden="1">{#N/A,#N/A,FALSE,"Pharm";#N/A,#N/A,FALSE,"WWCM"}</definedName>
    <definedName name="Gc" localSheetId="0" hidden="1">{#N/A,"BalanceSheetGroup",FALSE,"BSComparison";#N/A,"PLComparisonGroup",FALSE,"PLComparison";#N/A,"NatureGroup",FALSE,"PLNatureComparison";#N/A,"CashGroup",FALSE,"SCFComparison";#N/A,#N/A,FALSE,"EffectifComparison"}</definedName>
    <definedName name="Gc" hidden="1">{#N/A,"BalanceSheetGroup",FALSE,"BSComparison";#N/A,"PLComparisonGroup",FALSE,"PLComparison";#N/A,"NatureGroup",FALSE,"PLNatureComparison";#N/A,"CashGroup",FALSE,"SCFComparison";#N/A,#N/A,FALSE,"EffectifComparison"}</definedName>
    <definedName name="GD" localSheetId="0" hidden="1">{#N/A,#N/A,TRUE,"BSConsolidatedDetail";#N/A,#N/A,TRUE,"PLConsolidatedDetail";#N/A,#N/A,TRUE,"PLNatureConsolidatedDetail";#N/A,#N/A,TRUE,"RevenueConsolidatedDetail";#N/A,#N/A,TRUE,"SCFConsolidatedDetail";#N/A,#N/A,TRUE,"PPEConsolidatedDetail";#N/A,#N/A,TRUE,"IntangibleConsolidatedDetail"}</definedName>
    <definedName name="GD" hidden="1">{#N/A,#N/A,TRUE,"BSConsolidatedDetail";#N/A,#N/A,TRUE,"PLConsolidatedDetail";#N/A,#N/A,TRUE,"PLNatureConsolidatedDetail";#N/A,#N/A,TRUE,"RevenueConsolidatedDetail";#N/A,#N/A,TRUE,"SCFConsolidatedDetail";#N/A,#N/A,TRUE,"PPEConsolidatedDetail";#N/A,#N/A,TRUE,"IntangibleConsolidatedDetail"}</definedName>
    <definedName name="GDF" localSheetId="0" hidden="1">{"detail",#N/A,FALSE,"mfg";"summary",#N/A,FALSE,"mfg"}</definedName>
    <definedName name="GDF" hidden="1">{"detail",#N/A,FALSE,"mfg";"summary",#N/A,FALSE,"mfg"}</definedName>
    <definedName name="gdfg" localSheetId="0" hidden="1">{#N/A,#N/A,FALSE,"Umsatz EO BP";#N/A,#N/A,FALSE,"Umsatz EO OP";#N/A,#N/A,FALSE,"ER EO BP";#N/A,#N/A,FALSE,"ER EO OP";#N/A,#N/A,FALSE,"EA EO (2)";#N/A,#N/A,FALSE,"EA EO";#N/A,#N/A,FALSE,"EA EO (3)";#N/A,#N/A,FALSE,"EA EO (4)";#N/A,#N/A,FALSE,"KA EO  (2)";#N/A,#N/A,FALSE,"KA EO";#N/A,#N/A,FALSE,"KA EO  (3)";#N/A,#N/A,FALSE,"KA EO (4)"}</definedName>
    <definedName name="gdfg" hidden="1">{#N/A,#N/A,FALSE,"Umsatz EO BP";#N/A,#N/A,FALSE,"Umsatz EO OP";#N/A,#N/A,FALSE,"ER EO BP";#N/A,#N/A,FALSE,"ER EO OP";#N/A,#N/A,FALSE,"EA EO (2)";#N/A,#N/A,FALSE,"EA EO";#N/A,#N/A,FALSE,"EA EO (3)";#N/A,#N/A,FALSE,"EA EO (4)";#N/A,#N/A,FALSE,"KA EO  (2)";#N/A,#N/A,FALSE,"KA EO";#N/A,#N/A,FALSE,"KA EO  (3)";#N/A,#N/A,FALSE,"KA EO (4)"}</definedName>
    <definedName name="gdfgdf" localSheetId="0" hidden="1">{#N/A,#N/A,FALSE,"Pharm";#N/A,#N/A,FALSE,"WWCM"}</definedName>
    <definedName name="gdfgdf" hidden="1">{#N/A,#N/A,FALSE,"Pharm";#N/A,#N/A,FALSE,"WWCM"}</definedName>
    <definedName name="gdmhgdmhg" localSheetId="0" hidden="1">{#N/A,#N/A,TRUE,"일정"}</definedName>
    <definedName name="gdmhgdmhg" localSheetId="3" hidden="1">{#N/A,#N/A,TRUE,"일정"}</definedName>
    <definedName name="gdmhgdmhg" hidden="1">{#N/A,#N/A,TRUE,"일정"}</definedName>
    <definedName name="gf" localSheetId="0" hidden="1">{#N/A,#N/A,FALSE,"KA CH  (2)"}</definedName>
    <definedName name="gf" hidden="1">{#N/A,#N/A,FALSE,"KA CH  (2)"}</definedName>
    <definedName name="gfd" localSheetId="0" hidden="1">{#N/A,"PURCHM",FALSE,"Business Analysis";#N/A,"SPADD",FALSE,"Business Analysis"}</definedName>
    <definedName name="gfd" hidden="1">{#N/A,"PURCHM",FALSE,"Business Analysis";#N/A,"SPADD",FALSE,"Business Analysis"}</definedName>
    <definedName name="gfdgd" localSheetId="0" hidden="1">{#N/A,#N/A,FALSE,"손익표지";#N/A,#N/A,FALSE,"손익계산";#N/A,#N/A,FALSE,"일반관리비";#N/A,#N/A,FALSE,"영업외수익";#N/A,#N/A,FALSE,"영업외비용";#N/A,#N/A,FALSE,"매출액";#N/A,#N/A,FALSE,"요약손익";#N/A,#N/A,FALSE,"요약대차";#N/A,#N/A,FALSE,"매출채권현황";#N/A,#N/A,FALSE,"매출채권명세"}</definedName>
    <definedName name="gfdgd" hidden="1">{#N/A,#N/A,FALSE,"손익표지";#N/A,#N/A,FALSE,"손익계산";#N/A,#N/A,FALSE,"일반관리비";#N/A,#N/A,FALSE,"영업외수익";#N/A,#N/A,FALSE,"영업외비용";#N/A,#N/A,FALSE,"매출액";#N/A,#N/A,FALSE,"요약손익";#N/A,#N/A,FALSE,"요약대차";#N/A,#N/A,FALSE,"매출채권현황";#N/A,#N/A,FALSE,"매출채권명세"}</definedName>
    <definedName name="GFDJ" localSheetId="0" hidden="1">{#N/A,#N/A,FALSE,"손익표지";#N/A,#N/A,FALSE,"손익계산";#N/A,#N/A,FALSE,"일반관리비";#N/A,#N/A,FALSE,"영업외수익";#N/A,#N/A,FALSE,"영업외비용";#N/A,#N/A,FALSE,"매출액";#N/A,#N/A,FALSE,"요약손익";#N/A,#N/A,FALSE,"요약대차";#N/A,#N/A,FALSE,"매출채권현황";#N/A,#N/A,FALSE,"매출채권명세"}</definedName>
    <definedName name="GFDJ" hidden="1">{#N/A,#N/A,FALSE,"손익표지";#N/A,#N/A,FALSE,"손익계산";#N/A,#N/A,FALSE,"일반관리비";#N/A,#N/A,FALSE,"영업외수익";#N/A,#N/A,FALSE,"영업외비용";#N/A,#N/A,FALSE,"매출액";#N/A,#N/A,FALSE,"요약손익";#N/A,#N/A,FALSE,"요약대차";#N/A,#N/A,FALSE,"매출채권현황";#N/A,#N/A,FALSE,"매출채권명세"}</definedName>
    <definedName name="gfdjhjh" localSheetId="0" hidden="1">{#N/A,#N/A,FALSE,"Pharm";#N/A,#N/A,FALSE,"WWCM"}</definedName>
    <definedName name="gfdjhjh" hidden="1">{#N/A,#N/A,FALSE,"Pharm";#N/A,#N/A,FALSE,"WWCM"}</definedName>
    <definedName name="GFDS" localSheetId="0" hidden="1">{#N/A,#N/A,FALSE,"단축1";#N/A,#N/A,FALSE,"단축2";#N/A,#N/A,FALSE,"단축3";#N/A,#N/A,FALSE,"장축";#N/A,#N/A,FALSE,"4WD"}</definedName>
    <definedName name="GFDS" hidden="1">{#N/A,#N/A,FALSE,"단축1";#N/A,#N/A,FALSE,"단축2";#N/A,#N/A,FALSE,"단축3";#N/A,#N/A,FALSE,"장축";#N/A,#N/A,FALSE,"4WD"}</definedName>
    <definedName name="gfgfdg"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fgfdg"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fgfdg"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fghdfgdf" localSheetId="0" hidden="1">{#N/A,#N/A,FALSE,"Umsatz CH";#N/A,#N/A,FALSE,"ER CH";#N/A,#N/A,FALSE,"EA CH (2) ";#N/A,#N/A,FALSE,"EA CH";#N/A,#N/A,FALSE,"EA CH (3) ";#N/A,#N/A,FALSE,"EA CH (4)";#N/A,#N/A,FALSE,"KA CH";#N/A,#N/A,FALSE,"KA CH  (2)";#N/A,#N/A,FALSE,"KA CH  (3)";#N/A,#N/A,FALSE,"KA CH (4)"}</definedName>
    <definedName name="gfghdfgdf" hidden="1">{#N/A,#N/A,FALSE,"Umsatz CH";#N/A,#N/A,FALSE,"ER CH";#N/A,#N/A,FALSE,"EA CH (2) ";#N/A,#N/A,FALSE,"EA CH";#N/A,#N/A,FALSE,"EA CH (3) ";#N/A,#N/A,FALSE,"EA CH (4)";#N/A,#N/A,FALSE,"KA CH";#N/A,#N/A,FALSE,"KA CH  (2)";#N/A,#N/A,FALSE,"KA CH  (3)";#N/A,#N/A,FALSE,"KA CH (4)"}</definedName>
    <definedName name="gfgyt" localSheetId="0" hidden="1">{"'5'!$A$1:$BB$147"}</definedName>
    <definedName name="gfgyt" hidden="1">{"'5'!$A$1:$BB$147"}</definedName>
    <definedName name="gfhfg" localSheetId="0" hidden="1">{#N/A,#N/A,FALSE,"손익표지";#N/A,#N/A,FALSE,"손익계산";#N/A,#N/A,FALSE,"일반관리비";#N/A,#N/A,FALSE,"영업외수익";#N/A,#N/A,FALSE,"영업외비용";#N/A,#N/A,FALSE,"매출액";#N/A,#N/A,FALSE,"요약손익";#N/A,#N/A,FALSE,"요약대차";#N/A,#N/A,FALSE,"매출채권현황";#N/A,#N/A,FALSE,"매출채권명세"}</definedName>
    <definedName name="gfhfg" hidden="1">{#N/A,#N/A,FALSE,"손익표지";#N/A,#N/A,FALSE,"손익계산";#N/A,#N/A,FALSE,"일반관리비";#N/A,#N/A,FALSE,"영업외수익";#N/A,#N/A,FALSE,"영업외비용";#N/A,#N/A,FALSE,"매출액";#N/A,#N/A,FALSE,"요약손익";#N/A,#N/A,FALSE,"요약대차";#N/A,#N/A,FALSE,"매출채권현황";#N/A,#N/A,FALSE,"매출채권명세"}</definedName>
    <definedName name="gfhfgh" localSheetId="0" hidden="1">{#N/A,#N/A,FALSE,"Umsatz HM";#N/A,#N/A,FALSE,"ER HM";#N/A,#N/A,FALSE,"EA HM  (2)";#N/A,#N/A,FALSE,"EA HM ";#N/A,#N/A,FALSE,"EA HM  (4)";#N/A,#N/A,FALSE,"EA HM  (3)";#N/A,#N/A,FALSE,"KA HM  (2)";#N/A,#N/A,FALSE,"KA HM";#N/A,#N/A,FALSE,"KA HM  (3)";#N/A,#N/A,FALSE,"KA HM (4)"}</definedName>
    <definedName name="gfhfgh" hidden="1">{#N/A,#N/A,FALSE,"Umsatz HM";#N/A,#N/A,FALSE,"ER HM";#N/A,#N/A,FALSE,"EA HM  (2)";#N/A,#N/A,FALSE,"EA HM ";#N/A,#N/A,FALSE,"EA HM  (4)";#N/A,#N/A,FALSE,"EA HM  (3)";#N/A,#N/A,FALSE,"KA HM  (2)";#N/A,#N/A,FALSE,"KA HM";#N/A,#N/A,FALSE,"KA HM  (3)";#N/A,#N/A,FALSE,"KA HM (4)"}</definedName>
    <definedName name="gfhfghgsdfghfg" localSheetId="0" hidden="1">{#N/A,#N/A,FALSE,"Umsatz 99";#N/A,#N/A,FALSE,"ER 99 "}</definedName>
    <definedName name="gfhfghgsdfghfg" hidden="1">{#N/A,#N/A,FALSE,"Umsatz 99";#N/A,#N/A,FALSE,"ER 99 "}</definedName>
    <definedName name="GFHGF" localSheetId="0" hidden="1">{#N/A,#N/A,FALSE,"손익표지";#N/A,#N/A,FALSE,"손익계산";#N/A,#N/A,FALSE,"일반관리비";#N/A,#N/A,FALSE,"영업외수익";#N/A,#N/A,FALSE,"영업외비용";#N/A,#N/A,FALSE,"매출액";#N/A,#N/A,FALSE,"요약손익";#N/A,#N/A,FALSE,"요약대차";#N/A,#N/A,FALSE,"매출채권현황";#N/A,#N/A,FALSE,"매출채권명세"}</definedName>
    <definedName name="GFHGF" hidden="1">{#N/A,#N/A,FALSE,"손익표지";#N/A,#N/A,FALSE,"손익계산";#N/A,#N/A,FALSE,"일반관리비";#N/A,#N/A,FALSE,"영업외수익";#N/A,#N/A,FALSE,"영업외비용";#N/A,#N/A,FALSE,"매출액";#N/A,#N/A,FALSE,"요약손익";#N/A,#N/A,FALSE,"요약대차";#N/A,#N/A,FALSE,"매출채권현황";#N/A,#N/A,FALSE,"매출채권명세"}</definedName>
    <definedName name="gfhh" localSheetId="0" hidden="1">{#N/A,#N/A,FALSE,"Umsatz CH";#N/A,#N/A,FALSE,"ER CH";#N/A,#N/A,FALSE,"EA CH (2) ";#N/A,#N/A,FALSE,"EA CH";#N/A,#N/A,FALSE,"EA CH (3) ";#N/A,#N/A,FALSE,"EA CH (4)";#N/A,#N/A,FALSE,"KA CH";#N/A,#N/A,FALSE,"KA CH  (2)";#N/A,#N/A,FALSE,"KA CH  (3)";#N/A,#N/A,FALSE,"KA CH (4)"}</definedName>
    <definedName name="gfhh" hidden="1">{#N/A,#N/A,FALSE,"Umsatz CH";#N/A,#N/A,FALSE,"ER CH";#N/A,#N/A,FALSE,"EA CH (2) ";#N/A,#N/A,FALSE,"EA CH";#N/A,#N/A,FALSE,"EA CH (3) ";#N/A,#N/A,FALSE,"EA CH (4)";#N/A,#N/A,FALSE,"KA CH";#N/A,#N/A,FALSE,"KA CH  (2)";#N/A,#N/A,FALSE,"KA CH  (3)";#N/A,#N/A,FALSE,"KA CH (4)"}</definedName>
    <definedName name="GFJG" localSheetId="0" hidden="1">{#N/A,#N/A,FALSE,"단축1";#N/A,#N/A,FALSE,"단축2";#N/A,#N/A,FALSE,"단축3";#N/A,#N/A,FALSE,"장축";#N/A,#N/A,FALSE,"4WD"}</definedName>
    <definedName name="GFJG" hidden="1">{#N/A,#N/A,FALSE,"단축1";#N/A,#N/A,FALSE,"단축2";#N/A,#N/A,FALSE,"단축3";#N/A,#N/A,FALSE,"장축";#N/A,#N/A,FALSE,"4WD"}</definedName>
    <definedName name="gfrr" localSheetId="0" hidden="1">{#N/A,#N/A,FALSE,"Umsatz 99";#N/A,#N/A,FALSE,"ER 99 "}</definedName>
    <definedName name="gfrr" hidden="1">{#N/A,#N/A,FALSE,"Umsatz 99";#N/A,#N/A,FALSE,"ER 99 "}</definedName>
    <definedName name="gfs" hidden="1">#REF!</definedName>
    <definedName name="gg" localSheetId="25" hidden="1">{#N/A,#N/A,TRUE,"Summary";#N/A,#N/A,TRUE,"IS";#N/A,#N/A,TRUE,"Adj";#N/A,#N/A,TRUE,"BS";#N/A,#N/A,TRUE,"CF";#N/A,#N/A,TRUE,"Debt";#N/A,#N/A,TRUE,"IRR"}</definedName>
    <definedName name="gg" localSheetId="0" hidden="1">{#N/A,#N/A,TRUE,"Summary";#N/A,#N/A,TRUE,"IS";#N/A,#N/A,TRUE,"Adj";#N/A,#N/A,TRUE,"BS";#N/A,#N/A,TRUE,"CF";#N/A,#N/A,TRUE,"Debt";#N/A,#N/A,TRUE,"IRR"}</definedName>
    <definedName name="gg" localSheetId="3" hidden="1">{#N/A,#N/A,TRUE,"Summary";#N/A,#N/A,TRUE,"IS";#N/A,#N/A,TRUE,"Adj";#N/A,#N/A,TRUE,"BS";#N/A,#N/A,TRUE,"CF";#N/A,#N/A,TRUE,"Debt";#N/A,#N/A,TRUE,"IRR"}</definedName>
    <definedName name="gg" hidden="1">{#N/A,#N/A,TRUE,"Summary";#N/A,#N/A,TRUE,"IS";#N/A,#N/A,TRUE,"Adj";#N/A,#N/A,TRUE,"BS";#N/A,#N/A,TRUE,"CF";#N/A,#N/A,TRUE,"Debt";#N/A,#N/A,TRUE,"IRR"}</definedName>
    <definedName name="GGG" hidden="1">#REF!</definedName>
    <definedName name="gggg"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ggggggggggggggggggggggggggggggggggggggggggg" localSheetId="0" hidden="1">{#N/A,#N/A,FALSE,"지침";#N/A,#N/A,FALSE,"환경분석";#N/A,#N/A,FALSE,"Sheet16"}</definedName>
    <definedName name="ggggggggggggggggggggggggggggggggggggggggggg" hidden="1">{#N/A,#N/A,FALSE,"지침";#N/A,#N/A,FALSE,"환경분석";#N/A,#N/A,FALSE,"Sheet16"}</definedName>
    <definedName name="ggggghhhjj" localSheetId="0" hidden="1">{#N/A,#N/A,FALSE,"PART-1234-8-12-9(41)";#N/A,#N/A,FALSE,"PARTS-2(3)";#N/A,#N/A,FALSE,"VAN SYSTEM";#N/A,#N/A,FALSE,"PARTS-10(26)";#N/A,#N/A,FALSE,"PART-5-6-7-11(14)";#N/A,#N/A,FALSE,"PARTS-4(3)";#N/A,#N/A,FALSE,"PCLASS"}</definedName>
    <definedName name="ggggghhhjj" hidden="1">{#N/A,#N/A,FALSE,"PART-1234-8-12-9(41)";#N/A,#N/A,FALSE,"PARTS-2(3)";#N/A,#N/A,FALSE,"VAN SYSTEM";#N/A,#N/A,FALSE,"PARTS-10(26)";#N/A,#N/A,FALSE,"PART-5-6-7-11(14)";#N/A,#N/A,FALSE,"PARTS-4(3)";#N/A,#N/A,FALSE,"PCLASS"}</definedName>
    <definedName name="ggggghhhjj_2" localSheetId="0" hidden="1">{#N/A,#N/A,FALSE,"PART-1234-8-12-9(41)";#N/A,#N/A,FALSE,"PARTS-2(3)";#N/A,#N/A,FALSE,"VAN SYSTEM";#N/A,#N/A,FALSE,"PARTS-10(26)";#N/A,#N/A,FALSE,"PART-5-6-7-11(14)";#N/A,#N/A,FALSE,"PARTS-4(3)";#N/A,#N/A,FALSE,"PCLASS"}</definedName>
    <definedName name="ggggghhhjj_2" hidden="1">{#N/A,#N/A,FALSE,"PART-1234-8-12-9(41)";#N/A,#N/A,FALSE,"PARTS-2(3)";#N/A,#N/A,FALSE,"VAN SYSTEM";#N/A,#N/A,FALSE,"PARTS-10(26)";#N/A,#N/A,FALSE,"PART-5-6-7-11(14)";#N/A,#N/A,FALSE,"PARTS-4(3)";#N/A,#N/A,FALSE,"PCLASS"}</definedName>
    <definedName name="gh" localSheetId="0" hidden="1">{"detail",#N/A,FALSE,"mfg";"summary",#N/A,FALSE,"mfg"}</definedName>
    <definedName name="gh" hidden="1">{"detail",#N/A,FALSE,"mfg";"summary",#N/A,FALSE,"mfg"}</definedName>
    <definedName name="ghd" localSheetId="0" hidden="1">{#N/A,#N/A,FALSE,"Aging Summary";#N/A,#N/A,FALSE,"Ratio Analysis";#N/A,#N/A,FALSE,"Test 120 Day Accts";#N/A,#N/A,FALSE,"Tickmarks"}</definedName>
    <definedName name="ghd" hidden="1">{#N/A,#N/A,FALSE,"Aging Summary";#N/A,#N/A,FALSE,"Ratio Analysis";#N/A,#N/A,FALSE,"Test 120 Day Accts";#N/A,#N/A,FALSE,"Tickmarks"}</definedName>
    <definedName name="GHF"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HF"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HF"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ghfgh" localSheetId="0" hidden="1">{#N/A,#N/A,FALSE,"Umsatz CH";#N/A,#N/A,FALSE,"ER CH";#N/A,#N/A,FALSE,"EA CH (2) ";#N/A,#N/A,FALSE,"EA CH";#N/A,#N/A,FALSE,"EA CH (3) ";#N/A,#N/A,FALSE,"EA CH (4)";#N/A,#N/A,FALSE,"KA CH";#N/A,#N/A,FALSE,"KA CH  (2)";#N/A,#N/A,FALSE,"KA CH  (3)";#N/A,#N/A,FALSE,"KA CH (4)"}</definedName>
    <definedName name="ghfgh" hidden="1">{#N/A,#N/A,FALSE,"Umsatz CH";#N/A,#N/A,FALSE,"ER CH";#N/A,#N/A,FALSE,"EA CH (2) ";#N/A,#N/A,FALSE,"EA CH";#N/A,#N/A,FALSE,"EA CH (3) ";#N/A,#N/A,FALSE,"EA CH (4)";#N/A,#N/A,FALSE,"KA CH";#N/A,#N/A,FALSE,"KA CH  (2)";#N/A,#N/A,FALSE,"KA CH  (3)";#N/A,#N/A,FALSE,"KA CH (4)"}</definedName>
    <definedName name="GHG" localSheetId="0" hidden="1">{"'5'!$A$1:$BB$147"}</definedName>
    <definedName name="GHG" hidden="1">{"'5'!$A$1:$BB$147"}</definedName>
    <definedName name="GHGHGH" localSheetId="0" hidden="1">{"'미착금액'!$A$4:$G$14"}</definedName>
    <definedName name="GHGHGH" hidden="1">{"'미착금액'!$A$4:$G$14"}</definedName>
    <definedName name="ghh" localSheetId="0" hidden="1">{#N/A,#N/A,FALSE,"KA CH  (2)"}</definedName>
    <definedName name="ghh" hidden="1">{#N/A,#N/A,FALSE,"KA CH  (2)"}</definedName>
    <definedName name="GHJ" hidden="1">#REF!</definedName>
    <definedName name="ghj.ljj" localSheetId="0" hidden="1">{#N/A,#N/A,FALSE,"Produkte Erw.";#N/A,#N/A,FALSE,"Produkte Plan";#N/A,#N/A,FALSE,"Leistungen Erw.";#N/A,#N/A,FALSE,"Leistungen Plan";#N/A,#N/A,FALSE,"KA Allg.Kosten (2)";#N/A,#N/A,FALSE,"KA All.Kosten"}</definedName>
    <definedName name="ghj.ljj" hidden="1">{#N/A,#N/A,FALSE,"Produkte Erw.";#N/A,#N/A,FALSE,"Produkte Plan";#N/A,#N/A,FALSE,"Leistungen Erw.";#N/A,#N/A,FALSE,"Leistungen Plan";#N/A,#N/A,FALSE,"KA Allg.Kosten (2)";#N/A,#N/A,FALSE,"KA All.Kosten"}</definedName>
    <definedName name="ghj.zz" localSheetId="0" hidden="1">{#N/A,#N/A,FALSE,"Umsatz CH";#N/A,#N/A,FALSE,"ER CH";#N/A,#N/A,FALSE,"EA CH (2) ";#N/A,#N/A,FALSE,"EA CH";#N/A,#N/A,FALSE,"EA CH (3) ";#N/A,#N/A,FALSE,"EA CH (4)";#N/A,#N/A,FALSE,"KA CH";#N/A,#N/A,FALSE,"KA CH  (2)";#N/A,#N/A,FALSE,"KA CH  (3)";#N/A,#N/A,FALSE,"KA CH (4)"}</definedName>
    <definedName name="ghj.zz" hidden="1">{#N/A,#N/A,FALSE,"Umsatz CH";#N/A,#N/A,FALSE,"ER CH";#N/A,#N/A,FALSE,"EA CH (2) ";#N/A,#N/A,FALSE,"EA CH";#N/A,#N/A,FALSE,"EA CH (3) ";#N/A,#N/A,FALSE,"EA CH (4)";#N/A,#N/A,FALSE,"KA CH";#N/A,#N/A,FALSE,"KA CH  (2)";#N/A,#N/A,FALSE,"KA CH  (3)";#N/A,#N/A,FALSE,"KA CH (4)"}</definedName>
    <definedName name="ghjg" localSheetId="0" hidden="1">{#N/A,#N/A,FALSE,"손익표지";#N/A,#N/A,FALSE,"손익계산";#N/A,#N/A,FALSE,"일반관리비";#N/A,#N/A,FALSE,"영업외수익";#N/A,#N/A,FALSE,"영업외비용";#N/A,#N/A,FALSE,"매출액";#N/A,#N/A,FALSE,"요약손익";#N/A,#N/A,FALSE,"요약대차";#N/A,#N/A,FALSE,"매출채권현황";#N/A,#N/A,FALSE,"매출채권명세"}</definedName>
    <definedName name="ghjg" hidden="1">{#N/A,#N/A,FALSE,"손익표지";#N/A,#N/A,FALSE,"손익계산";#N/A,#N/A,FALSE,"일반관리비";#N/A,#N/A,FALSE,"영업외수익";#N/A,#N/A,FALSE,"영업외비용";#N/A,#N/A,FALSE,"매출액";#N/A,#N/A,FALSE,"요약손익";#N/A,#N/A,FALSE,"요약대차";#N/A,#N/A,FALSE,"매출채권현황";#N/A,#N/A,FALSE,"매출채권명세"}</definedName>
    <definedName name="ghjggjh" localSheetId="0" hidden="1">{#N/A,#N/A,FALSE,"Pharm";#N/A,#N/A,FALSE,"WWCM"}</definedName>
    <definedName name="ghjggjh" hidden="1">{#N/A,#N/A,FALSE,"Pharm";#N/A,#N/A,FALSE,"WWCM"}</definedName>
    <definedName name="ghjghj" localSheetId="0" hidden="1">{#N/A,#N/A,FALSE,"손익표지";#N/A,#N/A,FALSE,"손익계산";#N/A,#N/A,FALSE,"일반관리비";#N/A,#N/A,FALSE,"영업외수익";#N/A,#N/A,FALSE,"영업외비용";#N/A,#N/A,FALSE,"매출액";#N/A,#N/A,FALSE,"요약손익";#N/A,#N/A,FALSE,"요약대차";#N/A,#N/A,FALSE,"매출채권현황";#N/A,#N/A,FALSE,"매출채권명세"}</definedName>
    <definedName name="ghjghj" hidden="1">{#N/A,#N/A,FALSE,"손익표지";#N/A,#N/A,FALSE,"손익계산";#N/A,#N/A,FALSE,"일반관리비";#N/A,#N/A,FALSE,"영업외수익";#N/A,#N/A,FALSE,"영업외비용";#N/A,#N/A,FALSE,"매출액";#N/A,#N/A,FALSE,"요약손익";#N/A,#N/A,FALSE,"요약대차";#N/A,#N/A,FALSE,"매출채권현황";#N/A,#N/A,FALSE,"매출채권명세"}</definedName>
    <definedName name="ghjhgj" localSheetId="0" hidden="1">{#N/A,#N/A,FALSE,"PMW Gruppe 99_98";#N/A,#N/A,FALSE,"PMW KG 98_99";#N/A,#N/A,FALSE,"PMW Inc. 99_98";#N/A,#N/A,FALSE,"PMW VTECH 99_98";#N/A,#N/A,FALSE,"PMW Thail. 99_98";#N/A,#N/A,FALSE,"PMW Canada 99_98";#N/A,#N/A,FALSE,"Währungsabw. 99_98"}</definedName>
    <definedName name="ghjhgj" hidden="1">{#N/A,#N/A,FALSE,"PMW Gruppe 99_98";#N/A,#N/A,FALSE,"PMW KG 98_99";#N/A,#N/A,FALSE,"PMW Inc. 99_98";#N/A,#N/A,FALSE,"PMW VTECH 99_98";#N/A,#N/A,FALSE,"PMW Thail. 99_98";#N/A,#N/A,FALSE,"PMW Canada 99_98";#N/A,#N/A,FALSE,"Währungsabw. 99_98"}</definedName>
    <definedName name="ghjhgjh" localSheetId="0" hidden="1">{#N/A,#N/A,FALSE,"KA CH  (2)"}</definedName>
    <definedName name="ghjhgjh" hidden="1">{#N/A,#N/A,FALSE,"KA CH  (2)"}</definedName>
    <definedName name="ghjhj" localSheetId="0" hidden="1">{#N/A,#N/A,FALSE,"Umsatz EO BP";#N/A,#N/A,FALSE,"Umsatz EO OP";#N/A,#N/A,FALSE,"ER EO BP";#N/A,#N/A,FALSE,"ER EO OP";#N/A,#N/A,FALSE,"EA EO (2)";#N/A,#N/A,FALSE,"EA EO";#N/A,#N/A,FALSE,"EA EO (3)";#N/A,#N/A,FALSE,"EA EO (4)";#N/A,#N/A,FALSE,"KA EO  (2)";#N/A,#N/A,FALSE,"KA EO";#N/A,#N/A,FALSE,"KA EO  (3)";#N/A,#N/A,FALSE,"KA EO (4)"}</definedName>
    <definedName name="ghjhj" hidden="1">{#N/A,#N/A,FALSE,"Umsatz EO BP";#N/A,#N/A,FALSE,"Umsatz EO OP";#N/A,#N/A,FALSE,"ER EO BP";#N/A,#N/A,FALSE,"ER EO OP";#N/A,#N/A,FALSE,"EA EO (2)";#N/A,#N/A,FALSE,"EA EO";#N/A,#N/A,FALSE,"EA EO (3)";#N/A,#N/A,FALSE,"EA EO (4)";#N/A,#N/A,FALSE,"KA EO  (2)";#N/A,#N/A,FALSE,"KA EO";#N/A,#N/A,FALSE,"KA EO  (3)";#N/A,#N/A,FALSE,"KA EO (4)"}</definedName>
    <definedName name="ghjk"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ghjk"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GHJKL" localSheetId="0" hidden="1">{#N/A,#N/A,FALSE,"PART-1234-8-12-9(41)";#N/A,#N/A,FALSE,"PARTS-2(3)";#N/A,#N/A,FALSE,"VAN SYSTEM";#N/A,#N/A,FALSE,"PARTS-10(26)";#N/A,#N/A,FALSE,"PART-5-6-7-11(14)";#N/A,#N/A,FALSE,"PARTS-4(3)";#N/A,#N/A,FALSE,"PCLASS"}</definedName>
    <definedName name="GHJKL" hidden="1">{#N/A,#N/A,FALSE,"PART-1234-8-12-9(41)";#N/A,#N/A,FALSE,"PARTS-2(3)";#N/A,#N/A,FALSE,"VAN SYSTEM";#N/A,#N/A,FALSE,"PARTS-10(26)";#N/A,#N/A,FALSE,"PART-5-6-7-11(14)";#N/A,#N/A,FALSE,"PARTS-4(3)";#N/A,#N/A,FALSE,"PCLASS"}</definedName>
    <definedName name="GHJKL_2" localSheetId="0" hidden="1">{#N/A,#N/A,FALSE,"PART-1234-8-12-9(41)";#N/A,#N/A,FALSE,"PARTS-2(3)";#N/A,#N/A,FALSE,"VAN SYSTEM";#N/A,#N/A,FALSE,"PARTS-10(26)";#N/A,#N/A,FALSE,"PART-5-6-7-11(14)";#N/A,#N/A,FALSE,"PARTS-4(3)";#N/A,#N/A,FALSE,"PCLASS"}</definedName>
    <definedName name="GHJKL_2" hidden="1">{#N/A,#N/A,FALSE,"PART-1234-8-12-9(41)";#N/A,#N/A,FALSE,"PARTS-2(3)";#N/A,#N/A,FALSE,"VAN SYSTEM";#N/A,#N/A,FALSE,"PARTS-10(26)";#N/A,#N/A,FALSE,"PART-5-6-7-11(14)";#N/A,#N/A,FALSE,"PARTS-4(3)";#N/A,#N/A,FALSE,"PCLASS"}</definedName>
    <definedName name="GHJKLL" localSheetId="0" hidden="1">{#N/A,#N/A,FALSE,"PART-1234-8-12-9(41)";#N/A,#N/A,FALSE,"PARTS-2(3)";#N/A,#N/A,FALSE,"VAN SYSTEM";#N/A,#N/A,FALSE,"PARTS-10(26)";#N/A,#N/A,FALSE,"PART-5-6-7-11(14)";#N/A,#N/A,FALSE,"PARTS-4(3)";#N/A,#N/A,FALSE,"PCLASS"}</definedName>
    <definedName name="GHJKLL" hidden="1">{#N/A,#N/A,FALSE,"PART-1234-8-12-9(41)";#N/A,#N/A,FALSE,"PARTS-2(3)";#N/A,#N/A,FALSE,"VAN SYSTEM";#N/A,#N/A,FALSE,"PARTS-10(26)";#N/A,#N/A,FALSE,"PART-5-6-7-11(14)";#N/A,#N/A,FALSE,"PARTS-4(3)";#N/A,#N/A,FALSE,"PCLASS"}</definedName>
    <definedName name="GHJKLL_2" localSheetId="0" hidden="1">{#N/A,#N/A,FALSE,"PART-1234-8-12-9(41)";#N/A,#N/A,FALSE,"PARTS-2(3)";#N/A,#N/A,FALSE,"VAN SYSTEM";#N/A,#N/A,FALSE,"PARTS-10(26)";#N/A,#N/A,FALSE,"PART-5-6-7-11(14)";#N/A,#N/A,FALSE,"PARTS-4(3)";#N/A,#N/A,FALSE,"PCLASS"}</definedName>
    <definedName name="GHJKLL_2" hidden="1">{#N/A,#N/A,FALSE,"PART-1234-8-12-9(41)";#N/A,#N/A,FALSE,"PARTS-2(3)";#N/A,#N/A,FALSE,"VAN SYSTEM";#N/A,#N/A,FALSE,"PARTS-10(26)";#N/A,#N/A,FALSE,"PART-5-6-7-11(14)";#N/A,#N/A,FALSE,"PARTS-4(3)";#N/A,#N/A,FALSE,"PCLASS"}</definedName>
    <definedName name="ghjuio" localSheetId="0" hidden="1">{#N/A,#N/A,FALSE,"PART-1234-8-12-9(41)";#N/A,#N/A,FALSE,"PARTS-2(3)";#N/A,#N/A,FALSE,"VAN SYSTEM";#N/A,#N/A,FALSE,"PARTS-10(26)";#N/A,#N/A,FALSE,"PART-5-6-7-11(14)";#N/A,#N/A,FALSE,"PARTS-4(3)";#N/A,#N/A,FALSE,"PCLASS"}</definedName>
    <definedName name="ghjuio" hidden="1">{#N/A,#N/A,FALSE,"PART-1234-8-12-9(41)";#N/A,#N/A,FALSE,"PARTS-2(3)";#N/A,#N/A,FALSE,"VAN SYSTEM";#N/A,#N/A,FALSE,"PARTS-10(26)";#N/A,#N/A,FALSE,"PART-5-6-7-11(14)";#N/A,#N/A,FALSE,"PARTS-4(3)";#N/A,#N/A,FALSE,"PCLASS"}</definedName>
    <definedName name="ghjuio_2" localSheetId="0" hidden="1">{#N/A,#N/A,FALSE,"PART-1234-8-12-9(41)";#N/A,#N/A,FALSE,"PARTS-2(3)";#N/A,#N/A,FALSE,"VAN SYSTEM";#N/A,#N/A,FALSE,"PARTS-10(26)";#N/A,#N/A,FALSE,"PART-5-6-7-11(14)";#N/A,#N/A,FALSE,"PARTS-4(3)";#N/A,#N/A,FALSE,"PCLASS"}</definedName>
    <definedName name="ghjuio_2" hidden="1">{#N/A,#N/A,FALSE,"PART-1234-8-12-9(41)";#N/A,#N/A,FALSE,"PARTS-2(3)";#N/A,#N/A,FALSE,"VAN SYSTEM";#N/A,#N/A,FALSE,"PARTS-10(26)";#N/A,#N/A,FALSE,"PART-5-6-7-11(14)";#N/A,#N/A,FALSE,"PARTS-4(3)";#N/A,#N/A,FALSE,"PCLASS"}</definedName>
    <definedName name="ghk" localSheetId="0" hidden="1">{#N/A,#N/A,FALSE,"PMW Gruppe 99_98";#N/A,#N/A,FALSE,"PMW KG 98_99";#N/A,#N/A,FALSE,"PMW Inc. 99_98";#N/A,#N/A,FALSE,"PMW VTECH 99_98";#N/A,#N/A,FALSE,"PMW Thail. 99_98";#N/A,#N/A,FALSE,"PMW Canada 99_98";#N/A,#N/A,FALSE,"Währungsabw. 99_98"}</definedName>
    <definedName name="ghk" hidden="1">{#N/A,#N/A,FALSE,"PMW Gruppe 99_98";#N/A,#N/A,FALSE,"PMW KG 98_99";#N/A,#N/A,FALSE,"PMW Inc. 99_98";#N/A,#N/A,FALSE,"PMW VTECH 99_98";#N/A,#N/A,FALSE,"PMW Thail. 99_98";#N/A,#N/A,FALSE,"PMW Canada 99_98";#N/A,#N/A,FALSE,"Währungsabw. 99_98"}</definedName>
    <definedName name="GHKJHKJHKJHJK" localSheetId="0" hidden="1">{"'5'!$A$1:$BB$147"}</definedName>
    <definedName name="GHKJHKJHKJHJK" hidden="1">{"'5'!$A$1:$BB$147"}</definedName>
    <definedName name="ghuifd" localSheetId="0" hidden="1">{#N/A,"PURCHM",FALSE,"Business Analysis";#N/A,"SPADD",FALSE,"Business Analysis"}</definedName>
    <definedName name="ghuifd" hidden="1">{#N/A,"PURCHM",FALSE,"Business Analysis";#N/A,"SPADD",FALSE,"Business Analysis"}</definedName>
    <definedName name="GHUTGHF" localSheetId="0" hidden="1">{#N/A,#N/A,FALSE,"96 3월물량표";#N/A,#N/A,FALSE,"96 4월물량표";#N/A,#N/A,FALSE,"96 5월물량표"}</definedName>
    <definedName name="GHUTGHF" hidden="1">{#N/A,#N/A,FALSE,"96 3월물량표";#N/A,#N/A,FALSE,"96 4월물량표";#N/A,#N/A,FALSE,"96 5월물량표"}</definedName>
    <definedName name="gjh" localSheetId="0" hidden="1">{#N/A,#N/A,FALSE,"Umsatz 99";#N/A,#N/A,FALSE,"ER 99 "}</definedName>
    <definedName name="gjh" hidden="1">{#N/A,#N/A,FALSE,"Umsatz 99";#N/A,#N/A,FALSE,"ER 99 "}</definedName>
    <definedName name="gjk" localSheetId="0" hidden="1">{#N/A,#N/A,FALSE,"Aging Summary";#N/A,#N/A,FALSE,"Ratio Analysis";#N/A,#N/A,FALSE,"Test 120 Day Accts";#N/A,#N/A,FALSE,"Tickmarks"}</definedName>
    <definedName name="gjk" hidden="1">{#N/A,#N/A,FALSE,"Aging Summary";#N/A,#N/A,FALSE,"Ratio Analysis";#N/A,#N/A,FALSE,"Test 120 Day Accts";#N/A,#N/A,FALSE,"Tickmarks"}</definedName>
    <definedName name="GKFGK" localSheetId="0" hidden="1">{"'5'!$A$1:$BB$147"}</definedName>
    <definedName name="GKFGK" hidden="1">{"'5'!$A$1:$BB$147"}</definedName>
    <definedName name="gkg" localSheetId="0" hidden="1">{"'Matrix'!$A$3:$J$47"}</definedName>
    <definedName name="gkg" localSheetId="3" hidden="1">{"'Matrix'!$A$3:$J$47"}</definedName>
    <definedName name="gkg" hidden="1">{"'Matrix'!$A$3:$J$47"}</definedName>
    <definedName name="gkjjk" localSheetId="0" hidden="1">{#N/A,#N/A,FALSE,"Umsatz CH";#N/A,#N/A,FALSE,"ER CH";#N/A,#N/A,FALSE,"EA CH (2) ";#N/A,#N/A,FALSE,"EA CH";#N/A,#N/A,FALSE,"EA CH (3) ";#N/A,#N/A,FALSE,"EA CH (4)";#N/A,#N/A,FALSE,"KA CH";#N/A,#N/A,FALSE,"KA CH  (2)";#N/A,#N/A,FALSE,"KA CH  (3)";#N/A,#N/A,FALSE,"KA CH (4)"}</definedName>
    <definedName name="gkjjk" hidden="1">{#N/A,#N/A,FALSE,"Umsatz CH";#N/A,#N/A,FALSE,"ER CH";#N/A,#N/A,FALSE,"EA CH (2) ";#N/A,#N/A,FALSE,"EA CH";#N/A,#N/A,FALSE,"EA CH (3) ";#N/A,#N/A,FALSE,"EA CH (4)";#N/A,#N/A,FALSE,"KA CH";#N/A,#N/A,FALSE,"KA CH  (2)";#N/A,#N/A,FALSE,"KA CH  (3)";#N/A,#N/A,FALSE,"KA CH (4)"}</definedName>
    <definedName name="Global1" localSheetId="0" hidden="1">{#N/A,#N/A,FALSE,"Pharm";#N/A,#N/A,FALSE,"WWCM"}</definedName>
    <definedName name="Global1" hidden="1">{#N/A,#N/A,FALSE,"Pharm";#N/A,#N/A,FALSE,"WWCM"}</definedName>
    <definedName name="GML"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ML"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ML"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graham" localSheetId="0" hidden="1">{"ICD Details",#N/A,FALSE,"Current Yr";"ICD Details",#N/A,FALSE,"Budget";"ICD Details",#N/A,FALSE,"Prior Year"}</definedName>
    <definedName name="graham" hidden="1">{"ICD Details",#N/A,FALSE,"Current Yr";"ICD Details",#N/A,FALSE,"Budget";"ICD Details",#N/A,FALSE,"Prior Year"}</definedName>
    <definedName name="graph" hidden="1">#REF!</definedName>
    <definedName name="grew" hidden="1">#REF!</definedName>
    <definedName name="grghfgfg" localSheetId="0" hidden="1">{#N/A,#N/A,FALSE,"Umsatz CH";#N/A,#N/A,FALSE,"ER CH";#N/A,#N/A,FALSE,"EA CH (2) ";#N/A,#N/A,FALSE,"EA CH";#N/A,#N/A,FALSE,"EA CH (3) ";#N/A,#N/A,FALSE,"EA CH (4)";#N/A,#N/A,FALSE,"KA CH";#N/A,#N/A,FALSE,"KA CH  (2)";#N/A,#N/A,FALSE,"KA CH  (3)";#N/A,#N/A,FALSE,"KA CH (4)"}</definedName>
    <definedName name="grghfgfg" hidden="1">{#N/A,#N/A,FALSE,"Umsatz CH";#N/A,#N/A,FALSE,"ER CH";#N/A,#N/A,FALSE,"EA CH (2) ";#N/A,#N/A,FALSE,"EA CH";#N/A,#N/A,FALSE,"EA CH (3) ";#N/A,#N/A,FALSE,"EA CH (4)";#N/A,#N/A,FALSE,"KA CH";#N/A,#N/A,FALSE,"KA CH  (2)";#N/A,#N/A,FALSE,"KA CH  (3)";#N/A,#N/A,FALSE,"KA CH (4)"}</definedName>
    <definedName name="gs" localSheetId="0" hidden="1">{#N/A,#N/A,FALSE,"Aging Summary";#N/A,#N/A,FALSE,"Ratio Analysis";#N/A,#N/A,FALSE,"Test 120 Day Accts";#N/A,#N/A,FALSE,"Tickmarks"}</definedName>
    <definedName name="gs" hidden="1">{#N/A,#N/A,FALSE,"Aging Summary";#N/A,#N/A,FALSE,"Ratio Analysis";#N/A,#N/A,FALSE,"Test 120 Day Accts";#N/A,#N/A,FALSE,"Tickmarks"}</definedName>
    <definedName name="gsdg" localSheetId="0" hidden="1">{#N/A,#N/A,FALSE,"Yield";#N/A,#N/A,FALSE,"Loss1";#N/A,#N/A,FALSE,"Loss2";#N/A,#N/A,FALSE,"Hour-Labor(배분)";#N/A,#N/A,FALSE,"Capital Expenditure";#N/A,#N/A,FALSE,"Productivity"}</definedName>
    <definedName name="gsdg" localSheetId="3" hidden="1">{#N/A,#N/A,FALSE,"Yield";#N/A,#N/A,FALSE,"Loss1";#N/A,#N/A,FALSE,"Loss2";#N/A,#N/A,FALSE,"Hour-Labor(배분)";#N/A,#N/A,FALSE,"Capital Expenditure";#N/A,#N/A,FALSE,"Productivity"}</definedName>
    <definedName name="gsdg" hidden="1">{#N/A,#N/A,FALSE,"Yield";#N/A,#N/A,FALSE,"Loss1";#N/A,#N/A,FALSE,"Loss2";#N/A,#N/A,FALSE,"Hour-Labor(배분)";#N/A,#N/A,FALSE,"Capital Expenditure";#N/A,#N/A,FALSE,"Productivity"}</definedName>
    <definedName name="gty" localSheetId="0" hidden="1">{"QTD_PACKAGE",#N/A,FALSE,"QTD"}</definedName>
    <definedName name="gty" hidden="1">{"QTD_PACKAGE",#N/A,FALSE,"QTD"}</definedName>
    <definedName name="gusg" localSheetId="25" hidden="1">{#N/A,#N/A,TRUE,"Summary";#N/A,#N/A,TRUE,"IS";#N/A,#N/A,TRUE,"Adj";#N/A,#N/A,TRUE,"BS";#N/A,#N/A,TRUE,"CF";#N/A,#N/A,TRUE,"Debt";#N/A,#N/A,TRUE,"IRR"}</definedName>
    <definedName name="gusg" localSheetId="0" hidden="1">{#N/A,#N/A,TRUE,"Summary";#N/A,#N/A,TRUE,"IS";#N/A,#N/A,TRUE,"Adj";#N/A,#N/A,TRUE,"BS";#N/A,#N/A,TRUE,"CF";#N/A,#N/A,TRUE,"Debt";#N/A,#N/A,TRUE,"IRR"}</definedName>
    <definedName name="gusg" localSheetId="3" hidden="1">{#N/A,#N/A,TRUE,"Summary";#N/A,#N/A,TRUE,"IS";#N/A,#N/A,TRUE,"Adj";#N/A,#N/A,TRUE,"BS";#N/A,#N/A,TRUE,"CF";#N/A,#N/A,TRUE,"Debt";#N/A,#N/A,TRUE,"IRR"}</definedName>
    <definedName name="gusg" hidden="1">{#N/A,#N/A,TRUE,"Summary";#N/A,#N/A,TRUE,"IS";#N/A,#N/A,TRUE,"Adj";#N/A,#N/A,TRUE,"BS";#N/A,#N/A,TRUE,"CF";#N/A,#N/A,TRUE,"Debt";#N/A,#N/A,TRUE,"IRR"}</definedName>
    <definedName name="gusrmagmfma" localSheetId="0" hidden="1">{#N/A,#N/A,TRUE,"Summary";#N/A,#N/A,TRUE,"IS";#N/A,#N/A,TRUE,"Adj";#N/A,#N/A,TRUE,"BS";#N/A,#N/A,TRUE,"CF";#N/A,#N/A,TRUE,"Debt";#N/A,#N/A,TRUE,"IRR"}</definedName>
    <definedName name="gusrmagmfma" hidden="1">{#N/A,#N/A,TRUE,"Summary";#N/A,#N/A,TRUE,"IS";#N/A,#N/A,TRUE,"Adj";#N/A,#N/A,TRUE,"BS";#N/A,#N/A,TRUE,"CF";#N/A,#N/A,TRUE,"Debt";#N/A,#N/A,TRUE,"IRR"}</definedName>
    <definedName name="gv"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gv"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gvdasskv" localSheetId="0" hidden="1">{#N/A,#N/A,TRUE,"일정"}</definedName>
    <definedName name="gvdasskv" localSheetId="3" hidden="1">{#N/A,#N/A,TRUE,"일정"}</definedName>
    <definedName name="gvdasskv" hidden="1">{#N/A,#N/A,TRUE,"일정"}</definedName>
    <definedName name="gvgvg"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gvgvg"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gvgvg"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H"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H"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h.ll" localSheetId="0" hidden="1">{#N/A,#N/A,FALSE,"PMW Gruppe 99_98";#N/A,#N/A,FALSE,"PMW KG 98_99";#N/A,#N/A,FALSE,"PMW Inc. 99_98";#N/A,#N/A,FALSE,"PMW VTECH 99_98";#N/A,#N/A,FALSE,"PMW Thail. 99_98";#N/A,#N/A,FALSE,"PMW Canada 99_98";#N/A,#N/A,FALSE,"Währungsabw. 99_98"}</definedName>
    <definedName name="h.ll" hidden="1">{#N/A,#N/A,FALSE,"PMW Gruppe 99_98";#N/A,#N/A,FALSE,"PMW KG 98_99";#N/A,#N/A,FALSE,"PMW Inc. 99_98";#N/A,#N/A,FALSE,"PMW VTECH 99_98";#N/A,#N/A,FALSE,"PMW Thail. 99_98";#N/A,#N/A,FALSE,"PMW Canada 99_98";#N/A,#N/A,FALSE,"Währungsabw. 99_98"}</definedName>
    <definedName name="h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h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ha" localSheetId="0" hidden="1">{#N/A,#N/A,FALSE,"지침";#N/A,#N/A,FALSE,"환경분석";#N/A,#N/A,FALSE,"Sheet16"}</definedName>
    <definedName name="ha" hidden="1">{#N/A,#N/A,FALSE,"지침";#N/A,#N/A,FALSE,"환경분석";#N/A,#N/A,FALSE,"Sheet16"}</definedName>
    <definedName name="hb"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hb"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HDFHDH"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DFHDH"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DFHDH"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dkglaa" hidden="1">#REF!</definedName>
    <definedName name="hdrgd" hidden="1">#REF!</definedName>
    <definedName name="HDS" hidden="1">#REF!</definedName>
    <definedName name="Header1" hidden="1">IF(COUNTA(#REF!)=0,0,INDEX(#REF!,MATCH(ROW(#REF!),#REF!,TRUE)))+1</definedName>
    <definedName name="Header2" hidden="1">#REF!-1 &amp; "." &amp; MAX(1,COUNTA(INDEX(#REF!,MATCH(#REF!-1,#REF!,FALSE)):#REF!))</definedName>
    <definedName name="hehheheh" localSheetId="0" hidden="1">{#N/A,#N/A,FALSE,"Aging Summary";#N/A,#N/A,FALSE,"Ratio Analysis";#N/A,#N/A,FALSE,"Test 120 Day Accts";#N/A,#N/A,FALSE,"Tickmarks"}</definedName>
    <definedName name="hehheheh" localSheetId="3" hidden="1">{#N/A,#N/A,FALSE,"Aging Summary";#N/A,#N/A,FALSE,"Ratio Analysis";#N/A,#N/A,FALSE,"Test 120 Day Accts";#N/A,#N/A,FALSE,"Tickmarks"}</definedName>
    <definedName name="hehheheh" hidden="1">{#N/A,#N/A,FALSE,"Aging Summary";#N/A,#N/A,FALSE,"Ratio Analysis";#N/A,#N/A,FALSE,"Test 120 Day Accts";#N/A,#N/A,FALSE,"Tickmarks"}</definedName>
    <definedName name="hf" localSheetId="0" hidden="1">{"detail",#N/A,FALSE,"mfg";"summary",#N/A,FALSE,"mfg"}</definedName>
    <definedName name="hf" hidden="1">{"detail",#N/A,FALSE,"mfg";"summary",#N/A,FALSE,"mfg"}</definedName>
    <definedName name="HFEF" hidden="1">#REF!</definedName>
    <definedName name="hfg" localSheetId="0" hidden="1">{#N/A,#N/A,FALSE,"Aging Summary";#N/A,#N/A,FALSE,"Ratio Analysis";#N/A,#N/A,FALSE,"Test 120 Day Accts";#N/A,#N/A,FALSE,"Tickmarks"}</definedName>
    <definedName name="hfg" hidden="1">{#N/A,#N/A,FALSE,"Aging Summary";#N/A,#N/A,FALSE,"Ratio Analysis";#N/A,#N/A,FALSE,"Test 120 Day Accts";#N/A,#N/A,FALSE,"Tickmarks"}</definedName>
    <definedName name="HFinGraph" localSheetId="0" hidden="1">{#N/A,#N/A,FALSE,"Pharm";#N/A,#N/A,FALSE,"WWCM"}</definedName>
    <definedName name="HFinGraph" hidden="1">{#N/A,#N/A,FALSE,"Pharm";#N/A,#N/A,FALSE,"WWCM"}</definedName>
    <definedName name="hg" hidden="1">#REF!</definedName>
    <definedName name="HGC" localSheetId="25" hidden="1">{"'Sheet1'!$A$1:$H$36"}</definedName>
    <definedName name="HGC" localSheetId="0" hidden="1">{"'Sheet1'!$A$1:$H$36"}</definedName>
    <definedName name="HGC" localSheetId="3" hidden="1">{"'Sheet1'!$A$1:$H$36"}</definedName>
    <definedName name="HGC" hidden="1">{"'Sheet1'!$A$1:$H$36"}</definedName>
    <definedName name="HGF" localSheetId="0" hidden="1">{#N/A,#N/A,FALSE,"손익표지";#N/A,#N/A,FALSE,"손익계산";#N/A,#N/A,FALSE,"일반관리비";#N/A,#N/A,FALSE,"영업외수익";#N/A,#N/A,FALSE,"영업외비용";#N/A,#N/A,FALSE,"매출액";#N/A,#N/A,FALSE,"요약손익";#N/A,#N/A,FALSE,"요약대차";#N/A,#N/A,FALSE,"매출채권현황";#N/A,#N/A,FALSE,"매출채권명세"}</definedName>
    <definedName name="HGF" hidden="1">{#N/A,#N/A,FALSE,"손익표지";#N/A,#N/A,FALSE,"손익계산";#N/A,#N/A,FALSE,"일반관리비";#N/A,#N/A,FALSE,"영업외수익";#N/A,#N/A,FALSE,"영업외비용";#N/A,#N/A,FALSE,"매출액";#N/A,#N/A,FALSE,"요약손익";#N/A,#N/A,FALSE,"요약대차";#N/A,#N/A,FALSE,"매출채권현황";#N/A,#N/A,FALSE,"매출채권명세"}</definedName>
    <definedName name="hgfd" localSheetId="0" hidden="1">{"BA detail",#N/A,FALSE,"Q3YTD "}</definedName>
    <definedName name="hgfd" hidden="1">{"BA detail",#N/A,FALSE,"Q3YTD "}</definedName>
    <definedName name="HGFS" hidden="1">#REF!</definedName>
    <definedName name="hgfshg" localSheetId="0" hidden="1">{#N/A,#N/A,TRUE,"일정"}</definedName>
    <definedName name="hgfshg" localSheetId="3" hidden="1">{#N/A,#N/A,TRUE,"일정"}</definedName>
    <definedName name="hgfshg" hidden="1">{#N/A,#N/A,TRUE,"일정"}</definedName>
    <definedName name="hgfxd" localSheetId="0" hidden="1">{#N/A,#N/A,TRUE,"일정"}</definedName>
    <definedName name="hgfxd" localSheetId="3" hidden="1">{#N/A,#N/A,TRUE,"일정"}</definedName>
    <definedName name="hgfxd" hidden="1">{#N/A,#N/A,TRUE,"일정"}</definedName>
    <definedName name="hgjghjhhg" localSheetId="0" hidden="1">{#N/A,#N/A,FALSE,"Produkte Erw.";#N/A,#N/A,FALSE,"Produkte Plan";#N/A,#N/A,FALSE,"Leistungen Erw.";#N/A,#N/A,FALSE,"Leistungen Plan";#N/A,#N/A,FALSE,"KA Allg.Kosten (2)";#N/A,#N/A,FALSE,"KA All.Kosten"}</definedName>
    <definedName name="hgjghjhhg" hidden="1">{#N/A,#N/A,FALSE,"Produkte Erw.";#N/A,#N/A,FALSE,"Produkte Plan";#N/A,#N/A,FALSE,"Leistungen Erw.";#N/A,#N/A,FALSE,"Leistungen Plan";#N/A,#N/A,FALSE,"KA Allg.Kosten (2)";#N/A,#N/A,FALSE,"KA All.Kosten"}</definedName>
    <definedName name="hgkvg"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hgkvg"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hgkvg"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hgr" hidden="1">#REF!</definedName>
    <definedName name="HH" localSheetId="0" hidden="1">{#N/A,#N/A,FALSE,"인원";#N/A,#N/A,FALSE,"비용2";#N/A,#N/A,FALSE,"비용1";#N/A,#N/A,FALSE,"비용";#N/A,#N/A,FALSE,"보증2";#N/A,#N/A,FALSE,"보증1";#N/A,#N/A,FALSE,"보증";#N/A,#N/A,FALSE,"손익1";#N/A,#N/A,FALSE,"손익";#N/A,#N/A,FALSE,"부서별매출";#N/A,#N/A,FALSE,"매출"}</definedName>
    <definedName name="HH" hidden="1">{#N/A,#N/A,FALSE,"인원";#N/A,#N/A,FALSE,"비용2";#N/A,#N/A,FALSE,"비용1";#N/A,#N/A,FALSE,"비용";#N/A,#N/A,FALSE,"보증2";#N/A,#N/A,FALSE,"보증1";#N/A,#N/A,FALSE,"보증";#N/A,#N/A,FALSE,"손익1";#N/A,#N/A,FALSE,"손익";#N/A,#N/A,FALSE,"부서별매출";#N/A,#N/A,FALSE,"매출"}</definedName>
    <definedName name="hh.k" localSheetId="0" hidden="1">{#N/A,#N/A,FALSE,"KA CH  (2)"}</definedName>
    <definedName name="hh.k" hidden="1">{#N/A,#N/A,FALSE,"KA CH  (2)"}</definedName>
    <definedName name="hhghg"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hhghg"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hhghg"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hhh"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hhh" localSheetId="3"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hhh"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hhhh"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hhhh"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HHHHHHHHHH" localSheetId="0" hidden="1">{#N/A,#N/A,FALSE,"단축1";#N/A,#N/A,FALSE,"단축2";#N/A,#N/A,FALSE,"단축3";#N/A,#N/A,FALSE,"장축";#N/A,#N/A,FALSE,"4WD"}</definedName>
    <definedName name="HHHHHHHHHH" hidden="1">{#N/A,#N/A,FALSE,"단축1";#N/A,#N/A,FALSE,"단축2";#N/A,#N/A,FALSE,"단축3";#N/A,#N/A,FALSE,"장축";#N/A,#N/A,FALSE,"4WD"}</definedName>
    <definedName name="hhhhhhhhhhhhhhhhhh" localSheetId="0" hidden="1">{#N/A,#N/A,FALSE,"지침";#N/A,#N/A,FALSE,"환경분석";#N/A,#N/A,FALSE,"Sheet16"}</definedName>
    <definedName name="hhhhhhhhhhhhhhhhhh" hidden="1">{#N/A,#N/A,FALSE,"지침";#N/A,#N/A,FALSE,"환경분석";#N/A,#N/A,FALSE,"Sheet16"}</definedName>
    <definedName name="hhj.ls" localSheetId="0" hidden="1">{#N/A,#N/A,FALSE,"Produkte Erw.";#N/A,#N/A,FALSE,"Produkte Plan";#N/A,#N/A,FALSE,"Leistungen Erw.";#N/A,#N/A,FALSE,"Leistungen Plan";#N/A,#N/A,FALSE,"KA Allg.Kosten (2)";#N/A,#N/A,FALSE,"KA All.Kosten"}</definedName>
    <definedName name="hhj.ls" hidden="1">{#N/A,#N/A,FALSE,"Produkte Erw.";#N/A,#N/A,FALSE,"Produkte Plan";#N/A,#N/A,FALSE,"Leistungen Erw.";#N/A,#N/A,FALSE,"Leistungen Plan";#N/A,#N/A,FALSE,"KA Allg.Kosten (2)";#N/A,#N/A,FALSE,"KA All.Kosten"}</definedName>
    <definedName name="hhk" hidden="1">#REF!</definedName>
    <definedName name="Hibh" localSheetId="0" hidden="1">{#N/A,#N/A,FALSE,"Pharm";#N/A,#N/A,FALSE,"WWCM"}</definedName>
    <definedName name="Hibh" hidden="1">{#N/A,#N/A,FALSE,"Pharm";#N/A,#N/A,FALSE,"WWCM"}</definedName>
    <definedName name="HiddenRows" hidden="1">#REF!</definedName>
    <definedName name="HIGH" hidden="1">#REF!</definedName>
    <definedName name="hih" localSheetId="0" hidden="1">{#N/A,#N/A,FALSE,"UNIT";#N/A,#N/A,FALSE,"UNIT";#N/A,#N/A,FALSE,"계정"}</definedName>
    <definedName name="hih" hidden="1">{#N/A,#N/A,FALSE,"UNIT";#N/A,#N/A,FALSE,"UNIT";#N/A,#N/A,FALSE,"계정"}</definedName>
    <definedName name="hj" localSheetId="0" hidden="1">{#N/A,#N/A,FALSE,"PMW Gruppe 99_98";#N/A,#N/A,FALSE,"PMW KG 98_99";#N/A,#N/A,FALSE,"PMW Inc. 99_98";#N/A,#N/A,FALSE,"PMW VTECH 99_98";#N/A,#N/A,FALSE,"PMW Thail. 99_98";#N/A,#N/A,FALSE,"PMW Canada 99_98";#N/A,#N/A,FALSE,"Währungsabw. 99_98"}</definedName>
    <definedName name="hj" hidden="1">{#N/A,#N/A,FALSE,"PMW Gruppe 99_98";#N/A,#N/A,FALSE,"PMW KG 98_99";#N/A,#N/A,FALSE,"PMW Inc. 99_98";#N/A,#N/A,FALSE,"PMW VTECH 99_98";#N/A,#N/A,FALSE,"PMW Thail. 99_98";#N/A,#N/A,FALSE,"PMW Canada 99_98";#N/A,#N/A,FALSE,"Währungsabw. 99_98"}</definedName>
    <definedName name="hj.k" localSheetId="0" hidden="1">{#N/A,#N/A,FALSE,"Produkte Erw.";#N/A,#N/A,FALSE,"Produkte Plan";#N/A,#N/A,FALSE,"Leistungen Erw.";#N/A,#N/A,FALSE,"Leistungen Plan";#N/A,#N/A,FALSE,"KA Allg.Kosten (2)";#N/A,#N/A,FALSE,"KA All.Kosten"}</definedName>
    <definedName name="hj.k" hidden="1">{#N/A,#N/A,FALSE,"Produkte Erw.";#N/A,#N/A,FALSE,"Produkte Plan";#N/A,#N/A,FALSE,"Leistungen Erw.";#N/A,#N/A,FALSE,"Leistungen Plan";#N/A,#N/A,FALSE,"KA Allg.Kosten (2)";#N/A,#N/A,FALSE,"KA All.Kosten"}</definedName>
    <definedName name="hjghhgyg" localSheetId="0" hidden="1">{"Polymers Details",#N/A,FALSE,"Current Yr";"Polymer Details",#N/A,FALSE,"Budget";"Polymer Details",#N/A,FALSE,"Prior Year"}</definedName>
    <definedName name="hjghhgyg" hidden="1">{"Polymers Details",#N/A,FALSE,"Current Yr";"Polymer Details",#N/A,FALSE,"Budget";"Polymer Details",#N/A,FALSE,"Prior Year"}</definedName>
    <definedName name="hjghjhgj" localSheetId="0" hidden="1">{#N/A,#N/A,FALSE,"Produkte Erw.";#N/A,#N/A,FALSE,"Produkte Plan";#N/A,#N/A,FALSE,"Leistungen Erw.";#N/A,#N/A,FALSE,"Leistungen Plan";#N/A,#N/A,FALSE,"KA Allg.Kosten (2)";#N/A,#N/A,FALSE,"KA All.Kosten"}</definedName>
    <definedName name="hjghjhgj" hidden="1">{#N/A,#N/A,FALSE,"Produkte Erw.";#N/A,#N/A,FALSE,"Produkte Plan";#N/A,#N/A,FALSE,"Leistungen Erw.";#N/A,#N/A,FALSE,"Leistungen Plan";#N/A,#N/A,FALSE,"KA Allg.Kosten (2)";#N/A,#N/A,FALSE,"KA All.Kosten"}</definedName>
    <definedName name="hjh" localSheetId="0" hidden="1">{#N/A,#N/A,FALSE,"Produkte Erw.";#N/A,#N/A,FALSE,"Produkte Plan";#N/A,#N/A,FALSE,"Leistungen Erw.";#N/A,#N/A,FALSE,"Leistungen Plan";#N/A,#N/A,FALSE,"KA Allg.Kosten (2)";#N/A,#N/A,FALSE,"KA All.Kosten"}</definedName>
    <definedName name="hjh" hidden="1">{#N/A,#N/A,FALSE,"Produkte Erw.";#N/A,#N/A,FALSE,"Produkte Plan";#N/A,#N/A,FALSE,"Leistungen Erw.";#N/A,#N/A,FALSE,"Leistungen Plan";#N/A,#N/A,FALSE,"KA Allg.Kosten (2)";#N/A,#N/A,FALSE,"KA All.Kosten"}</definedName>
    <definedName name="hjhjffukfuk" localSheetId="0" hidden="1">{#N/A,#N/A,FALSE,"Pharm";#N/A,#N/A,FALSE,"WWCM"}</definedName>
    <definedName name="hjhjffukfuk" hidden="1">{#N/A,#N/A,FALSE,"Pharm";#N/A,#N/A,FALSE,"WWCM"}</definedName>
    <definedName name="hjhjfkfukywrte" localSheetId="0" hidden="1">{#N/A,#N/A,FALSE,"Pharm";#N/A,#N/A,FALSE,"WWCM"}</definedName>
    <definedName name="hjhjfkfukywrte" hidden="1">{#N/A,#N/A,FALSE,"Pharm";#N/A,#N/A,FALSE,"WWCM"}</definedName>
    <definedName name="hjhkjkl" localSheetId="0" hidden="1">{#N/A,#N/A,FALSE,"Pharm";#N/A,#N/A,FALSE,"WWCM"}</definedName>
    <definedName name="hjhkjkl" hidden="1">{#N/A,#N/A,FALSE,"Pharm";#N/A,#N/A,FALSE,"WWCM"}</definedName>
    <definedName name="hjjjkk" localSheetId="0" hidden="1">{#N/A,#N/A,FALSE,"REPORT"}</definedName>
    <definedName name="hjjjkk" hidden="1">{#N/A,#N/A,FALSE,"REPORT"}</definedName>
    <definedName name="hjjkk" localSheetId="0" hidden="1">{#N/A,#N/A,FALSE,"Pharm";#N/A,#N/A,FALSE,"WWCM"}</definedName>
    <definedName name="hjjkk" hidden="1">{#N/A,#N/A,FALSE,"Pharm";#N/A,#N/A,FALSE,"WWCM"}</definedName>
    <definedName name="hjk" localSheetId="0" hidden="1">{#N/A,#N/A,FALSE,"Umsatz 99";#N/A,#N/A,FALSE,"ER 99 "}</definedName>
    <definedName name="hjk" hidden="1">{#N/A,#N/A,FALSE,"Umsatz 99";#N/A,#N/A,FALSE,"ER 99 "}</definedName>
    <definedName name="hjk.l" localSheetId="0" hidden="1">{#N/A,#N/A,FALSE,"Produkte Erw.";#N/A,#N/A,FALSE,"Produkte Plan";#N/A,#N/A,FALSE,"Leistungen Erw.";#N/A,#N/A,FALSE,"Leistungen Plan";#N/A,#N/A,FALSE,"KA Allg.Kosten (2)";#N/A,#N/A,FALSE,"KA All.Kosten"}</definedName>
    <definedName name="hjk.l" hidden="1">{#N/A,#N/A,FALSE,"Produkte Erw.";#N/A,#N/A,FALSE,"Produkte Plan";#N/A,#N/A,FALSE,"Leistungen Erw.";#N/A,#N/A,FALSE,"Leistungen Plan";#N/A,#N/A,FALSE,"KA Allg.Kosten (2)";#N/A,#N/A,FALSE,"KA All.Kosten"}</definedName>
    <definedName name="hjkhjk" localSheetId="0" hidden="1">{#N/A,#N/A,FALSE,"KA CH  (2)"}</definedName>
    <definedName name="hjkhjk" hidden="1">{#N/A,#N/A,FALSE,"KA CH  (2)"}</definedName>
    <definedName name="hjkhk"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jkhk"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jkhk"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jkjhk" localSheetId="0" hidden="1">{#N/A,#N/A,FALSE,"Umsatz HM";#N/A,#N/A,FALSE,"ER HM";#N/A,#N/A,FALSE,"EA HM  (2)";#N/A,#N/A,FALSE,"EA HM ";#N/A,#N/A,FALSE,"EA HM  (4)";#N/A,#N/A,FALSE,"EA HM  (3)";#N/A,#N/A,FALSE,"KA HM  (2)";#N/A,#N/A,FALSE,"KA HM";#N/A,#N/A,FALSE,"KA HM  (3)";#N/A,#N/A,FALSE,"KA HM (4)"}</definedName>
    <definedName name="hjkjhk" hidden="1">{#N/A,#N/A,FALSE,"Umsatz HM";#N/A,#N/A,FALSE,"ER HM";#N/A,#N/A,FALSE,"EA HM  (2)";#N/A,#N/A,FALSE,"EA HM ";#N/A,#N/A,FALSE,"EA HM  (4)";#N/A,#N/A,FALSE,"EA HM  (3)";#N/A,#N/A,FALSE,"KA HM  (2)";#N/A,#N/A,FALSE,"KA HM";#N/A,#N/A,FALSE,"KA HM  (3)";#N/A,#N/A,FALSE,"KA HM (4)"}</definedName>
    <definedName name="hjkk" localSheetId="0" hidden="1">{#N/A,#N/A,FALSE,"Pharm";#N/A,#N/A,FALSE,"WWCM"}</definedName>
    <definedName name="hjkk" hidden="1">{#N/A,#N/A,FALSE,"Pharm";#N/A,#N/A,FALSE,"WWCM"}</definedName>
    <definedName name="hjkkghkhgk" hidden="1">#REF!</definedName>
    <definedName name="hjkl" localSheetId="0" hidden="1">{#N/A,#N/A,FALSE,"PART-1234-8-12-9(41)";#N/A,#N/A,FALSE,"PARTS-2(3)";#N/A,#N/A,FALSE,"VAN SYSTEM";#N/A,#N/A,FALSE,"PARTS-10(26)";#N/A,#N/A,FALSE,"PART-5-6-7-11(14)";#N/A,#N/A,FALSE,"PARTS-4(3)";#N/A,#N/A,FALSE,"PCLASS"}</definedName>
    <definedName name="hjkl" hidden="1">{#N/A,#N/A,FALSE,"PART-1234-8-12-9(41)";#N/A,#N/A,FALSE,"PARTS-2(3)";#N/A,#N/A,FALSE,"VAN SYSTEM";#N/A,#N/A,FALSE,"PARTS-10(26)";#N/A,#N/A,FALSE,"PART-5-6-7-11(14)";#N/A,#N/A,FALSE,"PARTS-4(3)";#N/A,#N/A,FALSE,"PCLASS"}</definedName>
    <definedName name="hjkl_2" localSheetId="0" hidden="1">{#N/A,#N/A,FALSE,"PART-1234-8-12-9(41)";#N/A,#N/A,FALSE,"PARTS-2(3)";#N/A,#N/A,FALSE,"VAN SYSTEM";#N/A,#N/A,FALSE,"PARTS-10(26)";#N/A,#N/A,FALSE,"PART-5-6-7-11(14)";#N/A,#N/A,FALSE,"PARTS-4(3)";#N/A,#N/A,FALSE,"PCLASS"}</definedName>
    <definedName name="hjkl_2" hidden="1">{#N/A,#N/A,FALSE,"PART-1234-8-12-9(41)";#N/A,#N/A,FALSE,"PARTS-2(3)";#N/A,#N/A,FALSE,"VAN SYSTEM";#N/A,#N/A,FALSE,"PARTS-10(26)";#N/A,#N/A,FALSE,"PART-5-6-7-11(14)";#N/A,#N/A,FALSE,"PARTS-4(3)";#N/A,#N/A,FALSE,"PCLASS"}</definedName>
    <definedName name="HJKOL" hidden="1">#N/A</definedName>
    <definedName name="hkdhfks" hidden="1">#REF!</definedName>
    <definedName name="hkdhlfsa" localSheetId="0" hidden="1">{0,#N/A,FALSE,0;0,#N/A,FALSE,0}</definedName>
    <definedName name="hkdhlfsa" hidden="1">{0,#N/A,FALSE,0;0,#N/A,FALSE,0}</definedName>
    <definedName name="hkjkh"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hkjkh"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HKSH" localSheetId="0" hidden="1">{#N/A,#N/A,FALSE,"REPORT"}</definedName>
    <definedName name="HKSH" hidden="1">{#N/A,#N/A,FALSE,"REPORT"}</definedName>
    <definedName name="hlj"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lj"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hluyilu"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luyilu"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luyilu"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MG" localSheetId="0" hidden="1">{#N/A,#N/A,FALSE,"REPORT"}</definedName>
    <definedName name="HMG" hidden="1">{#N/A,#N/A,FALSE,"REPORT"}</definedName>
    <definedName name="hn.ExtDb" hidden="1">FALSE</definedName>
    <definedName name="hn.ModelType" hidden="1">"DEAL"</definedName>
    <definedName name="hn.ModelVersion" hidden="1">1</definedName>
    <definedName name="hn.NoUpload" hidden="1">0</definedName>
    <definedName name="HOW" localSheetId="0" hidden="1">{#N/A,#N/A,FALSE,"PART-1234-8-12-9(41)";#N/A,#N/A,FALSE,"PARTS-2(3)";#N/A,#N/A,FALSE,"VAN SYSTEM";#N/A,#N/A,FALSE,"PARTS-10(26)";#N/A,#N/A,FALSE,"PART-5-6-7-11(14)";#N/A,#N/A,FALSE,"PARTS-4(3)";#N/A,#N/A,FALSE,"PCLASS"}</definedName>
    <definedName name="HOW" hidden="1">{#N/A,#N/A,FALSE,"PART-1234-8-12-9(41)";#N/A,#N/A,FALSE,"PARTS-2(3)";#N/A,#N/A,FALSE,"VAN SYSTEM";#N/A,#N/A,FALSE,"PARTS-10(26)";#N/A,#N/A,FALSE,"PART-5-6-7-11(14)";#N/A,#N/A,FALSE,"PARTS-4(3)";#N/A,#N/A,FALSE,"PCLASS"}</definedName>
    <definedName name="hrd" hidden="1">#REF!</definedName>
    <definedName name="hrye" localSheetId="0" hidden="1">{#N/A,#N/A,FALSE,"PART-1234-8-12-9(41)";#N/A,#N/A,FALSE,"PARTS-2(3)";#N/A,#N/A,FALSE,"VAN SYSTEM";#N/A,#N/A,FALSE,"PARTS-10(26)";#N/A,#N/A,FALSE,"PART-5-6-7-11(14)";#N/A,#N/A,FALSE,"PARTS-4(3)";#N/A,#N/A,FALSE,"PCLASS"}</definedName>
    <definedName name="hrye" hidden="1">{#N/A,#N/A,FALSE,"PART-1234-8-12-9(41)";#N/A,#N/A,FALSE,"PARTS-2(3)";#N/A,#N/A,FALSE,"VAN SYSTEM";#N/A,#N/A,FALSE,"PARTS-10(26)";#N/A,#N/A,FALSE,"PART-5-6-7-11(14)";#N/A,#N/A,FALSE,"PARTS-4(3)";#N/A,#N/A,FALSE,"PCLASS"}</definedName>
    <definedName name="ht" localSheetId="0" hidden="1">{"'표지'!$B$5"}</definedName>
    <definedName name="ht" hidden="1">{"'표지'!$B$5"}</definedName>
    <definedName name="html" localSheetId="0" hidden="1">{"'Sheet1'!$B$10:$C$19","'Sheet1'!$A$53:$C$65"}</definedName>
    <definedName name="html" localSheetId="3" hidden="1">{"'Sheet1'!$B$10:$C$19","'Sheet1'!$A$53:$C$65"}</definedName>
    <definedName name="html" hidden="1">{"'Sheet1'!$B$10:$C$19","'Sheet1'!$A$53:$C$65"}</definedName>
    <definedName name="html_cnt" localSheetId="0" hidden="1">{"'표지'!$B$5"}</definedName>
    <definedName name="html_cnt" hidden="1">{"'표지'!$B$5"}</definedName>
    <definedName name="html_cnt2" localSheetId="0" hidden="1">{"'표지'!$B$5"}</definedName>
    <definedName name="html_cnt2" hidden="1">{"'표지'!$B$5"}</definedName>
    <definedName name="HTML_CodePage" hidden="1">949</definedName>
    <definedName name="HTML_Control" localSheetId="25" hidden="1">{"'5국공정'!$A$1:$E$128"}</definedName>
    <definedName name="HTML_Control" localSheetId="0" hidden="1">{"'5국공정'!$A$1:$E$128"}</definedName>
    <definedName name="HTML_Control" localSheetId="3" hidden="1">{"'5국공정'!$A$1:$E$128"}</definedName>
    <definedName name="HTML_Control" hidden="1">{"'5국공정'!$A$1:$E$128"}</definedName>
    <definedName name="HTML_Control2" localSheetId="0" hidden="1">{"' calendrier 2000'!$A$1:$Q$38"}</definedName>
    <definedName name="HTML_Control2" hidden="1">{"' calendrier 2000'!$A$1:$Q$38"}</definedName>
    <definedName name="HTML_Description" hidden="1">""</definedName>
    <definedName name="HTML_Email" hidden="1">"jaemins@netian.co.kr"</definedName>
    <definedName name="HTML_Header" hidden="1">""</definedName>
    <definedName name="HTML_LastUpdate" hidden="1">"99-01-11"</definedName>
    <definedName name="HTML_LineAfter" hidden="1">FALSE</definedName>
    <definedName name="HTML_LineBefore" hidden="1">TRUE</definedName>
    <definedName name="HTML_Name" hidden="1">"김재민"</definedName>
    <definedName name="HTML_OBDlg2" hidden="1">TRUE</definedName>
    <definedName name="HTML_OBDlg3" hidden="1">TRUE</definedName>
    <definedName name="HTML_OBDlg4" hidden="1">TRUE</definedName>
    <definedName name="HTML_OS" hidden="1">0</definedName>
    <definedName name="HTML_PathFile" hidden="1">"C:\홈페이지\일위대가.htm"</definedName>
    <definedName name="HTML_PathFileMac" hidden="1">"Macintosh HD:HomePageStuff:New_Home_Page:datafile:ctryprem.html"</definedName>
    <definedName name="HTML_PathTemplate" hidden="1">"D:\b_256lc\일보\HTMLTemp.htm"</definedName>
    <definedName name="HTML_Title" hidden="1">"직접노무비"</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ntrol2" localSheetId="0" hidden="1">{"'표지'!$B$5"}</definedName>
    <definedName name="htmlControl2" hidden="1">{"'표지'!$B$5"}</definedName>
    <definedName name="HTMLCount" hidden="1">30</definedName>
    <definedName name="htr" hidden="1">#N/A</definedName>
    <definedName name="htyuityuiotio" localSheetId="0" hidden="1">{#N/A,#N/A,FALSE,"REPORT"}</definedName>
    <definedName name="htyuityuiotio" hidden="1">{#N/A,#N/A,FALSE,"REPORT"}</definedName>
    <definedName name="hu" localSheetId="0" hidden="1">{"detail",#N/A,FALSE,"mfg";"summary",#N/A,FALSE,"mfg"}</definedName>
    <definedName name="hu" hidden="1">{"detail",#N/A,FALSE,"mfg";"summary",#N/A,FALSE,"mfg"}</definedName>
    <definedName name="HUI" hidden="1">#N/A</definedName>
    <definedName name="hw" localSheetId="0" hidden="1">{"sales growth",#N/A,FALSE,"summary";"oper income",#N/A,FALSE,"summary";"oros rank",#N/A,FALSE,"summary";"net assets",#N/A,FALSE,"summary";"asset turnover",#N/A,FALSE,"summary";"orona",#N/A,FALSE,"summary"}</definedName>
    <definedName name="hw" hidden="1">{"sales growth",#N/A,FALSE,"summary";"oper income",#N/A,FALSE,"summary";"oros rank",#N/A,FALSE,"summary";"net assets",#N/A,FALSE,"summary";"asset turnover",#N/A,FALSE,"summary";"orona",#N/A,FALSE,"summary"}</definedName>
    <definedName name="hy" localSheetId="0"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hy"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HYLO"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YLO"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YLO"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Hypertention" localSheetId="0" hidden="1">{#N/A,#N/A,FALSE,"Pharm";#N/A,#N/A,FALSE,"WWCM"}</definedName>
    <definedName name="Hypertention" hidden="1">{#N/A,#N/A,FALSE,"Pharm";#N/A,#N/A,FALSE,"WWCM"}</definedName>
    <definedName name="hypo" localSheetId="0" hidden="1">{#N/A,#N/A,FALSE,"Pharm";#N/A,#N/A,FALSE,"WWCM"}</definedName>
    <definedName name="hypo" hidden="1">{#N/A,#N/A,FALSE,"Pharm";#N/A,#N/A,FALSE,"WWCM"}</definedName>
    <definedName name="ia" localSheetId="0" hidden="1">{#N/A,#N/A,FALSE,"Aging Summary";#N/A,#N/A,FALSE,"Ratio Analysis";#N/A,#N/A,FALSE,"Test 120 Day Accts";#N/A,#N/A,FALSE,"Tickmarks"}</definedName>
    <definedName name="ia" hidden="1">{#N/A,#N/A,FALSE,"Aging Summary";#N/A,#N/A,FALSE,"Ratio Analysis";#N/A,#N/A,FALSE,"Test 120 Day Accts";#N/A,#N/A,FALSE,"Tickmarks"}</definedName>
    <definedName name="ibnjks" localSheetId="0" hidden="1">{"detail",#N/A,FALSE,"mfg";"summary",#N/A,FALSE,"mfg"}</definedName>
    <definedName name="ibnjks" hidden="1">{"detail",#N/A,FALSE,"mfg";"summary",#N/A,FALSE,"mfg"}</definedName>
    <definedName name="ibv" hidden="1">#REF!</definedName>
    <definedName name="IC" localSheetId="0" hidden="1">{#N/A,"IntangibleGroup",TRUE,"IntangibleComparison";#N/A,"IntangibleDS",TRUE,"IntangibleComparison";#N/A,"IntangibleDDS",TRUE,"IntangibleComparison";#N/A,"IntangibleDSA",TRUE,"IntangibleComparison";#N/A,"IntangibleDSKK",TRUE,"IntangibleComparison";#N/A,"IntangibleSOW",TRUE,"IntangibleComparison";#N/A,"IntangibleDeneb",TRUE,"IntangibleComparison"}</definedName>
    <definedName name="IC" hidden="1">{#N/A,"IntangibleGroup",TRUE,"IntangibleComparison";#N/A,"IntangibleDS",TRUE,"IntangibleComparison";#N/A,"IntangibleDDS",TRUE,"IntangibleComparison";#N/A,"IntangibleDSA",TRUE,"IntangibleComparison";#N/A,"IntangibleDSKK",TRUE,"IntangibleComparison";#N/A,"IntangibleSOW",TRUE,"IntangibleComparison";#N/A,"IntangibleDeneb",TRUE,"IntangibleComparison"}</definedName>
    <definedName name="IG" localSheetId="0" hidden="1">{#N/A,#N/A,FALSE,"Intangible";#N/A,"IntangibleGroup",FALSE,"IntangibleComparison";#N/A,#N/A,FALSE,"IntangibleConsolidatedDetail"}</definedName>
    <definedName name="IG" hidden="1">{#N/A,#N/A,FALSE,"Intangible";#N/A,"IntangibleGroup",FALSE,"IntangibleComparison";#N/A,#N/A,FALSE,"IntangibleConsolidatedDetail"}</definedName>
    <definedName name="ii" localSheetId="25" hidden="1">{#N/A,#N/A,FALSE,"UNIT";#N/A,#N/A,FALSE,"UNIT";#N/A,#N/A,FALSE,"계정"}</definedName>
    <definedName name="ii" localSheetId="0" hidden="1">{#N/A,#N/A,FALSE,"UNIT";#N/A,#N/A,FALSE,"UNIT";#N/A,#N/A,FALSE,"계정"}</definedName>
    <definedName name="ii" localSheetId="3" hidden="1">{#N/A,#N/A,FALSE,"UNIT";#N/A,#N/A,FALSE,"UNIT";#N/A,#N/A,FALSE,"계정"}</definedName>
    <definedName name="ii" hidden="1">{#N/A,#N/A,FALSE,"UNIT";#N/A,#N/A,FALSE,"UNIT";#N/A,#N/A,FALSE,"계정"}</definedName>
    <definedName name="ii.oo" localSheetId="0" hidden="1">{#N/A,#N/A,FALSE,"Umsatz EO BP";#N/A,#N/A,FALSE,"Umsatz EO OP";#N/A,#N/A,FALSE,"ER EO BP";#N/A,#N/A,FALSE,"ER EO OP";#N/A,#N/A,FALSE,"EA EO (2)";#N/A,#N/A,FALSE,"EA EO";#N/A,#N/A,FALSE,"EA EO (3)";#N/A,#N/A,FALSE,"EA EO (4)";#N/A,#N/A,FALSE,"KA EO  (2)";#N/A,#N/A,FALSE,"KA EO";#N/A,#N/A,FALSE,"KA EO  (3)";#N/A,#N/A,FALSE,"KA EO (4)"}</definedName>
    <definedName name="ii.oo" hidden="1">{#N/A,#N/A,FALSE,"Umsatz EO BP";#N/A,#N/A,FALSE,"Umsatz EO OP";#N/A,#N/A,FALSE,"ER EO BP";#N/A,#N/A,FALSE,"ER EO OP";#N/A,#N/A,FALSE,"EA EO (2)";#N/A,#N/A,FALSE,"EA EO";#N/A,#N/A,FALSE,"EA EO (3)";#N/A,#N/A,FALSE,"EA EO (4)";#N/A,#N/A,FALSE,"KA EO  (2)";#N/A,#N/A,FALSE,"KA EO";#N/A,#N/A,FALSE,"KA EO  (3)";#N/A,#N/A,FALSE,"KA EO (4)"}</definedName>
    <definedName name="iii" localSheetId="0" hidden="1">{"detail",#N/A,FALSE,"mfg";"summary",#N/A,FALSE,"mfg"}</definedName>
    <definedName name="iii" hidden="1">{"detail",#N/A,FALSE,"mfg";"summary",#N/A,FALSE,"mfg"}</definedName>
    <definedName name="iiiooo"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iiiooo"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iiiooo"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IJHY" hidden="1">#N/A</definedName>
    <definedName name="ijoi" localSheetId="0" hidden="1">{#N/A,#N/A,FALSE,"Produkte Erw.";#N/A,#N/A,FALSE,"Produkte Plan";#N/A,#N/A,FALSE,"Leistungen Erw.";#N/A,#N/A,FALSE,"Leistungen Plan";#N/A,#N/A,FALSE,"KA Allg.Kosten (2)";#N/A,#N/A,FALSE,"KA All.Kosten"}</definedName>
    <definedName name="ijoi" hidden="1">{#N/A,#N/A,FALSE,"Produkte Erw.";#N/A,#N/A,FALSE,"Produkte Plan";#N/A,#N/A,FALSE,"Leistungen Erw.";#N/A,#N/A,FALSE,"Leistungen Plan";#N/A,#N/A,FALSE,"KA Allg.Kosten (2)";#N/A,#N/A,FALSE,"KA All.Kosten"}</definedName>
    <definedName name="ik" localSheetId="0" hidden="1">{"detail",#N/A,FALSE,"mfg";"summary",#N/A,FALSE,"mfg"}</definedName>
    <definedName name="ik" hidden="1">{"detail",#N/A,FALSE,"mfg";"summary",#N/A,FALSE,"mfg"}</definedName>
    <definedName name="ingjks" localSheetId="0" hidden="1">{"detail",#N/A,FALSE,"mfg";"summary",#N/A,FALSE,"mfg"}</definedName>
    <definedName name="ingjks" hidden="1">{"detail",#N/A,FALSE,"mfg";"summary",#N/A,FALSE,"mfg"}</definedName>
    <definedName name="iniske" localSheetId="0" hidden="1">{"detail",#N/A,FALSE,"mfg";"summary",#N/A,FALSE,"mfg"}</definedName>
    <definedName name="iniske" hidden="1">{"detail",#N/A,FALSE,"mfg";"summary",#N/A,FALSE,"mfg"}</definedName>
    <definedName name="inksl" localSheetId="0" hidden="1">{"detail",#N/A,FALSE,"mfg";"summary",#N/A,FALSE,"mfg"}</definedName>
    <definedName name="inksl" hidden="1">{"detail",#N/A,FALSE,"mfg";"summary",#N/A,FALSE,"mfg"}</definedName>
    <definedName name="INT" localSheetId="0" hidden="1">{#N/A,#N/A,TRUE,"일정"}</definedName>
    <definedName name="INT" localSheetId="3" hidden="1">{#N/A,#N/A,TRUE,"일정"}</definedName>
    <definedName name="INT" hidden="1">{#N/A,#N/A,TRUE,"일정"}</definedName>
    <definedName name="interestoverall" localSheetId="0" hidden="1">{#N/A,#N/A,FALSE,"Aging Summary";#N/A,#N/A,FALSE,"Ratio Analysis";#N/A,#N/A,FALSE,"Test 120 Day Accts";#N/A,#N/A,FALSE,"Tickmarks"}</definedName>
    <definedName name="interestoverall" localSheetId="3" hidden="1">{#N/A,#N/A,FALSE,"Aging Summary";#N/A,#N/A,FALSE,"Ratio Analysis";#N/A,#N/A,FALSE,"Test 120 Day Accts";#N/A,#N/A,FALSE,"Tickmarks"}</definedName>
    <definedName name="interestoverall" hidden="1">{#N/A,#N/A,FALSE,"Aging Summary";#N/A,#N/A,FALSE,"Ratio Analysis";#N/A,#N/A,FALSE,"Test 120 Day Accts";#N/A,#N/A,FALSE,"Tickmarks"}</definedName>
    <definedName name="inv" hidden="1">#REF!</definedName>
    <definedName name="inwon" localSheetId="25" hidden="1">{#N/A,#N/A,FALSE,"UNIT";#N/A,#N/A,FALSE,"UNIT";#N/A,#N/A,FALSE,"계정"}</definedName>
    <definedName name="inwon" localSheetId="0" hidden="1">{#N/A,#N/A,FALSE,"UNIT";#N/A,#N/A,FALSE,"UNIT";#N/A,#N/A,FALSE,"계정"}</definedName>
    <definedName name="inwon" localSheetId="3" hidden="1">{#N/A,#N/A,FALSE,"UNIT";#N/A,#N/A,FALSE,"UNIT";#N/A,#N/A,FALSE,"계정"}</definedName>
    <definedName name="inwon" hidden="1">{#N/A,#N/A,FALSE,"UNIT";#N/A,#N/A,FALSE,"UNIT";#N/A,#N/A,FALSE,"계정"}</definedName>
    <definedName name="io" localSheetId="0" hidden="1">{"Performance Details",#N/A,FALSE,"Current Yr";"Performance Details",#N/A,FALSE,"Budget";"Performance Details",#N/A,FALSE,"Prior Year"}</definedName>
    <definedName name="io" hidden="1">{"Performance Details",#N/A,FALSE,"Current Yr";"Performance Details",#N/A,FALSE,"Budget";"Performance Details",#N/A,FALSE,"Prior Year"}</definedName>
    <definedName name="ioioo" localSheetId="0" hidden="1">{#N/A,#N/A,FALSE,"Rohstoffnotierungen";#N/A,#N/A,FALSE,"ER HCST Erw. 99";#N/A,#N/A,FALSE,"ER HCST Plan 00";#N/A,#N/A,FALSE,"Umsatz KG";#N/A,#N/A,FALSE,"ER HCST";#N/A,#N/A,FALSE,"EA ST (2)";#N/A,#N/A,FALSE,"EA ST";#N/A,#N/A,FALSE,"EA ST (3)";#N/A,#N/A,FALSE,"EA ST (4)";#N/A,#N/A,FALSE,"KA ST  (2)";#N/A,#N/A,FALSE,"KA ST";#N/A,#N/A,FALSE,"KA ST  (3)";#N/A,#N/A,FALSE,"KA ST (4)"}</definedName>
    <definedName name="ioioo" hidden="1">{#N/A,#N/A,FALSE,"Rohstoffnotierungen";#N/A,#N/A,FALSE,"ER HCST Erw. 99";#N/A,#N/A,FALSE,"ER HCST Plan 00";#N/A,#N/A,FALSE,"Umsatz KG";#N/A,#N/A,FALSE,"ER HCST";#N/A,#N/A,FALSE,"EA ST (2)";#N/A,#N/A,FALSE,"EA ST";#N/A,#N/A,FALSE,"EA ST (3)";#N/A,#N/A,FALSE,"EA ST (4)";#N/A,#N/A,FALSE,"KA ST  (2)";#N/A,#N/A,FALSE,"KA ST";#N/A,#N/A,FALSE,"KA ST  (3)";#N/A,#N/A,FALSE,"KA ST (4)"}</definedName>
    <definedName name="iop" localSheetId="0" hidden="1">{#N/A,"PURCHM",FALSE,"Business Analysis";#N/A,"SPADD",FALSE,"Business Analysis"}</definedName>
    <definedName name="iop" hidden="1">{#N/A,"PURCHM",FALSE,"Business Analysis";#N/A,"SPADD",FALSE,"Business Analysis"}</definedName>
    <definedName name="IP" localSheetId="0" hidden="1">{#N/A,#N/A,FALSE,"Pharm";#N/A,#N/A,FALSE,"WWCM"}</definedName>
    <definedName name="IP" hidden="1">{#N/A,#N/A,FALSE,"Pharm";#N/A,#N/A,FALSE,"WWCM"}</definedName>
    <definedName name="IQ_ADDIN" hidden="1">"AUTO"</definedName>
    <definedName name="IQ_AE_BR" hidden="1">"c10"</definedName>
    <definedName name="IQ_AP_BR" hidden="1">"c34"</definedName>
    <definedName name="IQ_AR_BR" hidden="1">"c41"</definedName>
    <definedName name="IQ_ASSET_WRITEDOWN_BR" hidden="1">"c50"</definedName>
    <definedName name="IQ_ASSET_WRITEDOWN_CF_BR" hidden="1">"c53"</definedName>
    <definedName name="IQ_AVG_PRICE_TARGET" hidden="1">"c82"</definedName>
    <definedName name="IQ_BV_ACT_OR_EST_REUT" hidden="1">"c5471"</definedName>
    <definedName name="IQ_BV_ACT_OR_EST_THOM" hidden="1">"c5308"</definedName>
    <definedName name="IQ_BV_EST_REUT" hidden="1">"c5403"</definedName>
    <definedName name="IQ_BV_EST_THOM" hidden="1">"c5147"</definedName>
    <definedName name="IQ_BV_HIGH_EST_REUT" hidden="1">"c5405"</definedName>
    <definedName name="IQ_BV_HIGH_EST_THOM" hidden="1">"c5149"</definedName>
    <definedName name="IQ_BV_LOW_EST_REUT" hidden="1">"c5406"</definedName>
    <definedName name="IQ_BV_LOW_EST_THOM" hidden="1">"c5150"</definedName>
    <definedName name="IQ_BV_MEDIAN_EST_REUT" hidden="1">"c5404"</definedName>
    <definedName name="IQ_BV_MEDIAN_EST_THOM" hidden="1">"c5148"</definedName>
    <definedName name="IQ_BV_NUM_EST_REUT" hidden="1">"c5407"</definedName>
    <definedName name="IQ_BV_NUM_EST_THOM" hidden="1">"c5151"</definedName>
    <definedName name="IQ_BV_STDDEV_EST_REUT" hidden="1">"c5408"</definedName>
    <definedName name="IQ_BV_STDDEV_EST_THOM" hidden="1">"c5152"</definedName>
    <definedName name="IQ_CAPEX_BR" hidden="1">"c111"</definedName>
    <definedName name="IQ_CH">110000</definedName>
    <definedName name="IQ_CHANGE_AP_BR" hidden="1">"c135"</definedName>
    <definedName name="IQ_CHANGE_AR_BR" hidden="1">"c142"</definedName>
    <definedName name="IQ_CHANGE_OTHER_NET_OPER_ASSETS_BR" hidden="1">"c3595"</definedName>
    <definedName name="IQ_CHANGE_OTHER_WORK_CAP_BR" hidden="1">"c154"</definedName>
    <definedName name="IQ_COMMERCIAL_DOM" hidden="1">"c177"</definedName>
    <definedName name="IQ_COMMERCIAL_MORT" hidden="1">"c179"</definedName>
    <definedName name="IQ_COMMON_APIC_BR" hidden="1">"c185"</definedName>
    <definedName name="IQ_COMMON_ISSUED_BR" hidden="1">"c199"</definedName>
    <definedName name="IQ_COMMON_REP_BR" hidden="1">"c208"</definedName>
    <definedName name="IQ_CONV_RATE" hidden="1">"c2192"</definedName>
    <definedName name="IQ_CQ">5000</definedName>
    <definedName name="IQ_CURRENCY_GAIN_BR" hidden="1">"c236"</definedName>
    <definedName name="IQ_CURRENT_PORT_DEBT_BR" hidden="1">"c1567"</definedName>
    <definedName name="IQ_CY">10000</definedName>
    <definedName name="IQ_DA_BR" hidden="1">"c248"</definedName>
    <definedName name="IQ_DA_CF_BR" hidden="1">"c251"</definedName>
    <definedName name="IQ_DA_SUPPL_BR" hidden="1">"c260"</definedName>
    <definedName name="IQ_DA_SUPPL_CF_BR" hidden="1">"c263"</definedName>
    <definedName name="IQ_DAILY">500000</definedName>
    <definedName name="IQ_DEF_AMORT_BR" hidden="1">"c278"</definedName>
    <definedName name="IQ_DEF_CHARGES_BR" hidden="1">"c288"</definedName>
    <definedName name="IQ_DEF_CHARGES_LT_BR" hidden="1">"c294"</definedName>
    <definedName name="IQ_DEF_TAX_ASSET_LT_BR" hidden="1">"c304"</definedName>
    <definedName name="IQ_DEF_TAX_LIAB_LT_BR" hidden="1">"c315"</definedName>
    <definedName name="IQ_DNTM" hidden="1">700000</definedName>
    <definedName name="IQ_DPAC" hidden="1">"c2801"</definedName>
    <definedName name="IQ_EBT_BR" hidden="1">"c378"</definedName>
    <definedName name="IQ_EBT_EXCL_BR" hidden="1">"c381"</definedName>
    <definedName name="IQ_EST_ACT_BV_REUT" hidden="1">"c5409"</definedName>
    <definedName name="IQ_EST_ACT_BV_THOM" hidden="1">"c5153"</definedName>
    <definedName name="IQ_EST_ACT_FFO_REUT" hidden="1">"c3843"</definedName>
    <definedName name="IQ_EST_BV_DIFF_REUT" hidden="1">"c5433"</definedName>
    <definedName name="IQ_EST_BV_DIFF_THOM" hidden="1">"c5204"</definedName>
    <definedName name="IQ_EST_BV_SURPRISE_PERCENT_REUT" hidden="1">"c5434"</definedName>
    <definedName name="IQ_EST_BV_SURPRISE_PERCENT_THOM" hidden="1">"c5205"</definedName>
    <definedName name="IQ_EST_EPS_SURPRISE" hidden="1">"c1635"</definedName>
    <definedName name="IQ_EST_FFO_DIFF_REUT" hidden="1">"c3890"</definedName>
    <definedName name="IQ_EST_FFO_SURPRISE_PERCENT_REUT" hidden="1">"c3891"</definedName>
    <definedName name="IQ_EST_NUM_BUY_CIQ" hidden="1">"c3700"</definedName>
    <definedName name="IQ_EST_NUM_BUY_REUT" hidden="1">"c3869"</definedName>
    <definedName name="IQ_EST_NUM_BUY_THOM" hidden="1">"c5165"</definedName>
    <definedName name="IQ_EST_NUM_HOLD_CIQ" hidden="1">"c3702"</definedName>
    <definedName name="IQ_EST_NUM_HOLD_REUT" hidden="1">"c3871"</definedName>
    <definedName name="IQ_EST_NUM_HOLD_THOM" hidden="1">"c5167"</definedName>
    <definedName name="IQ_EST_NUM_OUTPERFORM_CIQ" hidden="1">"c3701"</definedName>
    <definedName name="IQ_EST_NUM_OUTPERFORM_REUT" hidden="1">"c3870"</definedName>
    <definedName name="IQ_EST_NUM_OUTPERFORM_THOM" hidden="1">"c5166"</definedName>
    <definedName name="IQ_EST_NUM_SELL_CIQ" hidden="1">"c3704"</definedName>
    <definedName name="IQ_EST_NUM_SELL_REUT" hidden="1">"c3873"</definedName>
    <definedName name="IQ_EST_NUM_SELL_THOM" hidden="1">"c5169"</definedName>
    <definedName name="IQ_EST_NUM_UNDERPERFORM_CIQ" hidden="1">"c3703"</definedName>
    <definedName name="IQ_EST_NUM_UNDERPERFORM_REUT" hidden="1">"c3872"</definedName>
    <definedName name="IQ_EST_NUM_UNDERPERFORM_THOM" hidden="1">"c5168"</definedName>
    <definedName name="IQ_EXPENSE_CODE_" hidden="1">"001"</definedName>
    <definedName name="IQ_EXTRA_ACC_ITEMS_BR" hidden="1">"c412"</definedName>
    <definedName name="IQ_FFO_EST_REUT" hidden="1">"c3837"</definedName>
    <definedName name="IQ_FFO_HIGH_EST_REUT" hidden="1">"c3839"</definedName>
    <definedName name="IQ_FFO_LOW_EST_REUT" hidden="1">"c3840"</definedName>
    <definedName name="IQ_FFO_MEDIAN_EST_REUT" hidden="1">"c3838"</definedName>
    <definedName name="IQ_FFO_NUM_EST_REUT" hidden="1">"c3841"</definedName>
    <definedName name="IQ_FFO_STDDEV_EST_REUT" hidden="1">"c3842"</definedName>
    <definedName name="IQ_FH">100000</definedName>
    <definedName name="IQ_FIN_DIV_CURRENT_PORT_DEBT_TOTAL" hidden="1">"c5524"</definedName>
    <definedName name="IQ_FIN_DIV_CURRENT_PORT_LEASES_TOTAL" hidden="1">"c5523"</definedName>
    <definedName name="IQ_FIN_DIV_DEBT_LT_TOTAL" hidden="1">"c5526"</definedName>
    <definedName name="IQ_FIN_DIV_LEASES_LT_TOTAL" hidden="1">"c5525"</definedName>
    <definedName name="IQ_FIN_DIV_NOTES_PAY_TOTAL" hidden="1">"c5522"</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GAIN_ASSETS_BR" hidden="1">"c454"</definedName>
    <definedName name="IQ_GAIN_ASSETS_CF_BR" hidden="1">"c457"</definedName>
    <definedName name="IQ_GAIN_ASSETS_REV_BR" hidden="1">"c474"</definedName>
    <definedName name="IQ_GAIN_INVEST_BR" hidden="1">"c1464"</definedName>
    <definedName name="IQ_GAIN_INVEST_CF_BR" hidden="1">"c482"</definedName>
    <definedName name="IQ_GAIN_INVEST_REV_BR" hidden="1">"c496"</definedName>
    <definedName name="IQ_GW_AMORT_BR" hidden="1">"c532"</definedName>
    <definedName name="IQ_GW_INTAN_AMORT_BR" hidden="1">"c1470"</definedName>
    <definedName name="IQ_GW_INTAN_AMORT_CF_BR" hidden="1">"c1473"</definedName>
    <definedName name="IQ_INC_EQUITY_BR" hidden="1">"c550"</definedName>
    <definedName name="IQ_INS_SETTLE_BR" hidden="1">"c572"</definedName>
    <definedName name="IQ_INT_EXP_BR" hidden="1">"c586"</definedName>
    <definedName name="IQ_INT_INC_BR" hidden="1">"c593"</definedName>
    <definedName name="IQ_INVEST_LOANS_CF_BR" hidden="1">"c630"</definedName>
    <definedName name="IQ_INVEST_SECURITY_CF_BR" hidden="1">"c639"</definedName>
    <definedName name="IQ_LATESTK" hidden="1">1000</definedName>
    <definedName name="IQ_LATESTQ" hidden="1">500</definedName>
    <definedName name="IQ_LEGAL_SETTLE_BR" hidden="1">"c649"</definedName>
    <definedName name="IQ_LOANS_CF_BR" hidden="1">"c661"</definedName>
    <definedName name="IQ_LT_DEBT_BR" hidden="1">"c676"</definedName>
    <definedName name="IQ_LT_DEBT_ISSUED_BR" hidden="1">"c683"</definedName>
    <definedName name="IQ_LT_DEBT_REPAID_BR" hidden="1">"c691"</definedName>
    <definedName name="IQ_LT_INVEST_BR" hidden="1">"c698"</definedName>
    <definedName name="IQ_LTM">2000</definedName>
    <definedName name="IQ_LTMMONTH" hidden="1">120000</definedName>
    <definedName name="IQ_MERGER_BR" hidden="1">"c715"</definedName>
    <definedName name="IQ_MERGER_RESTRUCTURE_BR" hidden="1">"c721"</definedName>
    <definedName name="IQ_MINORITY_INTEREST_BR" hidden="1">"c729"</definedName>
    <definedName name="IQ_MONTH">15000</definedName>
    <definedName name="IQ_MTD" hidden="1">800000</definedName>
    <definedName name="IQ_NAMES_REVISION_DATE_" hidden="1">"10/19/2023 01:11:39"</definedName>
    <definedName name="IQ_NAV_ACT_OR_EST" hidden="1">"c2225"</definedName>
    <definedName name="IQ_NET_DEBT_ISSUED_BR" hidden="1">"c753"</definedName>
    <definedName name="IQ_NET_INT_INC_BR" hidden="1">"c765"</definedName>
    <definedName name="IQ_NTM">6000</definedName>
    <definedName name="IQ_OG_TOTAL_OIL_PRODUCTON" hidden="1">"c2059"</definedName>
    <definedName name="IQ_OPENED55" hidden="1">1</definedName>
    <definedName name="IQ_OPER_INC_BR" hidden="1">"c850"</definedName>
    <definedName name="IQ_OTHER_ASSETS_BR" hidden="1">"c862"</definedName>
    <definedName name="IQ_OTHER_CA_SUPPL_BR" hidden="1">"c871"</definedName>
    <definedName name="IQ_OTHER_CL_SUPPL_BR" hidden="1">"c880"</definedName>
    <definedName name="IQ_OTHER_EQUITY_BR" hidden="1">"c888"</definedName>
    <definedName name="IQ_OTHER_FINANCE_ACT_BR" hidden="1">"c895"</definedName>
    <definedName name="IQ_OTHER_FINANCE_ACT_SUPPL_BR" hidden="1">"c901"</definedName>
    <definedName name="IQ_OTHER_INTAN_BR" hidden="1">"c909"</definedName>
    <definedName name="IQ_OTHER_INVEST_ACT_BR" hidden="1">"c918"</definedName>
    <definedName name="IQ_OTHER_INVEST_ACT_SUPPL_BR" hidden="1">"c924"</definedName>
    <definedName name="IQ_OTHER_LIAB_BR" hidden="1">"c932"</definedName>
    <definedName name="IQ_OTHER_LIAB_LT_BR" hidden="1">"c937"</definedName>
    <definedName name="IQ_OTHER_LT_ASSETS_BR" hidden="1">"c948"</definedName>
    <definedName name="IQ_OTHER_NON_OPER_EXP_BR" hidden="1">"c957"</definedName>
    <definedName name="IQ_OTHER_NON_OPER_EXP_SUPPL_BR" hidden="1">"c962"</definedName>
    <definedName name="IQ_OTHER_OPER_ACT_BR" hidden="1">"c985"</definedName>
    <definedName name="IQ_OTHER_OPER_BR" hidden="1">"c990"</definedName>
    <definedName name="IQ_OTHER_OPER_SUPPL_BR" hidden="1">"c994"</definedName>
    <definedName name="IQ_OTHER_OPER_TOT_BR" hidden="1">"c1000"</definedName>
    <definedName name="IQ_OTHER_REV_BR" hidden="1">"c1011"</definedName>
    <definedName name="IQ_OTHER_REV_SUPPL_BR" hidden="1">"c1016"</definedName>
    <definedName name="IQ_OTHER_UNUSUAL_BR" hidden="1">"c1561"</definedName>
    <definedName name="IQ_OTHER_UNUSUAL_SUPPL_BR" hidden="1">"c1496"</definedName>
    <definedName name="IQ_PC_WRITTEN" hidden="1">"c1027"</definedName>
    <definedName name="IQ_PERCENT_CHANGE_EST_FFO_12MONTHS" hidden="1">"c1828"</definedName>
    <definedName name="IQ_PERCENT_CHANGE_EST_FFO_12MONTHS_REUT" hidden="1">"c3938"</definedName>
    <definedName name="IQ_PERCENT_CHANGE_EST_FFO_18MONTHS" hidden="1">"c1829"</definedName>
    <definedName name="IQ_PERCENT_CHANGE_EST_FFO_18MONTHS_REUT" hidden="1">"c3939"</definedName>
    <definedName name="IQ_PERCENT_CHANGE_EST_FFO_3MONTHS" hidden="1">"c1825"</definedName>
    <definedName name="IQ_PERCENT_CHANGE_EST_FFO_3MONTHS_REUT" hidden="1">"c3935"</definedName>
    <definedName name="IQ_PERCENT_CHANGE_EST_FFO_6MONTHS" hidden="1">"c1826"</definedName>
    <definedName name="IQ_PERCENT_CHANGE_EST_FFO_6MONTHS_REUT" hidden="1">"c3936"</definedName>
    <definedName name="IQ_PERCENT_CHANGE_EST_FFO_9MONTHS" hidden="1">"c1827"</definedName>
    <definedName name="IQ_PERCENT_CHANGE_EST_FFO_9MONTHS_REUT" hidden="1">"c3937"</definedName>
    <definedName name="IQ_PERCENT_CHANGE_EST_FFO_DAY" hidden="1">"c1822"</definedName>
    <definedName name="IQ_PERCENT_CHANGE_EST_FFO_DAY_REUT" hidden="1">"c3933"</definedName>
    <definedName name="IQ_PERCENT_CHANGE_EST_FFO_MONTH" hidden="1">"c1824"</definedName>
    <definedName name="IQ_PERCENT_CHANGE_EST_FFO_MONTH_REUT" hidden="1">"c3934"</definedName>
    <definedName name="IQ_PERCENT_CHANGE_EST_FFO_WEEK" hidden="1">"c1823"</definedName>
    <definedName name="IQ_PERCENT_CHANGE_EST_FFO_WEEK_REUT" hidden="1">"c3964"</definedName>
    <definedName name="IQ_PREF_ISSUED_BR" hidden="1">"c1047"</definedName>
    <definedName name="IQ_PREF_OTHER_BR" hidden="1">"c1055"</definedName>
    <definedName name="IQ_PREF_REP_BR" hidden="1">"c1062"</definedName>
    <definedName name="IQ_PRIMARY_EPS_TYPE_THOM" hidden="1">"c5297"</definedName>
    <definedName name="IQ_QTD" hidden="1">750000</definedName>
    <definedName name="IQ_RESIDENTIAL_LOANS" hidden="1">"c1102"</definedName>
    <definedName name="IQ_RESTRUCTURE_BR" hidden="1">"c1106"</definedName>
    <definedName name="IQ_RETURN_ASSETS_BROK" hidden="1">"c1115"</definedName>
    <definedName name="IQ_RETURN_EQUITY_BROK" hidden="1">"c1120"</definedName>
    <definedName name="IQ_SALE_INTAN_CF_BR" hidden="1">"c1133"</definedName>
    <definedName name="IQ_SALE_PPE_CF_BR" hidden="1">"c1139"</definedName>
    <definedName name="IQ_SALE_REAL_ESTATE_CF_BR" hidden="1">"c1145"</definedName>
    <definedName name="IQ_SHAREOUTSTANDING" hidden="1">"c1347"</definedName>
    <definedName name="IQ_SP_ISSUE_LC_ACTION" hidden="1">"c2644"</definedName>
    <definedName name="IQ_SP_ISSUE_LC_DATE" hidden="1">"c2643"</definedName>
    <definedName name="IQ_SP_ISSUE_LC_LT" hidden="1">"c2645"</definedName>
    <definedName name="IQ_SPECIAL_DIV_CF_BR" hidden="1">"c1171"</definedName>
    <definedName name="IQ_ST_DEBT_BR" hidden="1">"c1178"</definedName>
    <definedName name="IQ_ST_DEBT_ISSUED_BR" hidden="1">"c1183"</definedName>
    <definedName name="IQ_ST_DEBT_REPAID_BR" hidden="1">"c1191"</definedName>
    <definedName name="IQ_TODAY" hidden="1">0</definedName>
    <definedName name="IQ_TOTAL_AR_BR" hidden="1">"c1231"</definedName>
    <definedName name="IQ_TOTAL_DEBT_ISSUED_BR" hidden="1">"c1253"</definedName>
    <definedName name="IQ_TOTAL_DEBT_REPAID_BR" hidden="1">"c1260"</definedName>
    <definedName name="IQ_TOTAL_LIAB_BR" hidden="1">"c1278"</definedName>
    <definedName name="IQ_TOTAL_OPER_EXP_BR" hidden="1">"c1284"</definedName>
    <definedName name="IQ_TOTAL_PENSION_OBLIGATION" hidden="1">"c1292"</definedName>
    <definedName name="IQ_TOTAL_REV_BR" hidden="1">"c1303"</definedName>
    <definedName name="IQ_TOTAL_UNUSUAL_BR" hidden="1">"c5517"</definedName>
    <definedName name="IQ_TR_BUY_ADVISORS" hidden="1">"c2387"</definedName>
    <definedName name="IQ_TR_SELL_ADVISORS" hidden="1">"c2388"</definedName>
    <definedName name="IQ_TR_SUBDEBT" hidden="1">"c2370"</definedName>
    <definedName name="IQ_TR_TARGET_ADVISORS" hidden="1">"c2386"</definedName>
    <definedName name="IQ_TREASURY_OTHER_EQUITY_BR" hidden="1">"c1314"</definedName>
    <definedName name="IQ_UNEARN_REV_CURRENT_BR" hidden="1">"c1324"</definedName>
    <definedName name="IQ_US_GAAP_CA" hidden="1">"c2930"</definedName>
    <definedName name="IQ_US_GAAP_CL" hidden="1">"c2932"</definedName>
    <definedName name="IQ_US_GAAP_COST_REV" hidden="1">"c2965"</definedName>
    <definedName name="IQ_US_GAAP_DO" hidden="1">"c2973"</definedName>
    <definedName name="IQ_US_GAAP_EXTRA_ACC_ITEMS" hidden="1">"c2972"</definedName>
    <definedName name="IQ_US_GAAP_INC_TAX" hidden="1">"c2975"</definedName>
    <definedName name="IQ_US_GAAP_INTEREST_EXP" hidden="1">"c2971"</definedName>
    <definedName name="IQ_US_GAAP_LIAB_LT" hidden="1">"c2933"</definedName>
    <definedName name="IQ_US_GAAP_MINORITY_INTEREST_IS" hidden="1">"c2974"</definedName>
    <definedName name="IQ_US_GAAP_NCA" hidden="1">"c2931"</definedName>
    <definedName name="IQ_US_GAAP_NI_AVAIL_EXCL" hidden="1">"c2977"</definedName>
    <definedName name="IQ_US_GAAP_OTHER_NON_OPER" hidden="1">"c2969"</definedName>
    <definedName name="IQ_US_GAAP_OTHER_OPER" hidden="1">"c2968"</definedName>
    <definedName name="IQ_US_GAAP_RD" hidden="1">"c2967"</definedName>
    <definedName name="IQ_US_GAAP_SGA" hidden="1">"c2966"</definedName>
    <definedName name="IQ_US_GAAP_TOTAL_REV" hidden="1">"c2964"</definedName>
    <definedName name="IQ_US_GAAP_TOTAL_UNUSUAL" hidden="1">"c2970"</definedName>
    <definedName name="IQ_WEEK">50000</definedName>
    <definedName name="IQ_YTD">3000</definedName>
    <definedName name="IQ_YTDMONTH" hidden="1">130000</definedName>
    <definedName name="IQRA10" hidden="1">"$A$11:$A$262"</definedName>
    <definedName name="IQRA38" hidden="1">"$A$39:$A$48"</definedName>
    <definedName name="IQRA5" hidden="1">"$A$6:$A$20"</definedName>
    <definedName name="IQRA6" hidden="1">"$A$7:$A$21"</definedName>
    <definedName name="IQRA60" hidden="1">"$A$61:$A$75"</definedName>
    <definedName name="IQRA7" hidden="1">"$A$8:$A$21"</definedName>
    <definedName name="IQRA8" hidden="1">"$A$9:$A$19"</definedName>
    <definedName name="IQRB15" hidden="1">"$B$16:$B$17"</definedName>
    <definedName name="IQRB17" hidden="1">"$B$18:$B$22"</definedName>
    <definedName name="IQRB18" hidden="1">"$B$19:$B$23"</definedName>
    <definedName name="IQRB19" hidden="1">"$B$20:$B$24"</definedName>
    <definedName name="IQRB20" hidden="1">"$B$21:$B$25"</definedName>
    <definedName name="IQRB21" hidden="1">"$B$22:$B$26"</definedName>
    <definedName name="IQRB22" hidden="1">"$B$23:$B$27"</definedName>
    <definedName name="IQRB23" hidden="1">"$B$24:$B$28"</definedName>
    <definedName name="IQRB24" hidden="1">"$B$25:$B$29"</definedName>
    <definedName name="IQRB32" hidden="1">"$B$33:$B$37"</definedName>
    <definedName name="IQRB33" hidden="1">"$B$34:$B$38"</definedName>
    <definedName name="IQRB34" hidden="1">"$B$35:$B$39"</definedName>
    <definedName name="IQRB38" hidden="1">"$B$39:$B$48"</definedName>
    <definedName name="IQRB5" hidden="1">"$B$6:$B$20"</definedName>
    <definedName name="IQRB6" hidden="1">"$B$7:$B$21"</definedName>
    <definedName name="IQRB8" hidden="1">"$B$9:$B$19"</definedName>
    <definedName name="IQRC15" hidden="1">"$C$16:$C$20"</definedName>
    <definedName name="IQRC24" hidden="1">"$C$25:$C$29"</definedName>
    <definedName name="IQRC5" hidden="1">"$C$6:$C$20"</definedName>
    <definedName name="IQRC6" hidden="1">"$C$7:$C$21"</definedName>
    <definedName name="IQRC8" hidden="1">"$C$9:$C$19"</definedName>
    <definedName name="IQRD15" hidden="1">"$D$16:$D$17"</definedName>
    <definedName name="IQRD8" hidden="1">"$D$9:$D$19"</definedName>
    <definedName name="IQRE8" hidden="1">"$E$9:$E$19"</definedName>
    <definedName name="Irbe" localSheetId="0" hidden="1">{#N/A,#N/A,FALSE,"Pharm";#N/A,#N/A,FALSE,"WWCM"}</definedName>
    <definedName name="Irbe" hidden="1">{#N/A,#N/A,FALSE,"Pharm";#N/A,#N/A,FALSE,"WWCM"}</definedName>
    <definedName name="IS"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IS"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IS"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IsColHidden" hidden="1">FALSE</definedName>
    <definedName name="IsLTMColHidden" hidden="1">FALSE</definedName>
    <definedName name="Issue" hidden="1">"BL7FKFTY6NDALOTZZF8PFRAS6"</definedName>
    <definedName name="IT" localSheetId="0" hidden="1">{"'Sheet1'!$A$1:$H$36"}</definedName>
    <definedName name="IT" localSheetId="3" hidden="1">{"'Sheet1'!$A$1:$H$36"}</definedName>
    <definedName name="IT" hidden="1">{"'Sheet1'!$A$1:$H$36"}</definedName>
    <definedName name="IT수정" localSheetId="0" hidden="1">{"'Sheet1'!$A$1:$H$36"}</definedName>
    <definedName name="IT수정" localSheetId="3" hidden="1">{"'Sheet1'!$A$1:$H$36"}</definedName>
    <definedName name="IT수정" hidden="1">{"'Sheet1'!$A$1:$H$36"}</definedName>
    <definedName name="iuiu"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iuiu"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iuiu"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iungds" localSheetId="0" hidden="1">{"detail",#N/A,FALSE,"mfg";"summary",#N/A,FALSE,"mfg"}</definedName>
    <definedName name="iungds" hidden="1">{"detail",#N/A,FALSE,"mfg";"summary",#N/A,FALSE,"mfg"}</definedName>
    <definedName name="iuyt" localSheetId="0" hidden="1">{"AS REP",#N/A,FALSE,"EEFSNAP2";"PROP",#N/A,FALSE,"EEFSNAP2";"RISKS",#N/A,FALSE,"EEFSNAP2";"VIEW ALL",#N/A,FALSE,"EEFSNAP2"}</definedName>
    <definedName name="iuyt" hidden="1">{"AS REP",#N/A,FALSE,"EEFSNAP2";"PROP",#N/A,FALSE,"EEFSNAP2";"RISKS",#N/A,FALSE,"EEFSNAP2";"VIEW ALL",#N/A,FALSE,"EEFSNAP2"}</definedName>
    <definedName name="IY" localSheetId="0" hidden="1">{"'5'!$A$1:$BB$147"}</definedName>
    <definedName name="IY" hidden="1">{"'5'!$A$1:$BB$147"}</definedName>
    <definedName name="j"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j"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jeklklw" localSheetId="0" hidden="1">{"'Sheet1'!$A$1:$H$36"}</definedName>
    <definedName name="jeklklw" hidden="1">{"'Sheet1'!$A$1:$H$36"}</definedName>
    <definedName name="jeld" localSheetId="0" hidden="1">{#N/A,#N/A,FALSE,"Sheet5"}</definedName>
    <definedName name="jeld" hidden="1">{#N/A,#N/A,FALSE,"Sheet5"}</definedName>
    <definedName name="jf" hidden="1">#REF!</definedName>
    <definedName name="jfc" hidden="1">#REF!</definedName>
    <definedName name="jfd"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jfdsir" localSheetId="0" hidden="1">{"YTD",#N/A,FALSE,"SUM"}</definedName>
    <definedName name="jfdsir" hidden="1">{"YTD",#N/A,FALSE,"SUM"}</definedName>
    <definedName name="jfhsoidjvciovjdsoi" localSheetId="0" hidden="1">{#N/A,#N/A,FALSE,"계약직(여)"}</definedName>
    <definedName name="jfhsoidjvciovjdsoi" localSheetId="3" hidden="1">{#N/A,#N/A,FALSE,"계약직(여)"}</definedName>
    <definedName name="jfhsoidjvciovjdsoi" hidden="1">{#N/A,#N/A,FALSE,"계약직(여)"}</definedName>
    <definedName name="JFJ" localSheetId="0" hidden="1">{#N/A,#N/A,FALSE,"손익표지";#N/A,#N/A,FALSE,"손익계산";#N/A,#N/A,FALSE,"일반관리비";#N/A,#N/A,FALSE,"영업외수익";#N/A,#N/A,FALSE,"영업외비용";#N/A,#N/A,FALSE,"매출액";#N/A,#N/A,FALSE,"요약손익";#N/A,#N/A,FALSE,"요약대차";#N/A,#N/A,FALSE,"매출채권현황";#N/A,#N/A,FALSE,"매출채권명세"}</definedName>
    <definedName name="JFJ" hidden="1">{#N/A,#N/A,FALSE,"손익표지";#N/A,#N/A,FALSE,"손익계산";#N/A,#N/A,FALSE,"일반관리비";#N/A,#N/A,FALSE,"영업외수익";#N/A,#N/A,FALSE,"영업외비용";#N/A,#N/A,FALSE,"매출액";#N/A,#N/A,FALSE,"요약손익";#N/A,#N/A,FALSE,"요약대차";#N/A,#N/A,FALSE,"매출채권현황";#N/A,#N/A,FALSE,"매출채권명세"}</definedName>
    <definedName name="jg"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jg"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jgfsjhgfsjhgfsdjhgfds" localSheetId="0" hidden="1">{#N/A,#N/A,TRUE,"일정"}</definedName>
    <definedName name="jgfsjhgfsjhgfsdjhgfds" localSheetId="3" hidden="1">{#N/A,#N/A,TRUE,"일정"}</definedName>
    <definedName name="jgfsjhgfsjhgfsdjhgfds" hidden="1">{#N/A,#N/A,TRUE,"일정"}</definedName>
    <definedName name="JGHJ" localSheetId="0" hidden="1">{#N/A,#N/A,FALSE,"단축1";#N/A,#N/A,FALSE,"단축2";#N/A,#N/A,FALSE,"단축3";#N/A,#N/A,FALSE,"장축";#N/A,#N/A,FALSE,"4WD"}</definedName>
    <definedName name="JGHJ" hidden="1">{#N/A,#N/A,FALSE,"단축1";#N/A,#N/A,FALSE,"단축2";#N/A,#N/A,FALSE,"단축3";#N/A,#N/A,FALSE,"장축";#N/A,#N/A,FALSE,"4WD"}</definedName>
    <definedName name="jghjg"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jghjg"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jghjg"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jghjhlldc" localSheetId="0" hidden="1">{#N/A,#N/A,FALSE,"Umsatz CH";#N/A,#N/A,FALSE,"ER CH";#N/A,#N/A,FALSE,"EA CH (2) ";#N/A,#N/A,FALSE,"EA CH";#N/A,#N/A,FALSE,"EA CH (3) ";#N/A,#N/A,FALSE,"EA CH (4)";#N/A,#N/A,FALSE,"KA CH";#N/A,#N/A,FALSE,"KA CH  (2)";#N/A,#N/A,FALSE,"KA CH  (3)";#N/A,#N/A,FALSE,"KA CH (4)"}</definedName>
    <definedName name="jghjhlldc" hidden="1">{#N/A,#N/A,FALSE,"Umsatz CH";#N/A,#N/A,FALSE,"ER CH";#N/A,#N/A,FALSE,"EA CH (2) ";#N/A,#N/A,FALSE,"EA CH";#N/A,#N/A,FALSE,"EA CH (3) ";#N/A,#N/A,FALSE,"EA CH (4)";#N/A,#N/A,FALSE,"KA CH";#N/A,#N/A,FALSE,"KA CH  (2)";#N/A,#N/A,FALSE,"KA CH  (3)";#N/A,#N/A,FALSE,"KA CH (4)"}</definedName>
    <definedName name="JGR" hidden="1">#REF!</definedName>
    <definedName name="jh" localSheetId="0" hidden="1">{#N/A,#N/A,FALSE,"98소지이동TOTvs99.1 (2)";#N/A,#N/A,FALSE,"TOTAL";#N/A,#N/A,FALSE,"98소지이동TOTvs99.1(b) (2)"}</definedName>
    <definedName name="jh" localSheetId="3" hidden="1">{#N/A,#N/A,FALSE,"98소지이동TOTvs99.1 (2)";#N/A,#N/A,FALSE,"TOTAL";#N/A,#N/A,FALSE,"98소지이동TOTvs99.1(b) (2)"}</definedName>
    <definedName name="jh" hidden="1">{#N/A,#N/A,FALSE,"98소지이동TOTvs99.1 (2)";#N/A,#N/A,FALSE,"TOTAL";#N/A,#N/A,FALSE,"98소지이동TOTvs99.1(b) (2)"}</definedName>
    <definedName name="jhbjkhkj" localSheetId="25" hidden="1">{#N/A,#N/A,TRUE,"Summary";#N/A,#N/A,TRUE,"IS";#N/A,#N/A,TRUE,"Adj";#N/A,#N/A,TRUE,"BS";#N/A,#N/A,TRUE,"CF";#N/A,#N/A,TRUE,"Debt";#N/A,#N/A,TRUE,"IRR"}</definedName>
    <definedName name="jhbjkhkj" localSheetId="0" hidden="1">{#N/A,#N/A,TRUE,"Summary";#N/A,#N/A,TRUE,"IS";#N/A,#N/A,TRUE,"Adj";#N/A,#N/A,TRUE,"BS";#N/A,#N/A,TRUE,"CF";#N/A,#N/A,TRUE,"Debt";#N/A,#N/A,TRUE,"IRR"}</definedName>
    <definedName name="jhbjkhkj" localSheetId="3" hidden="1">{#N/A,#N/A,TRUE,"Summary";#N/A,#N/A,TRUE,"IS";#N/A,#N/A,TRUE,"Adj";#N/A,#N/A,TRUE,"BS";#N/A,#N/A,TRUE,"CF";#N/A,#N/A,TRUE,"Debt";#N/A,#N/A,TRUE,"IRR"}</definedName>
    <definedName name="jhbjkhkj" hidden="1">{#N/A,#N/A,TRUE,"Summary";#N/A,#N/A,TRUE,"IS";#N/A,#N/A,TRUE,"Adj";#N/A,#N/A,TRUE,"BS";#N/A,#N/A,TRUE,"CF";#N/A,#N/A,TRUE,"Debt";#N/A,#N/A,TRUE,"IRR"}</definedName>
    <definedName name="jhgf" localSheetId="0" hidden="1">{"Commentary",#N/A,FALSE,"May"}</definedName>
    <definedName name="jhgf" hidden="1">{"Commentary",#N/A,FALSE,"May"}</definedName>
    <definedName name="JHGJ" localSheetId="0" hidden="1">{#N/A,#N/A,FALSE,"손익표지";#N/A,#N/A,FALSE,"손익계산";#N/A,#N/A,FALSE,"일반관리비";#N/A,#N/A,FALSE,"영업외수익";#N/A,#N/A,FALSE,"영업외비용";#N/A,#N/A,FALSE,"매출액";#N/A,#N/A,FALSE,"요약손익";#N/A,#N/A,FALSE,"요약대차";#N/A,#N/A,FALSE,"매출채권현황";#N/A,#N/A,FALSE,"매출채권명세"}</definedName>
    <definedName name="JHGJ" hidden="1">{#N/A,#N/A,FALSE,"손익표지";#N/A,#N/A,FALSE,"손익계산";#N/A,#N/A,FALSE,"일반관리비";#N/A,#N/A,FALSE,"영업외수익";#N/A,#N/A,FALSE,"영업외비용";#N/A,#N/A,FALSE,"매출액";#N/A,#N/A,FALSE,"요약손익";#N/A,#N/A,FALSE,"요약대차";#N/A,#N/A,FALSE,"매출채권현황";#N/A,#N/A,FALSE,"매출채권명세"}</definedName>
    <definedName name="JHGJG" localSheetId="0" hidden="1">{#N/A,#N/A,FALSE,"손익표지";#N/A,#N/A,FALSE,"손익계산";#N/A,#N/A,FALSE,"일반관리비";#N/A,#N/A,FALSE,"영업외수익";#N/A,#N/A,FALSE,"영업외비용";#N/A,#N/A,FALSE,"매출액";#N/A,#N/A,FALSE,"요약손익";#N/A,#N/A,FALSE,"요약대차";#N/A,#N/A,FALSE,"매출채권현황";#N/A,#N/A,FALSE,"매출채권명세"}</definedName>
    <definedName name="JHGJG" hidden="1">{#N/A,#N/A,FALSE,"손익표지";#N/A,#N/A,FALSE,"손익계산";#N/A,#N/A,FALSE,"일반관리비";#N/A,#N/A,FALSE,"영업외수익";#N/A,#N/A,FALSE,"영업외비용";#N/A,#N/A,FALSE,"매출액";#N/A,#N/A,FALSE,"요약손익";#N/A,#N/A,FALSE,"요약대차";#N/A,#N/A,FALSE,"매출채권현황";#N/A,#N/A,FALSE,"매출채권명세"}</definedName>
    <definedName name="jhhgjh" localSheetId="0" hidden="1">{#N/A,#N/A,FALSE,"KA CH  (2)"}</definedName>
    <definedName name="jhhgjh" hidden="1">{#N/A,#N/A,FALSE,"KA CH  (2)"}</definedName>
    <definedName name="jhj"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hj"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HJH" localSheetId="0" hidden="1">{#N/A,#N/A,FALSE,"손익표지";#N/A,#N/A,FALSE,"손익계산";#N/A,#N/A,FALSE,"일반관리비";#N/A,#N/A,FALSE,"영업외수익";#N/A,#N/A,FALSE,"영업외비용";#N/A,#N/A,FALSE,"매출액";#N/A,#N/A,FALSE,"요약손익";#N/A,#N/A,FALSE,"요약대차";#N/A,#N/A,FALSE,"매출채권현황";#N/A,#N/A,FALSE,"매출채권명세"}</definedName>
    <definedName name="JHJH" hidden="1">{#N/A,#N/A,FALSE,"손익표지";#N/A,#N/A,FALSE,"손익계산";#N/A,#N/A,FALSE,"일반관리비";#N/A,#N/A,FALSE,"영업외수익";#N/A,#N/A,FALSE,"영업외비용";#N/A,#N/A,FALSE,"매출액";#N/A,#N/A,FALSE,"요약손익";#N/A,#N/A,FALSE,"요약대차";#N/A,#N/A,FALSE,"매출채권현황";#N/A,#N/A,FALSE,"매출채권명세"}</definedName>
    <definedName name="jhjhgj"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hjhgj"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hkh"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jhkh"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jhkh"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jhll" localSheetId="0" hidden="1">{#N/A,#N/A,FALSE,"PMW Gruppe 99_98";#N/A,#N/A,FALSE,"PMW KG 98_99";#N/A,#N/A,FALSE,"PMW Inc. 99_98";#N/A,#N/A,FALSE,"PMW VTECH 99_98";#N/A,#N/A,FALSE,"PMW Thail. 99_98";#N/A,#N/A,FALSE,"PMW Canada 99_98";#N/A,#N/A,FALSE,"Währungsabw. 99_98"}</definedName>
    <definedName name="jhll" hidden="1">{#N/A,#N/A,FALSE,"PMW Gruppe 99_98";#N/A,#N/A,FALSE,"PMW KG 98_99";#N/A,#N/A,FALSE,"PMW Inc. 99_98";#N/A,#N/A,FALSE,"PMW VTECH 99_98";#N/A,#N/A,FALSE,"PMW Thail. 99_98";#N/A,#N/A,FALSE,"PMW Canada 99_98";#N/A,#N/A,FALSE,"Währungsabw. 99_98"}</definedName>
    <definedName name="jhu" localSheetId="0" hidden="1">{#N/A,"PURADD",FALSE,"Business Analysis";#N/A,"PURSPP",FALSE,"Business Analysis";#N/A,"CTGIND",FALSE,"Business Analysis";#N/A,"PURCHM",FALSE,"Business Analysis";#N/A,"SPADD",FALSE,"Business Analysis";#N/A,"EPOXY",FALSE,"Business Analysis";#N/A,"PURPER",FALSE,"Business Analysis"}</definedName>
    <definedName name="jhu" hidden="1">{#N/A,"PURADD",FALSE,"Business Analysis";#N/A,"PURSPP",FALSE,"Business Analysis";#N/A,"CTGIND",FALSE,"Business Analysis";#N/A,"PURCHM",FALSE,"Business Analysis";#N/A,"SPADD",FALSE,"Business Analysis";#N/A,"EPOXY",FALSE,"Business Analysis";#N/A,"PURPER",FALSE,"Business Analysis"}</definedName>
    <definedName name="jih" localSheetId="0"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jih"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JIM" localSheetId="0" hidden="1">{#N/A,#N/A,FALSE,"Sheet5"}</definedName>
    <definedName name="JIM" hidden="1">{#N/A,#N/A,FALSE,"Sheet5"}</definedName>
    <definedName name="jj" localSheetId="0" hidden="1">{#N/A,#N/A,TRUE,"Title";#N/A,#N/A,TRUE,"BSAssets";#N/A,#N/A,TRUE,"BSLiabilities";#N/A,#N/A,TRUE,"PL";#N/A,#N/A,TRUE,"PLNature";#N/A,#N/A,TRUE,"Revenue";#N/A,#N/A,TRUE,"SCF";#N/A,#N/A,TRUE,"PPE";#N/A,#N/A,TRUE,"Intangible"}</definedName>
    <definedName name="jj" hidden="1">{#N/A,#N/A,TRUE,"Title";#N/A,#N/A,TRUE,"BSAssets";#N/A,#N/A,TRUE,"BSLiabilities";#N/A,#N/A,TRUE,"PL";#N/A,#N/A,TRUE,"PLNature";#N/A,#N/A,TRUE,"Revenue";#N/A,#N/A,TRUE,"SCF";#N/A,#N/A,TRUE,"PPE";#N/A,#N/A,TRUE,"Intangible"}</definedName>
    <definedName name="jj.l" localSheetId="0" hidden="1">{#N/A,#N/A,FALSE,"Umsatz EO BP";#N/A,#N/A,FALSE,"Umsatz EO OP";#N/A,#N/A,FALSE,"ER EO BP";#N/A,#N/A,FALSE,"ER EO OP";#N/A,#N/A,FALSE,"EA EO (2)";#N/A,#N/A,FALSE,"EA EO";#N/A,#N/A,FALSE,"EA EO (3)";#N/A,#N/A,FALSE,"EA EO (4)";#N/A,#N/A,FALSE,"KA EO  (2)";#N/A,#N/A,FALSE,"KA EO";#N/A,#N/A,FALSE,"KA EO  (3)";#N/A,#N/A,FALSE,"KA EO (4)"}</definedName>
    <definedName name="jj.l" hidden="1">{#N/A,#N/A,FALSE,"Umsatz EO BP";#N/A,#N/A,FALSE,"Umsatz EO OP";#N/A,#N/A,FALSE,"ER EO BP";#N/A,#N/A,FALSE,"ER EO OP";#N/A,#N/A,FALSE,"EA EO (2)";#N/A,#N/A,FALSE,"EA EO";#N/A,#N/A,FALSE,"EA EO (3)";#N/A,#N/A,FALSE,"EA EO (4)";#N/A,#N/A,FALSE,"KA EO  (2)";#N/A,#N/A,FALSE,"KA EO";#N/A,#N/A,FALSE,"KA EO  (3)";#N/A,#N/A,FALSE,"KA EO (4)"}</definedName>
    <definedName name="jjhg.lllll" localSheetId="0" hidden="1">{#N/A,#N/A,FALSE,"Umsatz HM";#N/A,#N/A,FALSE,"ER HM";#N/A,#N/A,FALSE,"EA HM  (2)";#N/A,#N/A,FALSE,"EA HM ";#N/A,#N/A,FALSE,"EA HM  (4)";#N/A,#N/A,FALSE,"EA HM  (3)";#N/A,#N/A,FALSE,"KA HM  (2)";#N/A,#N/A,FALSE,"KA HM";#N/A,#N/A,FALSE,"KA HM  (3)";#N/A,#N/A,FALSE,"KA HM (4)"}</definedName>
    <definedName name="jjhg.lllll" hidden="1">{#N/A,#N/A,FALSE,"Umsatz HM";#N/A,#N/A,FALSE,"ER HM";#N/A,#N/A,FALSE,"EA HM  (2)";#N/A,#N/A,FALSE,"EA HM ";#N/A,#N/A,FALSE,"EA HM  (4)";#N/A,#N/A,FALSE,"EA HM  (3)";#N/A,#N/A,FALSE,"KA HM  (2)";#N/A,#N/A,FALSE,"KA HM";#N/A,#N/A,FALSE,"KA HM  (3)";#N/A,#N/A,FALSE,"KA HM (4)"}</definedName>
    <definedName name="jjj" localSheetId="0" hidden="1">{#N/A,#N/A,FALSE,"보고목차";#N/A,#N/A,FALSE,"1)서비스접수";#N/A,#N/A,FALSE,"2)상담";#N/A,#N/A,FALSE,"2.월별접수추이현황";#N/A,#N/A,FALSE,"3.일자별접수현황";#N/A,#N/A,FALSE,"4.상담내용";#N/A,#N/A,FALSE,"5.미처리현황";#N/A,#N/A,FALSE,"6.재발방지";#N/A,#N/A,FALSE,"7.당월주요문제점"}</definedName>
    <definedName name="jjj" hidden="1">{#N/A,#N/A,FALSE,"보고목차";#N/A,#N/A,FALSE,"1)서비스접수";#N/A,#N/A,FALSE,"2)상담";#N/A,#N/A,FALSE,"2.월별접수추이현황";#N/A,#N/A,FALSE,"3.일자별접수현황";#N/A,#N/A,FALSE,"4.상담내용";#N/A,#N/A,FALSE,"5.미처리현황";#N/A,#N/A,FALSE,"6.재발방지";#N/A,#N/A,FALSE,"7.당월주요문제점"}</definedName>
    <definedName name="JJJJ" hidden="1">#N/A</definedName>
    <definedName name="jjjjj"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jjjjj"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JK" localSheetId="0" hidden="1">{#N/A,#N/A,TRUE,"Y생산";#N/A,#N/A,TRUE,"Y판매";#N/A,#N/A,TRUE,"Y총물량";#N/A,#N/A,TRUE,"Y능력";#N/A,#N/A,TRUE,"YKD"}</definedName>
    <definedName name="JK" hidden="1">{#N/A,#N/A,TRUE,"Y생산";#N/A,#N/A,TRUE,"Y판매";#N/A,#N/A,TRUE,"Y총물량";#N/A,#N/A,TRUE,"Y능력";#N/A,#N/A,TRUE,"YKD"}</definedName>
    <definedName name="jkiu" localSheetId="0" hidden="1">{#N/A,"PURCHM",FALSE,"Business Analysis";#N/A,"SPADD",FALSE,"Business Analysis"}</definedName>
    <definedName name="jkiu" hidden="1">{#N/A,"PURCHM",FALSE,"Business Analysis";#N/A,"SPADD",FALSE,"Business Analysis"}</definedName>
    <definedName name="JKJ" localSheetId="0" hidden="1">{#N/A,#N/A,FALSE,"손익표지";#N/A,#N/A,FALSE,"손익계산";#N/A,#N/A,FALSE,"일반관리비";#N/A,#N/A,FALSE,"영업외수익";#N/A,#N/A,FALSE,"영업외비용";#N/A,#N/A,FALSE,"매출액";#N/A,#N/A,FALSE,"요약손익";#N/A,#N/A,FALSE,"요약대차";#N/A,#N/A,FALSE,"매출채권현황";#N/A,#N/A,FALSE,"매출채권명세"}</definedName>
    <definedName name="JKJ" hidden="1">{#N/A,#N/A,FALSE,"손익표지";#N/A,#N/A,FALSE,"손익계산";#N/A,#N/A,FALSE,"일반관리비";#N/A,#N/A,FALSE,"영업외수익";#N/A,#N/A,FALSE,"영업외비용";#N/A,#N/A,FALSE,"매출액";#N/A,#N/A,FALSE,"요약손익";#N/A,#N/A,FALSE,"요약대차";#N/A,#N/A,FALSE,"매출채권현황";#N/A,#N/A,FALSE,"매출채권명세"}</definedName>
    <definedName name="jkjhk" localSheetId="0" hidden="1">{#N/A,#N/A,FALSE,"Produkte Erw.";#N/A,#N/A,FALSE,"Produkte Plan";#N/A,#N/A,FALSE,"Leistungen Erw.";#N/A,#N/A,FALSE,"Leistungen Plan";#N/A,#N/A,FALSE,"KA Allg.Kosten (2)";#N/A,#N/A,FALSE,"KA All.Kosten"}</definedName>
    <definedName name="jkjhk" hidden="1">{#N/A,#N/A,FALSE,"Produkte Erw.";#N/A,#N/A,FALSE,"Produkte Plan";#N/A,#N/A,FALSE,"Leistungen Erw.";#N/A,#N/A,FALSE,"Leistungen Plan";#N/A,#N/A,FALSE,"KA Allg.Kosten (2)";#N/A,#N/A,FALSE,"KA All.Kosten"}</definedName>
    <definedName name="jkjk"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kjk"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kkjhkj"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kkjhkj"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JKKKK" localSheetId="0" hidden="1">{#N/A,#N/A,FALSE,"지침";#N/A,#N/A,FALSE,"환경분석";#N/A,#N/A,FALSE,"Sheet16"}</definedName>
    <definedName name="JKKKK" hidden="1">{#N/A,#N/A,FALSE,"지침";#N/A,#N/A,FALSE,"환경분석";#N/A,#N/A,FALSE,"Sheet16"}</definedName>
    <definedName name="jkl" localSheetId="0" hidden="1">{#N/A,#N/A,FALSE,"EL-M-01";#N/A,#N/A,FALSE,"EL-M-02";#N/A,#N/A,FALSE,"EL-M-03";#N/A,#N/A,FALSE,"EL-S-01";#N/A,#N/A,FALSE,"EL-S-02";#N/A,#N/A,FALSE,"EL-A-01";#N/A,#N/A,FALSE,"EL-A-02"}</definedName>
    <definedName name="jkl" hidden="1">{#N/A,#N/A,FALSE,"EL-M-01";#N/A,#N/A,FALSE,"EL-M-02";#N/A,#N/A,FALSE,"EL-M-03";#N/A,#N/A,FALSE,"EL-S-01";#N/A,#N/A,FALSE,"EL-S-02";#N/A,#N/A,FALSE,"EL-A-01";#N/A,#N/A,FALSE,"EL-A-02"}</definedName>
    <definedName name="jklejke" localSheetId="0" hidden="1">{"'Sheet1'!$A$1:$H$36"}</definedName>
    <definedName name="jklejke" hidden="1">{"'Sheet1'!$A$1:$H$36"}</definedName>
    <definedName name="jkljlkjl" localSheetId="25" hidden="1">{#N/A,#N/A,FALSE,"UNIT";#N/A,#N/A,FALSE,"UNIT";#N/A,#N/A,FALSE,"계정"}</definedName>
    <definedName name="jkljlkjl" localSheetId="0" hidden="1">{#N/A,#N/A,FALSE,"UNIT";#N/A,#N/A,FALSE,"UNIT";#N/A,#N/A,FALSE,"계정"}</definedName>
    <definedName name="jkljlkjl" localSheetId="3" hidden="1">{#N/A,#N/A,FALSE,"UNIT";#N/A,#N/A,FALSE,"UNIT";#N/A,#N/A,FALSE,"계정"}</definedName>
    <definedName name="jkljlkjl" hidden="1">{#N/A,#N/A,FALSE,"UNIT";#N/A,#N/A,FALSE,"UNIT";#N/A,#N/A,FALSE,"계정"}</definedName>
    <definedName name="jklk" localSheetId="0" hidden="1">{#N/A,#N/A,FALSE,"Umsatz OK";#N/A,#N/A,FALSE,"ER OK ";#N/A,#N/A,FALSE,"EA OK (2)";#N/A,#N/A,FALSE,"EA OK";#N/A,#N/A,FALSE,"EA OK (3)";#N/A,#N/A,FALSE,"EA OK (4)";#N/A,#N/A,FALSE,"KA OK  (2)";#N/A,#N/A,FALSE,"KA OK";#N/A,#N/A,FALSE,"KA OK  (3)";#N/A,#N/A,FALSE,"KA OK (4)"}</definedName>
    <definedName name="jklk" hidden="1">{#N/A,#N/A,FALSE,"Umsatz OK";#N/A,#N/A,FALSE,"ER OK ";#N/A,#N/A,FALSE,"EA OK (2)";#N/A,#N/A,FALSE,"EA OK";#N/A,#N/A,FALSE,"EA OK (3)";#N/A,#N/A,FALSE,"EA OK (4)";#N/A,#N/A,FALSE,"KA OK  (2)";#N/A,#N/A,FALSE,"KA OK";#N/A,#N/A,FALSE,"KA OK  (3)";#N/A,#N/A,FALSE,"KA OK (4)"}</definedName>
    <definedName name="jkllll" localSheetId="0" hidden="1">{#N/A,#N/A,FALSE,"PART-1234-8-12-9(41)";#N/A,#N/A,FALSE,"PARTS-2(3)";#N/A,#N/A,FALSE,"VAN SYSTEM";#N/A,#N/A,FALSE,"PARTS-10(26)";#N/A,#N/A,FALSE,"PART-5-6-7-11(14)";#N/A,#N/A,FALSE,"PARTS-4(3)";#N/A,#N/A,FALSE,"PCLASS"}</definedName>
    <definedName name="jkllll" hidden="1">{#N/A,#N/A,FALSE,"PART-1234-8-12-9(41)";#N/A,#N/A,FALSE,"PARTS-2(3)";#N/A,#N/A,FALSE,"VAN SYSTEM";#N/A,#N/A,FALSE,"PARTS-10(26)";#N/A,#N/A,FALSE,"PART-5-6-7-11(14)";#N/A,#N/A,FALSE,"PARTS-4(3)";#N/A,#N/A,FALSE,"PCLASS"}</definedName>
    <definedName name="jkllll_2" localSheetId="0" hidden="1">{#N/A,#N/A,FALSE,"PART-1234-8-12-9(41)";#N/A,#N/A,FALSE,"PARTS-2(3)";#N/A,#N/A,FALSE,"VAN SYSTEM";#N/A,#N/A,FALSE,"PARTS-10(26)";#N/A,#N/A,FALSE,"PART-5-6-7-11(14)";#N/A,#N/A,FALSE,"PARTS-4(3)";#N/A,#N/A,FALSE,"PCLASS"}</definedName>
    <definedName name="jkllll_2" hidden="1">{#N/A,#N/A,FALSE,"PART-1234-8-12-9(41)";#N/A,#N/A,FALSE,"PARTS-2(3)";#N/A,#N/A,FALSE,"VAN SYSTEM";#N/A,#N/A,FALSE,"PARTS-10(26)";#N/A,#N/A,FALSE,"PART-5-6-7-11(14)";#N/A,#N/A,FALSE,"PARTS-4(3)";#N/A,#N/A,FALSE,"PCLASS"}</definedName>
    <definedName name="jklñ" localSheetId="0"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jklñ"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jkwsd" localSheetId="0" hidden="1">{"detail",#N/A,FALSE,"mfg";"summary",#N/A,FALSE,"mfg"}</definedName>
    <definedName name="jkwsd" hidden="1">{"detail",#N/A,FALSE,"mfg";"summary",#N/A,FALSE,"mfg"}</definedName>
    <definedName name="jnbid" localSheetId="0" hidden="1">{"detail",#N/A,FALSE,"mfg";"summary",#N/A,FALSE,"mfg"}</definedName>
    <definedName name="jnbid" hidden="1">{"detail",#N/A,FALSE,"mfg";"summary",#N/A,FALSE,"mfg"}</definedName>
    <definedName name="jomn" localSheetId="0" hidden="1">{"pro_view",#N/A,FALSE,"EEFSNAP2";"rep_view",#N/A,FALSE,"EEFSNAP2"}</definedName>
    <definedName name="jomn" hidden="1">{"pro_view",#N/A,FALSE,"EEFSNAP2";"rep_view",#N/A,FALSE,"EEFSNAP2"}</definedName>
    <definedName name="jöuiuiuzi" localSheetId="0" hidden="1">{#N/A,#N/A,FALSE,"Umsatz 99";#N/A,#N/A,FALSE,"ER 99 "}</definedName>
    <definedName name="jöuiuiuzi" hidden="1">{#N/A,#N/A,FALSE,"Umsatz 99";#N/A,#N/A,FALSE,"ER 99 "}</definedName>
    <definedName name="ju" localSheetId="0" hidden="1">{"detail",#N/A,FALSE,"mfg";"summary",#N/A,FALSE,"mfg"}</definedName>
    <definedName name="ju" hidden="1">{"detail",#N/A,FALSE,"mfg";"summary",#N/A,FALSE,"mfg"}</definedName>
    <definedName name="judy" localSheetId="0" hidden="1">{#N/A,#N/A,FALSE,"Pharm";#N/A,#N/A,FALSE,"WWCM"}</definedName>
    <definedName name="judy" hidden="1">{#N/A,#N/A,FALSE,"Pharm";#N/A,#N/A,FALSE,"WWCM"}</definedName>
    <definedName name="judy1" localSheetId="0" hidden="1">{#N/A,#N/A,FALSE,"Pharm";#N/A,#N/A,FALSE,"WWCM"}</definedName>
    <definedName name="judy1" hidden="1">{#N/A,#N/A,FALSE,"Pharm";#N/A,#N/A,FALSE,"WWCM"}</definedName>
    <definedName name="jui" localSheetId="0" hidden="1">{"YD OTHER",#N/A,FALSE,"YTD"}</definedName>
    <definedName name="jui" hidden="1">{"YD OTHER",#N/A,FALSE,"YTD"}</definedName>
    <definedName name="juio" localSheetId="0" hidden="1">{"Page 1",#N/A,FALSE,"OpExJanVsPY";"Page 2",#N/A,FALSE,"OpExJanVsPY"}</definedName>
    <definedName name="juio" hidden="1">{"Page 1",#N/A,FALSE,"OpExJanVsPY";"Page 2",#N/A,FALSE,"OpExJanVsPY"}</definedName>
    <definedName name="JUNESALE" localSheetId="0" hidden="1">{#N/A,#N/A,FALSE,"지침";#N/A,#N/A,FALSE,"환경분석";#N/A,#N/A,FALSE,"Sheet16"}</definedName>
    <definedName name="JUNESALE" hidden="1">{#N/A,#N/A,FALSE,"지침";#N/A,#N/A,FALSE,"환경분석";#N/A,#N/A,FALSE,"Sheet16"}</definedName>
    <definedName name="JUU" hidden="1">#N/A</definedName>
    <definedName name="jyj" localSheetId="0" hidden="1">{#N/A,#N/A,FALSE,"Yield";#N/A,#N/A,FALSE,"Loss1";#N/A,#N/A,FALSE,"Loss2";#N/A,#N/A,FALSE,"Hour-Labor(배분)";#N/A,#N/A,FALSE,"Capital Expenditure";#N/A,#N/A,FALSE,"Productivity"}</definedName>
    <definedName name="jyj" localSheetId="3" hidden="1">{#N/A,#N/A,FALSE,"Yield";#N/A,#N/A,FALSE,"Loss1";#N/A,#N/A,FALSE,"Loss2";#N/A,#N/A,FALSE,"Hour-Labor(배분)";#N/A,#N/A,FALSE,"Capital Expenditure";#N/A,#N/A,FALSE,"Productivity"}</definedName>
    <definedName name="jyj" hidden="1">{#N/A,#N/A,FALSE,"Yield";#N/A,#N/A,FALSE,"Loss1";#N/A,#N/A,FALSE,"Loss2";#N/A,#N/A,FALSE,"Hour-Labor(배분)";#N/A,#N/A,FALSE,"Capital Expenditure";#N/A,#N/A,FALSE,"Productivity"}</definedName>
    <definedName name="jyjy" localSheetId="0" hidden="1">{#N/A,#N/A,FALSE,"Yield";#N/A,#N/A,FALSE,"Loss1";#N/A,#N/A,FALSE,"Loss2";#N/A,#N/A,FALSE,"Hour-Labor(배분)";#N/A,#N/A,FALSE,"Capital Expenditure";#N/A,#N/A,FALSE,"Productivity"}</definedName>
    <definedName name="jyjy" localSheetId="3" hidden="1">{#N/A,#N/A,FALSE,"Yield";#N/A,#N/A,FALSE,"Loss1";#N/A,#N/A,FALSE,"Loss2";#N/A,#N/A,FALSE,"Hour-Labor(배분)";#N/A,#N/A,FALSE,"Capital Expenditure";#N/A,#N/A,FALSE,"Productivity"}</definedName>
    <definedName name="jyjy" hidden="1">{#N/A,#N/A,FALSE,"Yield";#N/A,#N/A,FALSE,"Loss1";#N/A,#N/A,FALSE,"Loss2";#N/A,#N/A,FALSE,"Hour-Labor(배분)";#N/A,#N/A,FALSE,"Capital Expenditure";#N/A,#N/A,FALSE,"Productivity"}</definedName>
    <definedName name="k" localSheetId="25" hidden="1">{"'5국공정'!$A$1:$E$128"}</definedName>
    <definedName name="k" localSheetId="0" hidden="1">{"'5국공정'!$A$1:$E$128"}</definedName>
    <definedName name="k" localSheetId="3" hidden="1">{"'5국공정'!$A$1:$E$128"}</definedName>
    <definedName name="k" hidden="1">{"'5국공정'!$A$1:$E$128"}</definedName>
    <definedName name="K1P35"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K1P35"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KC" localSheetId="25" hidden="1">{#N/A,#N/A,FALSE,"을지 (4)";#N/A,#N/A,FALSE,"을지 (5)";#N/A,#N/A,FALSE,"을지 (6)"}</definedName>
    <definedName name="KC" localSheetId="0" hidden="1">{#N/A,#N/A,FALSE,"을지 (4)";#N/A,#N/A,FALSE,"을지 (5)";#N/A,#N/A,FALSE,"을지 (6)"}</definedName>
    <definedName name="KC" localSheetId="3" hidden="1">{#N/A,#N/A,FALSE,"을지 (4)";#N/A,#N/A,FALSE,"을지 (5)";#N/A,#N/A,FALSE,"을지 (6)"}</definedName>
    <definedName name="KC" hidden="1">{#N/A,#N/A,FALSE,"을지 (4)";#N/A,#N/A,FALSE,"을지 (5)";#N/A,#N/A,FALSE,"을지 (6)"}</definedName>
    <definedName name="kcsq"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kcsq" localSheetId="3"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kcsq"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KDCSS"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KDCSS" localSheetId="3"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KDCSS"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key" hidden="1">#REF!</definedName>
    <definedName name="kfdkdk" localSheetId="0" hidden="1">{"adj95mult",#N/A,FALSE,"COMPCO";"adj95est",#N/A,FALSE,"COMPCO"}</definedName>
    <definedName name="kfdkdk" hidden="1">{"adj95mult",#N/A,FALSE,"COMPCO";"adj95est",#N/A,FALSE,"COMPCO"}</definedName>
    <definedName name="KFH" localSheetId="0" hidden="1">{#N/A,#N/A,FALSE,"손익표지";#N/A,#N/A,FALSE,"손익계산";#N/A,#N/A,FALSE,"일반관리비";#N/A,#N/A,FALSE,"영업외수익";#N/A,#N/A,FALSE,"영업외비용";#N/A,#N/A,FALSE,"매출액";#N/A,#N/A,FALSE,"요약손익";#N/A,#N/A,FALSE,"요약대차";#N/A,#N/A,FALSE,"매출채권현황";#N/A,#N/A,FALSE,"매출채권명세"}</definedName>
    <definedName name="KFH" hidden="1">{#N/A,#N/A,FALSE,"손익표지";#N/A,#N/A,FALSE,"손익계산";#N/A,#N/A,FALSE,"일반관리비";#N/A,#N/A,FALSE,"영업외수익";#N/A,#N/A,FALSE,"영업외비용";#N/A,#N/A,FALSE,"매출액";#N/A,#N/A,FALSE,"요약손익";#N/A,#N/A,FALSE,"요약대차";#N/A,#N/A,FALSE,"매출채권현황";#N/A,#N/A,FALSE,"매출채권명세"}</definedName>
    <definedName name="kh" localSheetId="0"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kh"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khjgy" hidden="1">#REF!</definedName>
    <definedName name="KHN" localSheetId="0" hidden="1">{"'보고양식'!$A$58:$K$111"}</definedName>
    <definedName name="KHN" hidden="1">{"'보고양식'!$A$58:$K$111"}</definedName>
    <definedName name="KIA" localSheetId="0" hidden="1">{#N/A,#N/A,FALSE,"단축1";#N/A,#N/A,FALSE,"단축2";#N/A,#N/A,FALSE,"단축3";#N/A,#N/A,FALSE,"장축";#N/A,#N/A,FALSE,"4WD"}</definedName>
    <definedName name="KIA" hidden="1">{#N/A,#N/A,FALSE,"단축1";#N/A,#N/A,FALSE,"단축2";#N/A,#N/A,FALSE,"단축3";#N/A,#N/A,FALSE,"장축";#N/A,#N/A,FALSE,"4WD"}</definedName>
    <definedName name="KIECO" hidden="1">#REF!</definedName>
    <definedName name="kim"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kim"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kinjs" localSheetId="0" hidden="1">{"detail",#N/A,FALSE,"mfg";"summary",#N/A,FALSE,"mfg"}</definedName>
    <definedName name="kinjs" hidden="1">{"detail",#N/A,FALSE,"mfg";"summary",#N/A,FALSE,"mfg"}</definedName>
    <definedName name="kip" localSheetId="0" hidden="1">{"detail",#N/A,FALSE,"mfg";"summary",#N/A,FALSE,"mfg"}</definedName>
    <definedName name="kip" hidden="1">{"detail",#N/A,FALSE,"mfg";"summary",#N/A,FALSE,"mfg"}</definedName>
    <definedName name="KJ" localSheetId="0" hidden="1">{#N/A,#N/A,FALSE,"P.C.B"}</definedName>
    <definedName name="KJ" hidden="1">{#N/A,#N/A,FALSE,"P.C.B"}</definedName>
    <definedName name="kjg" localSheetId="0" hidden="1">{"Cover",#N/A,FALSE,"Cover";"Comments",#N/A,FALSE,"Quarterly Comments";"QtrP&amp;L",#N/A,FALSE,"Product Qtr P&amp;L Trends";"European CPIT",#N/A,FALSE,"European CPIT";"CPIT O2N2 Graphs",#N/A,FALSE,"CPIT O2N2 Graphs";"CPIT HYCO Graphs",#N/A,FALSE,"CPIT HYCO Graphs ";"Scorecard - US format",#N/A,FALSE,"Scorecard - US format";"Programmes",#N/A,FALSE,"Programmes";"Summary Year Majfac vs PY",#N/A,FALSE,"Summary Year Majfac vs PY";"Summary Year Majfac vs Plan",#N/A,FALSE,"Summary Year Majfac vs Plan";"Major Factors by Qtr",#N/A,FALSE,"Major Factors by Qtr";"Capex",#N/A,FALSE,"Capex"}</definedName>
    <definedName name="kjg" hidden="1">{"Cover",#N/A,FALSE,"Cover";"Comments",#N/A,FALSE,"Quarterly Comments";"QtrP&amp;L",#N/A,FALSE,"Product Qtr P&amp;L Trends";"European CPIT",#N/A,FALSE,"European CPIT";"CPIT O2N2 Graphs",#N/A,FALSE,"CPIT O2N2 Graphs";"CPIT HYCO Graphs",#N/A,FALSE,"CPIT HYCO Graphs ";"Scorecard - US format",#N/A,FALSE,"Scorecard - US format";"Programmes",#N/A,FALSE,"Programmes";"Summary Year Majfac vs PY",#N/A,FALSE,"Summary Year Majfac vs PY";"Summary Year Majfac vs Plan",#N/A,FALSE,"Summary Year Majfac vs Plan";"Major Factors by Qtr",#N/A,FALSE,"Major Factors by Qtr";"Capex",#N/A,FALSE,"Capex"}</definedName>
    <definedName name="kjhg" localSheetId="0" hidden="1">{"ICD Details",#N/A,FALSE,"Current Yr";"ICD Details",#N/A,FALSE,"Budget";"ICD Details",#N/A,FALSE,"Prior Year"}</definedName>
    <definedName name="kjhg" hidden="1">{"ICD Details",#N/A,FALSE,"Current Yr";"ICD Details",#N/A,FALSE,"Budget";"ICD Details",#N/A,FALSE,"Prior Year"}</definedName>
    <definedName name="kjhkj" localSheetId="0" hidden="1">{#N/A,#N/A,FALSE,"PART-1234-8-12-9(41)";#N/A,#N/A,FALSE,"PARTS-2(3)";#N/A,#N/A,FALSE,"VAN SYSTEM";#N/A,#N/A,FALSE,"PARTS-10(26)";#N/A,#N/A,FALSE,"PART-5-6-7-11(14)";#N/A,#N/A,FALSE,"PARTS-4(3)";#N/A,#N/A,FALSE,"PCLASS"}</definedName>
    <definedName name="kjhkj" hidden="1">{#N/A,#N/A,FALSE,"PART-1234-8-12-9(41)";#N/A,#N/A,FALSE,"PARTS-2(3)";#N/A,#N/A,FALSE,"VAN SYSTEM";#N/A,#N/A,FALSE,"PARTS-10(26)";#N/A,#N/A,FALSE,"PART-5-6-7-11(14)";#N/A,#N/A,FALSE,"PARTS-4(3)";#N/A,#N/A,FALSE,"PCLASS"}</definedName>
    <definedName name="kjhkjhl" hidden="1">#REF!</definedName>
    <definedName name="kjip" localSheetId="0" hidden="1">{"detail",#N/A,FALSE,"mfg";"summary",#N/A,FALSE,"mfg"}</definedName>
    <definedName name="kjip" hidden="1">{"detail",#N/A,FALSE,"mfg";"summary",#N/A,FALSE,"mfg"}</definedName>
    <definedName name="kjk.l" localSheetId="0" hidden="1">{#N/A,#N/A,FALSE,"Produkte Erw.";#N/A,#N/A,FALSE,"Produkte Plan";#N/A,#N/A,FALSE,"Leistungen Erw.";#N/A,#N/A,FALSE,"Leistungen Plan";#N/A,#N/A,FALSE,"KA Allg.Kosten (2)";#N/A,#N/A,FALSE,"KA All.Kosten"}</definedName>
    <definedName name="kjk.l" hidden="1">{#N/A,#N/A,FALSE,"Produkte Erw.";#N/A,#N/A,FALSE,"Produkte Plan";#N/A,#N/A,FALSE,"Leistungen Erw.";#N/A,#N/A,FALSE,"Leistungen Plan";#N/A,#N/A,FALSE,"KA Allg.Kosten (2)";#N/A,#N/A,FALSE,"KA All.Kosten"}</definedName>
    <definedName name="kjljkölhklh" localSheetId="0" hidden="1">{#N/A,#N/A,FALSE,"Produkte Erw.";#N/A,#N/A,FALSE,"Produkte Plan";#N/A,#N/A,FALSE,"Leistungen Erw.";#N/A,#N/A,FALSE,"Leistungen Plan";#N/A,#N/A,FALSE,"KA Allg.Kosten (2)";#N/A,#N/A,FALSE,"KA All.Kosten"}</definedName>
    <definedName name="kjljkölhklh" hidden="1">{#N/A,#N/A,FALSE,"Produkte Erw.";#N/A,#N/A,FALSE,"Produkte Plan";#N/A,#N/A,FALSE,"Leistungen Erw.";#N/A,#N/A,FALSE,"Leistungen Plan";#N/A,#N/A,FALSE,"KA Allg.Kosten (2)";#N/A,#N/A,FALSE,"KA All.Kosten"}</definedName>
    <definedName name="KK"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K"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K"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kk.l" localSheetId="0" hidden="1">{#N/A,#N/A,FALSE,"Produkte Erw.";#N/A,#N/A,FALSE,"Produkte Plan";#N/A,#N/A,FALSE,"Leistungen Erw.";#N/A,#N/A,FALSE,"Leistungen Plan";#N/A,#N/A,FALSE,"KA Allg.Kosten (2)";#N/A,#N/A,FALSE,"KA All.Kosten"}</definedName>
    <definedName name="kk.l" hidden="1">{#N/A,#N/A,FALSE,"Produkte Erw.";#N/A,#N/A,FALSE,"Produkte Plan";#N/A,#N/A,FALSE,"Leistungen Erw.";#N/A,#N/A,FALSE,"Leistungen Plan";#N/A,#N/A,FALSE,"KA Allg.Kosten (2)";#N/A,#N/A,FALSE,"KA All.Kosten"}</definedName>
    <definedName name="KKH" localSheetId="0" hidden="1">{#N/A,#N/A,FALSE,"단축1";#N/A,#N/A,FALSE,"단축2";#N/A,#N/A,FALSE,"단축3";#N/A,#N/A,FALSE,"장축";#N/A,#N/A,FALSE,"4WD"}</definedName>
    <definedName name="KKH" hidden="1">{#N/A,#N/A,FALSE,"단축1";#N/A,#N/A,FALSE,"단축2";#N/A,#N/A,FALSE,"단축3";#N/A,#N/A,FALSE,"장축";#N/A,#N/A,FALSE,"4WD"}</definedName>
    <definedName name="kkk" hidden="1">#REF!</definedName>
    <definedName name="kkk.llll" localSheetId="0" hidden="1">{#N/A,#N/A,FALSE,"Umsatz CH";#N/A,#N/A,FALSE,"ER CH";#N/A,#N/A,FALSE,"EA CH (2) ";#N/A,#N/A,FALSE,"EA CH";#N/A,#N/A,FALSE,"EA CH (3) ";#N/A,#N/A,FALSE,"EA CH (4)";#N/A,#N/A,FALSE,"KA CH";#N/A,#N/A,FALSE,"KA CH  (2)";#N/A,#N/A,FALSE,"KA CH  (3)";#N/A,#N/A,FALSE,"KA CH (4)"}</definedName>
    <definedName name="kkk.llll" hidden="1">{#N/A,#N/A,FALSE,"Umsatz CH";#N/A,#N/A,FALSE,"ER CH";#N/A,#N/A,FALSE,"EA CH (2) ";#N/A,#N/A,FALSE,"EA CH";#N/A,#N/A,FALSE,"EA CH (3) ";#N/A,#N/A,FALSE,"EA CH (4)";#N/A,#N/A,FALSE,"KA CH";#N/A,#N/A,FALSE,"KA CH  (2)";#N/A,#N/A,FALSE,"KA CH  (3)";#N/A,#N/A,FALSE,"KA CH (4)"}</definedName>
    <definedName name="KKK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KKK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KKKD" localSheetId="0" hidden="1">{#N/A,#N/A,FALSE,"Yield";#N/A,#N/A,FALSE,"Loss1";#N/A,#N/A,FALSE,"Loss2";#N/A,#N/A,FALSE,"Hour-Labor(배분)";#N/A,#N/A,FALSE,"Capital Expenditure";#N/A,#N/A,FALSE,"Productivity"}</definedName>
    <definedName name="KKKD" localSheetId="3" hidden="1">{#N/A,#N/A,FALSE,"Yield";#N/A,#N/A,FALSE,"Loss1";#N/A,#N/A,FALSE,"Loss2";#N/A,#N/A,FALSE,"Hour-Labor(배분)";#N/A,#N/A,FALSE,"Capital Expenditure";#N/A,#N/A,FALSE,"Productivity"}</definedName>
    <definedName name="KKKD" hidden="1">{#N/A,#N/A,FALSE,"Yield";#N/A,#N/A,FALSE,"Loss1";#N/A,#N/A,FALSE,"Loss2";#N/A,#N/A,FALSE,"Hour-Labor(배분)";#N/A,#N/A,FALSE,"Capital Expenditure";#N/A,#N/A,FALSE,"Productivity"}</definedName>
    <definedName name="kkkk" localSheetId="25" hidden="1">{#N/A,"수불부",FALSE,"사급자재수불서";#N/A,"수불부",FALSE,"사급자재수불서"}</definedName>
    <definedName name="kkkk" localSheetId="0" hidden="1">{#N/A,"수불부",FALSE,"사급자재수불서";#N/A,"수불부",FALSE,"사급자재수불서"}</definedName>
    <definedName name="kkkk" localSheetId="3" hidden="1">{#N/A,"수불부",FALSE,"사급자재수불서";#N/A,"수불부",FALSE,"사급자재수불서"}</definedName>
    <definedName name="kkkk" hidden="1">{#N/A,"수불부",FALSE,"사급자재수불서";#N/A,"수불부",FALSE,"사급자재수불서"}</definedName>
    <definedName name="kkkk.llll" localSheetId="0" hidden="1">{#N/A,#N/A,FALSE,"Umsatz 99";#N/A,#N/A,FALSE,"ER 99 "}</definedName>
    <definedName name="kkkk.llll" hidden="1">{#N/A,#N/A,FALSE,"Umsatz 99";#N/A,#N/A,FALSE,"ER 99 "}</definedName>
    <definedName name="kkkkk"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kkkkk" localSheetId="3"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kkkkk"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kkkkkk" localSheetId="0" hidden="1">{#N/A,#N/A,FALSE,"지침";#N/A,#N/A,FALSE,"환경분석";#N/A,#N/A,FALSE,"Sheet16"}</definedName>
    <definedName name="kkkkkk" hidden="1">{#N/A,#N/A,FALSE,"지침";#N/A,#N/A,FALSE,"환경분석";#N/A,#N/A,FALSE,"Sheet16"}</definedName>
    <definedName name="KKL" localSheetId="0" hidden="1">{#N/A,#N/A,FALSE,"손익표지";#N/A,#N/A,FALSE,"손익계산";#N/A,#N/A,FALSE,"일반관리비";#N/A,#N/A,FALSE,"영업외수익";#N/A,#N/A,FALSE,"영업외비용";#N/A,#N/A,FALSE,"매출액";#N/A,#N/A,FALSE,"요약손익";#N/A,#N/A,FALSE,"요약대차";#N/A,#N/A,FALSE,"매출채권현황";#N/A,#N/A,FALSE,"매출채권명세"}</definedName>
    <definedName name="KKL" hidden="1">{#N/A,#N/A,FALSE,"손익표지";#N/A,#N/A,FALSE,"손익계산";#N/A,#N/A,FALSE,"일반관리비";#N/A,#N/A,FALSE,"영업외수익";#N/A,#N/A,FALSE,"영업외비용";#N/A,#N/A,FALSE,"매출액";#N/A,#N/A,FALSE,"요약손익";#N/A,#N/A,FALSE,"요약대차";#N/A,#N/A,FALSE,"매출채권현황";#N/A,#N/A,FALSE,"매출채권명세"}</definedName>
    <definedName name="KL"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KL"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kljk" localSheetId="0" hidden="1">{#N/A,#N/A,FALSE,"Umsatz CH";#N/A,#N/A,FALSE,"ER CH";#N/A,#N/A,FALSE,"EA CH (2) ";#N/A,#N/A,FALSE,"EA CH";#N/A,#N/A,FALSE,"EA CH (3) ";#N/A,#N/A,FALSE,"EA CH (4)";#N/A,#N/A,FALSE,"KA CH";#N/A,#N/A,FALSE,"KA CH  (2)";#N/A,#N/A,FALSE,"KA CH  (3)";#N/A,#N/A,FALSE,"KA CH (4)"}</definedName>
    <definedName name="kljk" hidden="1">{#N/A,#N/A,FALSE,"Umsatz CH";#N/A,#N/A,FALSE,"ER CH";#N/A,#N/A,FALSE,"EA CH (2) ";#N/A,#N/A,FALSE,"EA CH";#N/A,#N/A,FALSE,"EA CH (3) ";#N/A,#N/A,FALSE,"EA CH (4)";#N/A,#N/A,FALSE,"KA CH";#N/A,#N/A,FALSE,"KA CH  (2)";#N/A,#N/A,FALSE,"KA CH  (3)";#N/A,#N/A,FALSE,"KA CH (4)"}</definedName>
    <definedName name="kljklkj" localSheetId="0" hidden="1">{#N/A,#N/A,FALSE,"KA CH  (2)"}</definedName>
    <definedName name="kljklkj" hidden="1">{#N/A,#N/A,FALSE,"KA CH  (2)"}</definedName>
    <definedName name="klk" localSheetId="0" hidden="1">{#N/A,#N/A,FALSE,"Umsatz CH";#N/A,#N/A,FALSE,"ER CH";#N/A,#N/A,FALSE,"EA CH (2) ";#N/A,#N/A,FALSE,"EA CH";#N/A,#N/A,FALSE,"EA CH (3) ";#N/A,#N/A,FALSE,"EA CH (4)";#N/A,#N/A,FALSE,"KA CH";#N/A,#N/A,FALSE,"KA CH  (2)";#N/A,#N/A,FALSE,"KA CH  (3)";#N/A,#N/A,FALSE,"KA CH (4)"}</definedName>
    <definedName name="klk" hidden="1">{#N/A,#N/A,FALSE,"Umsatz CH";#N/A,#N/A,FALSE,"ER CH";#N/A,#N/A,FALSE,"EA CH (2) ";#N/A,#N/A,FALSE,"EA CH";#N/A,#N/A,FALSE,"EA CH (3) ";#N/A,#N/A,FALSE,"EA CH (4)";#N/A,#N/A,FALSE,"KA CH";#N/A,#N/A,FALSE,"KA CH  (2)";#N/A,#N/A,FALSE,"KA CH  (3)";#N/A,#N/A,FALSE,"KA CH (4)"}</definedName>
    <definedName name="klkj" localSheetId="0"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klkj"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klklkl" localSheetId="0" hidden="1">{#N/A,#N/A,FALSE,"Umsatz 99";#N/A,#N/A,FALSE,"ER 99 "}</definedName>
    <definedName name="klklkl" hidden="1">{#N/A,#N/A,FALSE,"Umsatz 99";#N/A,#N/A,FALSE,"ER 99 "}</definedName>
    <definedName name="KLLL" localSheetId="0" hidden="1">{#N/A,#N/A,FALSE,"PART-1234-8-12-9(41)";#N/A,#N/A,FALSE,"PARTS-2(3)";#N/A,#N/A,FALSE,"VAN SYSTEM";#N/A,#N/A,FALSE,"PARTS-10(26)";#N/A,#N/A,FALSE,"PART-5-6-7-11(14)";#N/A,#N/A,FALSE,"PARTS-4(3)";#N/A,#N/A,FALSE,"PCLASS"}</definedName>
    <definedName name="KLLL" hidden="1">{#N/A,#N/A,FALSE,"PART-1234-8-12-9(41)";#N/A,#N/A,FALSE,"PARTS-2(3)";#N/A,#N/A,FALSE,"VAN SYSTEM";#N/A,#N/A,FALSE,"PARTS-10(26)";#N/A,#N/A,FALSE,"PART-5-6-7-11(14)";#N/A,#N/A,FALSE,"PARTS-4(3)";#N/A,#N/A,FALSE,"PCLASS"}</definedName>
    <definedName name="KLLL_2" localSheetId="0" hidden="1">{#N/A,#N/A,FALSE,"PART-1234-8-12-9(41)";#N/A,#N/A,FALSE,"PARTS-2(3)";#N/A,#N/A,FALSE,"VAN SYSTEM";#N/A,#N/A,FALSE,"PARTS-10(26)";#N/A,#N/A,FALSE,"PART-5-6-7-11(14)";#N/A,#N/A,FALSE,"PARTS-4(3)";#N/A,#N/A,FALSE,"PCLASS"}</definedName>
    <definedName name="KLLL_2" hidden="1">{#N/A,#N/A,FALSE,"PART-1234-8-12-9(41)";#N/A,#N/A,FALSE,"PARTS-2(3)";#N/A,#N/A,FALSE,"VAN SYSTEM";#N/A,#N/A,FALSE,"PARTS-10(26)";#N/A,#N/A,FALSE,"PART-5-6-7-11(14)";#N/A,#N/A,FALSE,"PARTS-4(3)";#N/A,#N/A,FALSE,"PCLASS"}</definedName>
    <definedName name="kllll" localSheetId="0" hidden="1">{#N/A,#N/A,FALSE,"PART-1234-8-12-9(41)";#N/A,#N/A,FALSE,"PARTS-2(3)";#N/A,#N/A,FALSE,"VAN SYSTEM";#N/A,#N/A,FALSE,"PARTS-10(26)";#N/A,#N/A,FALSE,"PART-5-6-7-11(14)";#N/A,#N/A,FALSE,"PARTS-4(3)";#N/A,#N/A,FALSE,"PCLASS"}</definedName>
    <definedName name="kllll" hidden="1">{#N/A,#N/A,FALSE,"PART-1234-8-12-9(41)";#N/A,#N/A,FALSE,"PARTS-2(3)";#N/A,#N/A,FALSE,"VAN SYSTEM";#N/A,#N/A,FALSE,"PARTS-10(26)";#N/A,#N/A,FALSE,"PART-5-6-7-11(14)";#N/A,#N/A,FALSE,"PARTS-4(3)";#N/A,#N/A,FALSE,"PCLASS"}</definedName>
    <definedName name="kllll_2" localSheetId="0" hidden="1">{#N/A,#N/A,FALSE,"PART-1234-8-12-9(41)";#N/A,#N/A,FALSE,"PARTS-2(3)";#N/A,#N/A,FALSE,"VAN SYSTEM";#N/A,#N/A,FALSE,"PARTS-10(26)";#N/A,#N/A,FALSE,"PART-5-6-7-11(14)";#N/A,#N/A,FALSE,"PARTS-4(3)";#N/A,#N/A,FALSE,"PCLASS"}</definedName>
    <definedName name="kllll_2" hidden="1">{#N/A,#N/A,FALSE,"PART-1234-8-12-9(41)";#N/A,#N/A,FALSE,"PARTS-2(3)";#N/A,#N/A,FALSE,"VAN SYSTEM";#N/A,#N/A,FALSE,"PARTS-10(26)";#N/A,#N/A,FALSE,"PART-5-6-7-11(14)";#N/A,#N/A,FALSE,"PARTS-4(3)";#N/A,#N/A,FALSE,"PCLASS"}</definedName>
    <definedName name="klñ" localSheetId="0" hidden="1">{"AS REP",#N/A,FALSE,"EEFSNAP2";"PROP",#N/A,FALSE,"EEFSNAP2";"RISKS",#N/A,FALSE,"EEFSNAP2";"VIEW ALL",#N/A,FALSE,"EEFSNAP2"}</definedName>
    <definedName name="klñ" hidden="1">{"AS REP",#N/A,FALSE,"EEFSNAP2";"PROP",#N/A,FALSE,"EEFSNAP2";"RISKS",#N/A,FALSE,"EEFSNAP2";"VIEW ALL",#N/A,FALSE,"EEFSNAP2"}</definedName>
    <definedName name="km" localSheetId="0" hidden="1">{"pro_view",#N/A,FALSE,"EEFSNAP2";"rep_view",#N/A,FALSE,"EEFSNAP2"}</definedName>
    <definedName name="km" hidden="1">{"pro_view",#N/A,FALSE,"EEFSNAP2";"rep_view",#N/A,FALSE,"EEFSNAP2"}</definedName>
    <definedName name="kmps" localSheetId="0" hidden="1">{#N/A,#N/A,FALSE,"BS";#N/A,#N/A,FALSE,"PL";#N/A,#N/A,FALSE,"처분";#N/A,#N/A,FALSE,"현금";#N/A,#N/A,FALSE,"매출";#N/A,#N/A,FALSE,"원가";#N/A,#N/A,FALSE,"경영"}</definedName>
    <definedName name="kmps" hidden="1">{#N/A,#N/A,FALSE,"BS";#N/A,#N/A,FALSE,"PL";#N/A,#N/A,FALSE,"처분";#N/A,#N/A,FALSE,"현금";#N/A,#N/A,FALSE,"매출";#N/A,#N/A,FALSE,"원가";#N/A,#N/A,FALSE,"경영"}</definedName>
    <definedName name="KN" localSheetId="25" hidden="1">{#N/A,#N/A,FALSE,"을지 (4)";#N/A,#N/A,FALSE,"을지 (5)";#N/A,#N/A,FALSE,"을지 (6)"}</definedName>
    <definedName name="KN" localSheetId="0" hidden="1">{#N/A,#N/A,FALSE,"을지 (4)";#N/A,#N/A,FALSE,"을지 (5)";#N/A,#N/A,FALSE,"을지 (6)"}</definedName>
    <definedName name="KN" localSheetId="3" hidden="1">{#N/A,#N/A,FALSE,"을지 (4)";#N/A,#N/A,FALSE,"을지 (5)";#N/A,#N/A,FALSE,"을지 (6)"}</definedName>
    <definedName name="KN" hidden="1">{#N/A,#N/A,FALSE,"을지 (4)";#N/A,#N/A,FALSE,"을지 (5)";#N/A,#N/A,FALSE,"을지 (6)"}</definedName>
    <definedName name="köäklöl"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köäklöl"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Konggy" localSheetId="0" hidden="1">{#N/A,#N/A,FALSE,"P.C.B"}</definedName>
    <definedName name="Konggy" hidden="1">{#N/A,#N/A,FALSE,"P.C.B"}</definedName>
    <definedName name="kou" localSheetId="0" hidden="1">{"detail",#N/A,FALSE,"mfg";"summary",#N/A,FALSE,"mfg"}</definedName>
    <definedName name="kou" hidden="1">{"detail",#N/A,FALSE,"mfg";"summary",#N/A,FALSE,"mfg"}</definedName>
    <definedName name="ksksks" hidden="1">#REF!</definedName>
    <definedName name="kslkjkjlkjd" localSheetId="0" hidden="1">{#N/A,#N/A,FALSE,"REPORT"}</definedName>
    <definedName name="kslkjkjlkjd" hidden="1">{#N/A,#N/A,FALSE,"REPORT"}</definedName>
    <definedName name="ktft" hidden="1">3</definedName>
    <definedName name="KU" localSheetId="0" hidden="1">{#N/A,#N/A,TRUE,"Y생산";#N/A,#N/A,TRUE,"Y판매";#N/A,#N/A,TRUE,"Y총물량";#N/A,#N/A,TRUE,"Y능력";#N/A,#N/A,TRUE,"YKD"}</definedName>
    <definedName name="KU" hidden="1">{#N/A,#N/A,TRUE,"Y생산";#N/A,#N/A,TRUE,"Y판매";#N/A,#N/A,TRUE,"Y총물량";#N/A,#N/A,TRUE,"Y능력";#N/A,#N/A,TRUE,"YKD"}</definedName>
    <definedName name="kugkgkg" localSheetId="0" hidden="1">{#N/A,#N/A,FALSE,"PART-1234-8-12-9(41)";#N/A,#N/A,FALSE,"PARTS-2(3)";#N/A,#N/A,FALSE,"VAN SYSTEM";#N/A,#N/A,FALSE,"PARTS-10(26)";#N/A,#N/A,FALSE,"PART-5-6-7-11(14)";#N/A,#N/A,FALSE,"PARTS-4(3)";#N/A,#N/A,FALSE,"PCLASS"}</definedName>
    <definedName name="kugkgkg" hidden="1">{#N/A,#N/A,FALSE,"PART-1234-8-12-9(41)";#N/A,#N/A,FALSE,"PARTS-2(3)";#N/A,#N/A,FALSE,"VAN SYSTEM";#N/A,#N/A,FALSE,"PARTS-10(26)";#N/A,#N/A,FALSE,"PART-5-6-7-11(14)";#N/A,#N/A,FALSE,"PARTS-4(3)";#N/A,#N/A,FALSE,"PCLASS"}</definedName>
    <definedName name="kuyu" hidden="1">#REF!</definedName>
    <definedName name="KW" hidden="1">#REF!</definedName>
    <definedName name="kyf" hidden="1">#REF!</definedName>
    <definedName name="K잔액기준" localSheetId="0" hidden="1">{#N/A,#N/A,FALSE,"주요여수신";#N/A,#N/A,FALSE,"수신금리";#N/A,#N/A,FALSE,"대출금리";#N/A,#N/A,FALSE,"신규대출";#N/A,#N/A,FALSE,"총액대출"}</definedName>
    <definedName name="K잔액기준" hidden="1">{#N/A,#N/A,FALSE,"주요여수신";#N/A,#N/A,FALSE,"수신금리";#N/A,#N/A,FALSE,"대출금리";#N/A,#N/A,FALSE,"신규대출";#N/A,#N/A,FALSE,"총액대출"}</definedName>
    <definedName name="l" localSheetId="0" hidden="1">{#N/A,#N/A,FALSE,"Aging Summary";#N/A,#N/A,FALSE,"Ratio Analysis";#N/A,#N/A,FALSE,"Test 120 Day Accts";#N/A,#N/A,FALSE,"Tickmarks"}</definedName>
    <definedName name="l" localSheetId="3" hidden="1">{#N/A,#N/A,FALSE,"Aging Summary";#N/A,#N/A,FALSE,"Ratio Analysis";#N/A,#N/A,FALSE,"Test 120 Day Accts";#N/A,#N/A,FALSE,"Tickmarks"}</definedName>
    <definedName name="l" hidden="1">{#N/A,#N/A,FALSE,"Aging Summary";#N/A,#N/A,FALSE,"Ratio Analysis";#N/A,#N/A,FALSE,"Test 120 Day Accts";#N/A,#N/A,FALSE,"Tickmarks"}</definedName>
    <definedName name="LCD" localSheetId="0" hidden="1">{#N/A,#N/A,FALSE,"표지&amp;목차";#N/A,#N/A,FALSE,"경영현황";#N/A,#N/A,FALSE,"매출현황";#N/A,#N/A,FALSE,"매출차이분석(양식)";#N/A,#N/A,FALSE,"손익현황";#N/A,#N/A,FALSE,"손익차이분석";#N/A,#N/A,FALSE,"제품별손익";#N/A,#N/A,FALSE,"재공재고";#N/A,#N/A,FALSE,"원가추이"}</definedName>
    <definedName name="LCD" hidden="1">{#N/A,#N/A,FALSE,"표지&amp;목차";#N/A,#N/A,FALSE,"경영현황";#N/A,#N/A,FALSE,"매출현황";#N/A,#N/A,FALSE,"매출차이분석(양식)";#N/A,#N/A,FALSE,"손익현황";#N/A,#N/A,FALSE,"손익차이분석";#N/A,#N/A,FALSE,"제품별손익";#N/A,#N/A,FALSE,"재공재고";#N/A,#N/A,FALSE,"원가추이"}</definedName>
    <definedName name="ldkeir" localSheetId="0" hidden="1">{#N/A,"PURCHM",FALSE,"Business Analysis";#N/A,"SPADD",FALSE,"Business Analysis"}</definedName>
    <definedName name="ldkeir" hidden="1">{#N/A,"PURCHM",FALSE,"Business Analysis";#N/A,"SPADD",FALSE,"Business Analysis"}</definedName>
    <definedName name="lee" localSheetId="0" hidden="1">{#N/A,#N/A,FALSE,"Pharm";#N/A,#N/A,FALSE,"WWCM"}</definedName>
    <definedName name="lee" hidden="1">{#N/A,#N/A,FALSE,"Pharm";#N/A,#N/A,FALSE,"WWCM"}</definedName>
    <definedName name="LEECOG" localSheetId="0" hidden="1">{#N/A,#N/A,FALSE,"지침";#N/A,#N/A,FALSE,"환경분석";#N/A,#N/A,FALSE,"Sheet16"}</definedName>
    <definedName name="LEECOG" hidden="1">{#N/A,#N/A,FALSE,"지침";#N/A,#N/A,FALSE,"환경분석";#N/A,#N/A,FALSE,"Sheet16"}</definedName>
    <definedName name="lhjlkjlhklhljl" localSheetId="0" hidden="1">{#N/A,#N/A,FALSE,"PMW Gruppe 99_98";#N/A,#N/A,FALSE,"PMW KG 98_99";#N/A,#N/A,FALSE,"PMW Inc. 99_98";#N/A,#N/A,FALSE,"PMW VTECH 99_98";#N/A,#N/A,FALSE,"PMW Thail. 99_98";#N/A,#N/A,FALSE,"PMW Canada 99_98";#N/A,#N/A,FALSE,"Währungsabw. 99_98"}</definedName>
    <definedName name="lhjlkjlhklhljl" hidden="1">{#N/A,#N/A,FALSE,"PMW Gruppe 99_98";#N/A,#N/A,FALSE,"PMW KG 98_99";#N/A,#N/A,FALSE,"PMW Inc. 99_98";#N/A,#N/A,FALSE,"PMW VTECH 99_98";#N/A,#N/A,FALSE,"PMW Thail. 99_98";#N/A,#N/A,FALSE,"PMW Canada 99_98";#N/A,#N/A,FALSE,"Währungsabw. 99_98"}</definedName>
    <definedName name="LHSDHSD" localSheetId="0" hidden="1">{#N/A,#N/A,TRUE,"일정"}</definedName>
    <definedName name="LHSDHSD" localSheetId="3" hidden="1">{#N/A,#N/A,TRUE,"일정"}</definedName>
    <definedName name="LHSDHSD" hidden="1">{#N/A,#N/A,TRUE,"일정"}</definedName>
    <definedName name="limcount" hidden="1">2</definedName>
    <definedName name="LINE검토2" localSheetId="0" hidden="1">{#N/A,#N/A,TRUE,"Y생산";#N/A,#N/A,TRUE,"Y판매";#N/A,#N/A,TRUE,"Y총물량";#N/A,#N/A,TRUE,"Y능력";#N/A,#N/A,TRUE,"YKD"}</definedName>
    <definedName name="LINE검토2" localSheetId="3" hidden="1">{#N/A,#N/A,TRUE,"Y생산";#N/A,#N/A,TRUE,"Y판매";#N/A,#N/A,TRUE,"Y총물량";#N/A,#N/A,TRUE,"Y능력";#N/A,#N/A,TRUE,"YKD"}</definedName>
    <definedName name="LINE검토2" hidden="1">{#N/A,#N/A,TRUE,"Y생산";#N/A,#N/A,TRUE,"Y판매";#N/A,#N/A,TRUE,"Y총물량";#N/A,#N/A,TRUE,"Y능력";#N/A,#N/A,TRUE,"YKD"}</definedName>
    <definedName name="lj"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ljh" localSheetId="0" hidden="1">{#N/A,#N/A,FALSE,"Sheet5"}</definedName>
    <definedName name="ljh" hidden="1">{#N/A,#N/A,FALSE,"Sheet5"}</definedName>
    <definedName name="ljkl"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jkl"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jkl"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ljklk"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ljklk"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lkdjsfl" localSheetId="0" hidden="1">{"'표지'!$B$5"}</definedName>
    <definedName name="lkdjsfl" hidden="1">{"'표지'!$B$5"}</definedName>
    <definedName name="lkhjfs" localSheetId="0" hidden="1">{#N/A,#N/A,FALSE,"주요여수신";#N/A,#N/A,FALSE,"수신금리";#N/A,#N/A,FALSE,"대출금리";#N/A,#N/A,FALSE,"신규대출";#N/A,#N/A,FALSE,"총액대출"}</definedName>
    <definedName name="lkhjfs" hidden="1">{#N/A,#N/A,FALSE,"주요여수신";#N/A,#N/A,FALSE,"수신금리";#N/A,#N/A,FALSE,"대출금리";#N/A,#N/A,FALSE,"신규대출";#N/A,#N/A,FALSE,"총액대출"}</definedName>
    <definedName name="LKJ" localSheetId="25" hidden="1">{#N/A,#N/A,FALSE,"을지 (4)";#N/A,#N/A,FALSE,"을지 (5)";#N/A,#N/A,FALSE,"을지 (6)"}</definedName>
    <definedName name="LKJ" localSheetId="0" hidden="1">{#N/A,#N/A,FALSE,"을지 (4)";#N/A,#N/A,FALSE,"을지 (5)";#N/A,#N/A,FALSE,"을지 (6)"}</definedName>
    <definedName name="LKJ" localSheetId="3" hidden="1">{#N/A,#N/A,FALSE,"을지 (4)";#N/A,#N/A,FALSE,"을지 (5)";#N/A,#N/A,FALSE,"을지 (6)"}</definedName>
    <definedName name="LKJ" hidden="1">{#N/A,#N/A,FALSE,"을지 (4)";#N/A,#N/A,FALSE,"을지 (5)";#N/A,#N/A,FALSE,"을지 (6)"}</definedName>
    <definedName name="lkjb" localSheetId="0" hidden="1">{#N/A,#N/A,TRUE,"RES-MARQ-t";#N/A,#N/A,TRUE,"CLTS-GP-t";#N/A,#N/A,TRUE,"NOUV PDTS-t";#N/A,#N/A,TRUE,"CESSIONS GROUPE-t"}</definedName>
    <definedName name="lkjb" hidden="1">{#N/A,#N/A,TRUE,"RES-MARQ-t";#N/A,#N/A,TRUE,"CLTS-GP-t";#N/A,#N/A,TRUE,"NOUV PDTS-t";#N/A,#N/A,TRUE,"CESSIONS GROUPE-t"}</definedName>
    <definedName name="LKJHG" localSheetId="0" hidden="1">{#N/A,#N/A,FALSE,"지침";#N/A,#N/A,FALSE,"환경분석";#N/A,#N/A,FALSE,"Sheet16"}</definedName>
    <definedName name="LKJHG" hidden="1">{#N/A,#N/A,FALSE,"지침";#N/A,#N/A,FALSE,"환경분석";#N/A,#N/A,FALSE,"Sheet16"}</definedName>
    <definedName name="LKJHGEIS" localSheetId="0" hidden="1">{#N/A,#N/A,FALSE,"지침";#N/A,#N/A,FALSE,"환경분석";#N/A,#N/A,FALSE,"Sheet16"}</definedName>
    <definedName name="LKJHGEIS" hidden="1">{#N/A,#N/A,FALSE,"지침";#N/A,#N/A,FALSE,"환경분석";#N/A,#N/A,FALSE,"Sheet16"}</definedName>
    <definedName name="lkl" localSheetId="0" hidden="1">{#N/A,#N/A,FALSE,"Umsatz EO BP";#N/A,#N/A,FALSE,"Umsatz EO OP";#N/A,#N/A,FALSE,"ER EO BP";#N/A,#N/A,FALSE,"ER EO OP";#N/A,#N/A,FALSE,"EA EO (2)";#N/A,#N/A,FALSE,"EA EO";#N/A,#N/A,FALSE,"EA EO (3)";#N/A,#N/A,FALSE,"EA EO (4)";#N/A,#N/A,FALSE,"KA EO  (2)";#N/A,#N/A,FALSE,"KA EO";#N/A,#N/A,FALSE,"KA EO  (3)";#N/A,#N/A,FALSE,"KA EO (4)"}</definedName>
    <definedName name="lkl" hidden="1">{#N/A,#N/A,FALSE,"Umsatz EO BP";#N/A,#N/A,FALSE,"Umsatz EO OP";#N/A,#N/A,FALSE,"ER EO BP";#N/A,#N/A,FALSE,"ER EO OP";#N/A,#N/A,FALSE,"EA EO (2)";#N/A,#N/A,FALSE,"EA EO";#N/A,#N/A,FALSE,"EA EO (3)";#N/A,#N/A,FALSE,"EA EO (4)";#N/A,#N/A,FALSE,"KA EO  (2)";#N/A,#N/A,FALSE,"KA EO";#N/A,#N/A,FALSE,"KA EO  (3)";#N/A,#N/A,FALSE,"KA EO (4)"}</definedName>
    <definedName name="lklk" localSheetId="0" hidden="1">{#N/A,"PURADD",FALSE,"Business Analysis";#N/A,"PURSPP",FALSE,"Business Analysis";#N/A,"CTGIND",FALSE,"Business Analysis";#N/A,"PURCHM",FALSE,"Business Analysis";#N/A,"SPADD",FALSE,"Business Analysis";#N/A,"EPOXY",FALSE,"Business Analysis";#N/A,"PURPER",FALSE,"Business Analysis"}</definedName>
    <definedName name="lklk" hidden="1">{#N/A,"PURADD",FALSE,"Business Analysis";#N/A,"PURSPP",FALSE,"Business Analysis";#N/A,"CTGIND",FALSE,"Business Analysis";#N/A,"PURCHM",FALSE,"Business Analysis";#N/A,"SPADD",FALSE,"Business Analysis";#N/A,"EPOXY",FALSE,"Business Analysis";#N/A,"PURPER",FALSE,"Business Analysis"}</definedName>
    <definedName name="lkmn" localSheetId="0" hidden="1">{"summary",#N/A,FALSE,"summary";"sales growth",#N/A,FALSE,"summary";"oper income",#N/A,FALSE,"summary";"oros rank",#N/A,FALSE,"summary";"net assets",#N/A,FALSE,"summary";"asset turnover",#N/A,FALSE,"summary";"orona",#N/A,FALSE,"summary";"total return",#N/A,FALSE,"summary";"overview",#N/A,FALSE,"summary"}</definedName>
    <definedName name="lkmn" hidden="1">{"summary",#N/A,FALSE,"summary";"sales growth",#N/A,FALSE,"summary";"oper income",#N/A,FALSE,"summary";"oros rank",#N/A,FALSE,"summary";"net assets",#N/A,FALSE,"summary";"asset turnover",#N/A,FALSE,"summary";"orona",#N/A,FALSE,"summary";"total return",#N/A,FALSE,"summary";"overview",#N/A,FALSE,"summary"}</definedName>
    <definedName name="lko0" localSheetId="0" hidden="1">{#N/A,#N/A,FALSE,"PMW Gruppe 99_98";#N/A,#N/A,FALSE,"PMW KG 98_99";#N/A,#N/A,FALSE,"PMW Inc. 99_98";#N/A,#N/A,FALSE,"PMW VTECH 99_98";#N/A,#N/A,FALSE,"PMW Thail. 99_98";#N/A,#N/A,FALSE,"PMW Canada 99_98";#N/A,#N/A,FALSE,"Währungsabw. 99_98"}</definedName>
    <definedName name="lko0" hidden="1">{#N/A,#N/A,FALSE,"PMW Gruppe 99_98";#N/A,#N/A,FALSE,"PMW KG 98_99";#N/A,#N/A,FALSE,"PMW Inc. 99_98";#N/A,#N/A,FALSE,"PMW VTECH 99_98";#N/A,#N/A,FALSE,"PMW Thail. 99_98";#N/A,#N/A,FALSE,"PMW Canada 99_98";#N/A,#N/A,FALSE,"Währungsabw. 99_98"}</definedName>
    <definedName name="ll" hidden="1">#N/A</definedName>
    <definedName name="ll.l" localSheetId="0" hidden="1">{#N/A,#N/A,FALSE,"Produkte Erw.";#N/A,#N/A,FALSE,"Produkte Plan";#N/A,#N/A,FALSE,"Leistungen Erw.";#N/A,#N/A,FALSE,"Leistungen Plan";#N/A,#N/A,FALSE,"KA Allg.Kosten (2)";#N/A,#N/A,FALSE,"KA All.Kosten"}</definedName>
    <definedName name="ll.l" hidden="1">{#N/A,#N/A,FALSE,"Produkte Erw.";#N/A,#N/A,FALSE,"Produkte Plan";#N/A,#N/A,FALSE,"Leistungen Erw.";#N/A,#N/A,FALSE,"Leistungen Plan";#N/A,#N/A,FALSE,"KA Allg.Kosten (2)";#N/A,#N/A,FALSE,"KA All.Kosten"}</definedName>
    <definedName name="llk" localSheetId="0" hidden="1">{"pro_view",#N/A,FALSE,"EEFSNAP2";"rep_view",#N/A,FALSE,"EEFSNAP2"}</definedName>
    <definedName name="llk" hidden="1">{"pro_view",#N/A,FALSE,"EEFSNAP2";"rep_view",#N/A,FALSE,"EEFSNAP2"}</definedName>
    <definedName name="LLL"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LLL"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llll" hidden="1">#REF!</definedName>
    <definedName name="llll_2" localSheetId="0" hidden="1">{#N/A,#N/A,FALSE,"PART-1234-8-12-9(41)";#N/A,#N/A,FALSE,"PARTS-2(3)";#N/A,#N/A,FALSE,"VAN SYSTEM";#N/A,#N/A,FALSE,"PARTS-10(26)";#N/A,#N/A,FALSE,"PART-5-6-7-11(14)";#N/A,#N/A,FALSE,"PARTS-4(3)";#N/A,#N/A,FALSE,"PCLASS"}</definedName>
    <definedName name="llll_2" hidden="1">{#N/A,#N/A,FALSE,"PART-1234-8-12-9(41)";#N/A,#N/A,FALSE,"PARTS-2(3)";#N/A,#N/A,FALSE,"VAN SYSTEM";#N/A,#N/A,FALSE,"PARTS-10(26)";#N/A,#N/A,FALSE,"PART-5-6-7-11(14)";#N/A,#N/A,FALSE,"PARTS-4(3)";#N/A,#N/A,FALSE,"PCLASS"}</definedName>
    <definedName name="llllll" localSheetId="0" hidden="1">{"detail",#N/A,FALSE,"mfg";"summary",#N/A,FALSE,"mfg"}</definedName>
    <definedName name="llllll" hidden="1">{"detail",#N/A,FALSE,"mfg";"summary",#N/A,FALSE,"mfg"}</definedName>
    <definedName name="llp" localSheetId="0" hidden="1">{"YD LPH2",#N/A,FALSE,"YTD"}</definedName>
    <definedName name="llp" hidden="1">{"YD LPH2",#N/A,FALSE,"YTD"}</definedName>
    <definedName name="lñ" localSheetId="0" hidden="1">{"sales growth",#N/A,FALSE,"summary";"oper income",#N/A,FALSE,"summary";"oros rank",#N/A,FALSE,"summary";"net assets",#N/A,FALSE,"summary";"asset turnover",#N/A,FALSE,"summary";"orona",#N/A,FALSE,"summary"}</definedName>
    <definedName name="lñ" hidden="1">{"sales growth",#N/A,FALSE,"summary";"oper income",#N/A,FALSE,"summary";"oros rank",#N/A,FALSE,"summary";"net assets",#N/A,FALSE,"summary";"asset turnover",#N/A,FALSE,"summary";"orona",#N/A,FALSE,"summary"}</definedName>
    <definedName name="loan" localSheetId="0" hidden="1">{#N/A,#N/A,FALSE,"98소지이동TOTvs99.1 (2)";#N/A,#N/A,FALSE,"TOTAL";#N/A,#N/A,FALSE,"98소지이동TOTvs99.1(b) (2)"}</definedName>
    <definedName name="loan" localSheetId="3" hidden="1">{#N/A,#N/A,FALSE,"98소지이동TOTvs99.1 (2)";#N/A,#N/A,FALSE,"TOTAL";#N/A,#N/A,FALSE,"98소지이동TOTvs99.1(b) (2)"}</definedName>
    <definedName name="loan" hidden="1">{#N/A,#N/A,FALSE,"98소지이동TOTvs99.1 (2)";#N/A,#N/A,FALSE,"TOTAL";#N/A,#N/A,FALSE,"98소지이동TOTvs99.1(b) (2)"}</definedName>
    <definedName name="LOCAL_MYSQL_DATE_FORMAT" localSheetId="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검토"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LOC검토"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loe" localSheetId="0" hidden="1">{"'5'!$A$1:$BB$147"}</definedName>
    <definedName name="loe" hidden="1">{"'5'!$A$1:$BB$147"}</definedName>
    <definedName name="lop" localSheetId="0" hidden="1">{"detail",#N/A,FALSE,"mfg";"summary",#N/A,FALSE,"mfg"}</definedName>
    <definedName name="lop" hidden="1">{"detail",#N/A,FALSE,"mfg";"summary",#N/A,FALSE,"mfg"}</definedName>
    <definedName name="Loss1" localSheetId="0" hidden="1">{#N/A,#N/A,FALSE,"98소지이동TOTvs99.1 (2)";#N/A,#N/A,FALSE,"TOTAL";#N/A,#N/A,FALSE,"98소지이동TOTvs99.1(b) (2)"}</definedName>
    <definedName name="Loss1" localSheetId="3" hidden="1">{#N/A,#N/A,FALSE,"98소지이동TOTvs99.1 (2)";#N/A,#N/A,FALSE,"TOTAL";#N/A,#N/A,FALSE,"98소지이동TOTvs99.1(b) (2)"}</definedName>
    <definedName name="Loss1" hidden="1">{#N/A,#N/A,FALSE,"98소지이동TOTvs99.1 (2)";#N/A,#N/A,FALSE,"TOTAL";#N/A,#N/A,FALSE,"98소지이동TOTvs99.1(b) (2)"}</definedName>
    <definedName name="LOVE" localSheetId="0" hidden="1">{#N/A,#N/A,FALSE,"지침";#N/A,#N/A,FALSE,"환경분석";#N/A,#N/A,FALSE,"Sheet16"}</definedName>
    <definedName name="LOVE" hidden="1">{#N/A,#N/A,FALSE,"지침";#N/A,#N/A,FALSE,"환경분석";#N/A,#N/A,FALSE,"Sheet16"}</definedName>
    <definedName name="LOVE0818" localSheetId="0" hidden="1">{#N/A,#N/A,FALSE,"지침";#N/A,#N/A,FALSE,"환경분석";#N/A,#N/A,FALSE,"Sheet16"}</definedName>
    <definedName name="LOVE0818" hidden="1">{#N/A,#N/A,FALSE,"지침";#N/A,#N/A,FALSE,"환경분석";#N/A,#N/A,FALSE,"Sheet16"}</definedName>
    <definedName name="lowsulfurdiesel" localSheetId="0" hidden="1">{"PAGE1",#N/A,FALSE,"YIELDS";"PAGE2",#N/A,FALSE,"YIELDS";"PAGE3",#N/A,FALSE,"YIELDS"}</definedName>
    <definedName name="lowsulfurdiesel" hidden="1">{"PAGE1",#N/A,FALSE,"YIELDS";"PAGE2",#N/A,FALSE,"YIELDS";"PAGE3",#N/A,FALSE,"YIELDS"}</definedName>
    <definedName name="lpok" localSheetId="0" hidden="1">{#N/A,"PURADD",FALSE,"Business Analysis";#N/A,"PURSPP",FALSE,"Business Analysis";#N/A,"CTGIND",FALSE,"Business Analysis";#N/A,"PURCHM",FALSE,"Business Analysis";#N/A,"SPADD",FALSE,"Business Analysis";#N/A,"EPOXY",FALSE,"Business Analysis";#N/A,"PURPER",FALSE,"Business Analysis"}</definedName>
    <definedName name="lpok" hidden="1">{#N/A,"PURADD",FALSE,"Business Analysis";#N/A,"PURSPP",FALSE,"Business Analysis";#N/A,"CTGIND",FALSE,"Business Analysis";#N/A,"PURCHM",FALSE,"Business Analysis";#N/A,"SPADD",FALSE,"Business Analysis";#N/A,"EPOXY",FALSE,"Business Analysis";#N/A,"PURPER",FALSE,"Business Analysis"}</definedName>
    <definedName name="lps" localSheetId="0" hidden="1">{#N/A,#N/A,FALSE,"단축1";#N/A,#N/A,FALSE,"단축2";#N/A,#N/A,FALSE,"단축3";#N/A,#N/A,FALSE,"장축";#N/A,#N/A,FALSE,"4WD"}</definedName>
    <definedName name="lps" hidden="1">{#N/A,#N/A,FALSE,"단축1";#N/A,#N/A,FALSE,"단축2";#N/A,#N/A,FALSE,"단축3";#N/A,#N/A,FALSE,"장축";#N/A,#N/A,FALSE,"4WD"}</definedName>
    <definedName name="LWPF" localSheetId="0" hidden="1">{"'재고운용'!$A$3:$Q$19"}</definedName>
    <definedName name="LWPF" hidden="1">{"'재고운용'!$A$3:$Q$19"}</definedName>
    <definedName name="LWPF1" localSheetId="0" hidden="1">{"'재고운용'!$A$3:$Q$19"}</definedName>
    <definedName name="LWPF1" hidden="1">{"'재고운용'!$A$3:$Q$19"}</definedName>
    <definedName name="LWPF2" localSheetId="0" hidden="1">{"'재고운용'!$A$3:$Q$19"}</definedName>
    <definedName name="LWPF2" hidden="1">{"'재고운용'!$A$3:$Q$19"}</definedName>
    <definedName name="LWPF3" localSheetId="0" hidden="1">{"'재고운용'!$A$3:$Q$19"}</definedName>
    <definedName name="LWPF3" hidden="1">{"'재고운용'!$A$3:$Q$19"}</definedName>
    <definedName name="LY" hidden="1">#REF!</definedName>
    <definedName name="M"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M"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M_Drama" hidden="1">#REF!</definedName>
    <definedName name="mainbrg"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mainbrg"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maji" localSheetId="0" hidden="1">{"detail",#N/A,FALSE,"mfg";"summary",#N/A,FALSE,"mfg"}</definedName>
    <definedName name="maji" hidden="1">{"detail",#N/A,FALSE,"mfg";"summary",#N/A,FALSE,"mfg"}</definedName>
    <definedName name="Man" localSheetId="0" hidden="1">{#N/A,#N/A,FALSE,"ACTIVITE-c";#N/A,#N/A,FALSE,"RESEAU-c";#N/A,#N/A,FALSE,"BASE-c"}</definedName>
    <definedName name="Man" hidden="1">{#N/A,#N/A,FALSE,"ACTIVITE-c";#N/A,#N/A,FALSE,"RESEAU-c";#N/A,#N/A,FALSE,"BASE-c"}</definedName>
    <definedName name="manhattn" localSheetId="0" hidden="1">{#N/A,#N/A,FALSE,"ACTIVITE-c";#N/A,#N/A,FALSE,"RESEAU-c";#N/A,#N/A,FALSE,"BASE-c"}</definedName>
    <definedName name="manhattn" hidden="1">{#N/A,#N/A,FALSE,"ACTIVITE-c";#N/A,#N/A,FALSE,"RESEAU-c";#N/A,#N/A,FALSE,"BASE-c"}</definedName>
    <definedName name="MASTER" localSheetId="0" hidden="1">{#N/A,#N/A,TRUE,"일정"}</definedName>
    <definedName name="MASTER" localSheetId="3" hidden="1">{#N/A,#N/A,TRUE,"일정"}</definedName>
    <definedName name="MASTER" hidden="1">{#N/A,#N/A,TRUE,"일정"}</definedName>
    <definedName name="MAT" localSheetId="0" hidden="1">{#N/A,#N/A,FALSE,"지침";#N/A,#N/A,FALSE,"환경분석";#N/A,#N/A,FALSE,"Sheet16"}</definedName>
    <definedName name="MAT" hidden="1">{#N/A,#N/A,FALSE,"지침";#N/A,#N/A,FALSE,"환경분석";#N/A,#N/A,FALSE,"Sheet16"}</definedName>
    <definedName name="MBC_D" hidden="1">#REF!</definedName>
    <definedName name="mclkd" localSheetId="0" hidden="1">{"'Sheet1'!$A$1:$H$36"}</definedName>
    <definedName name="mclkd" hidden="1">{"'Sheet1'!$A$1:$H$36"}</definedName>
    <definedName name="MC대성"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MC대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MerrillPrintIt" hidden="1">#REF!</definedName>
    <definedName name="mfoew" localSheetId="0" hidden="1">{#N/A,"PURCHM",FALSE,"Business Analysis";#N/A,"SPADD",FALSE,"Business Analysis"}</definedName>
    <definedName name="mfoew" hidden="1">{#N/A,"PURCHM",FALSE,"Business Analysis";#N/A,"SPADD",FALSE,"Business Analysis"}</definedName>
    <definedName name="MG" hidden="1">#REF!</definedName>
    <definedName name="mhay" hidden="1">#REF!</definedName>
    <definedName name="min" localSheetId="0" hidden="1">{#N/A,#N/A,FALSE,"REPORT"}</definedName>
    <definedName name="min" hidden="1">{#N/A,#N/A,FALSE,"REPORT"}</definedName>
    <definedName name="mina" localSheetId="0" hidden="1">{#N/A,#N/A,FALSE,"REPORT"}</definedName>
    <definedName name="mina" hidden="1">{#N/A,#N/A,FALSE,"REPORT"}</definedName>
    <definedName name="MIP" localSheetId="0" hidden="1">{#N/A,#N/A,FALSE,"단축1";#N/A,#N/A,FALSE,"단축2";#N/A,#N/A,FALSE,"단축3";#N/A,#N/A,FALSE,"장축";#N/A,#N/A,FALSE,"4WD"}</definedName>
    <definedName name="MIP" hidden="1">{#N/A,#N/A,FALSE,"단축1";#N/A,#N/A,FALSE,"단축2";#N/A,#N/A,FALSE,"단축3";#N/A,#N/A,FALSE,"장축";#N/A,#N/A,FALSE,"4WD"}</definedName>
    <definedName name="miwukls" localSheetId="0" hidden="1">{"detail",#N/A,FALSE,"mfg";"summary",#N/A,FALSE,"mfg"}</definedName>
    <definedName name="miwukls" hidden="1">{"detail",#N/A,FALSE,"mfg";"summary",#N/A,FALSE,"mfg"}</definedName>
    <definedName name="mj" localSheetId="0"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mj"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mjyu" hidden="1">#REF!</definedName>
    <definedName name="mk" localSheetId="0" hidden="1">{"detail",#N/A,FALSE,"mfg";"summary",#N/A,FALSE,"mfg"}</definedName>
    <definedName name="mk" hidden="1">{"detail",#N/A,FALSE,"mfg";"summary",#N/A,FALSE,"mfg"}</definedName>
    <definedName name="mkisd109" localSheetId="0" hidden="1">{#N/A,#N/A,FALSE,"지침";#N/A,#N/A,FALSE,"환경분석";#N/A,#N/A,FALSE,"Sheet16"}</definedName>
    <definedName name="mkisd109" hidden="1">{#N/A,#N/A,FALSE,"지침";#N/A,#N/A,FALSE,"환경분석";#N/A,#N/A,FALSE,"Sheet16"}</definedName>
    <definedName name="mkkl" localSheetId="0" hidden="1">{"'Sheet1'!$A$1:$H$36"}</definedName>
    <definedName name="mkkl" hidden="1">{"'Sheet1'!$A$1:$H$36"}</definedName>
    <definedName name="mkl" localSheetId="0" hidden="1">{"pro_view",#N/A,FALSE,"EEFSNAP2";"rep_view",#N/A,FALSE,"EEFSNAP2"}</definedName>
    <definedName name="mkl" hidden="1">{"pro_view",#N/A,FALSE,"EEFSNAP2";"rep_view",#N/A,FALSE,"EEFSNAP2"}</definedName>
    <definedName name="ML4.0" localSheetId="0" hidden="1">{#N/A,#N/A,FALSE,"98소지이동TOTvs99.1 (2)";#N/A,#N/A,FALSE,"TOTAL";#N/A,#N/A,FALSE,"98소지이동TOTvs99.1(b) (2)"}</definedName>
    <definedName name="ML4.0" localSheetId="3" hidden="1">{#N/A,#N/A,FALSE,"98소지이동TOTvs99.1 (2)";#N/A,#N/A,FALSE,"TOTAL";#N/A,#N/A,FALSE,"98소지이동TOTvs99.1(b) (2)"}</definedName>
    <definedName name="ML4.0" hidden="1">{#N/A,#N/A,FALSE,"98소지이동TOTvs99.1 (2)";#N/A,#N/A,FALSE,"TOTAL";#N/A,#N/A,FALSE,"98소지이동TOTvs99.1(b) (2)"}</definedName>
    <definedName name="ML5.5" localSheetId="0" hidden="1">{#N/A,#N/A,FALSE,"98소지이동TOTvs99.1 (2)";#N/A,#N/A,FALSE,"TOTAL";#N/A,#N/A,FALSE,"98소지이동TOTvs99.1(b) (2)"}</definedName>
    <definedName name="ML5.5" localSheetId="3" hidden="1">{#N/A,#N/A,FALSE,"98소지이동TOTvs99.1 (2)";#N/A,#N/A,FALSE,"TOTAL";#N/A,#N/A,FALSE,"98소지이동TOTvs99.1(b) (2)"}</definedName>
    <definedName name="ML5.5" hidden="1">{#N/A,#N/A,FALSE,"98소지이동TOTvs99.1 (2)";#N/A,#N/A,FALSE,"TOTAL";#N/A,#N/A,FALSE,"98소지이동TOTvs99.1(b) (2)"}</definedName>
    <definedName name="ML6.0" localSheetId="0" hidden="1">{#N/A,#N/A,FALSE,"군산원가";#N/A,#N/A,FALSE,"팀별월별";#N/A,#N/A,FALSE,"타공정대체";#N/A,#N/A,FALSE,"기타경비";#N/A,#N/A,FALSE,"원료";#N/A,#N/A,FALSE,"연료"}</definedName>
    <definedName name="ML6.0" localSheetId="3" hidden="1">{#N/A,#N/A,FALSE,"군산원가";#N/A,#N/A,FALSE,"팀별월별";#N/A,#N/A,FALSE,"타공정대체";#N/A,#N/A,FALSE,"기타경비";#N/A,#N/A,FALSE,"원료";#N/A,#N/A,FALSE,"연료"}</definedName>
    <definedName name="ML6.0" hidden="1">{#N/A,#N/A,FALSE,"군산원가";#N/A,#N/A,FALSE,"팀별월별";#N/A,#N/A,FALSE,"타공정대체";#N/A,#N/A,FALSE,"기타경비";#N/A,#N/A,FALSE,"원료";#N/A,#N/A,FALSE,"연료"}</definedName>
    <definedName name="ML6.00" localSheetId="0" hidden="1">{#N/A,#N/A,FALSE,"Yield";#N/A,#N/A,FALSE,"Loss1";#N/A,#N/A,FALSE,"Loss2";#N/A,#N/A,FALSE,"Hour-Labor(배분)";#N/A,#N/A,FALSE,"Capital Expenditure";#N/A,#N/A,FALSE,"Productivity"}</definedName>
    <definedName name="ML6.00" localSheetId="3" hidden="1">{#N/A,#N/A,FALSE,"Yield";#N/A,#N/A,FALSE,"Loss1";#N/A,#N/A,FALSE,"Loss2";#N/A,#N/A,FALSE,"Hour-Labor(배분)";#N/A,#N/A,FALSE,"Capital Expenditure";#N/A,#N/A,FALSE,"Productivity"}</definedName>
    <definedName name="ML6.00" hidden="1">{#N/A,#N/A,FALSE,"Yield";#N/A,#N/A,FALSE,"Loss1";#N/A,#N/A,FALSE,"Loss2";#N/A,#N/A,FALSE,"Hour-Labor(배분)";#N/A,#N/A,FALSE,"Capital Expenditure";#N/A,#N/A,FALSE,"Productivity"}</definedName>
    <definedName name="ML7.00" localSheetId="0" hidden="1">{#N/A,#N/A,FALSE,"Yield";#N/A,#N/A,FALSE,"Loss1";#N/A,#N/A,FALSE,"Loss2";#N/A,#N/A,FALSE,"Hour-Labor(배분)";#N/A,#N/A,FALSE,"Capital Expenditure";#N/A,#N/A,FALSE,"Productivity"}</definedName>
    <definedName name="ML7.00" localSheetId="3" hidden="1">{#N/A,#N/A,FALSE,"Yield";#N/A,#N/A,FALSE,"Loss1";#N/A,#N/A,FALSE,"Loss2";#N/A,#N/A,FALSE,"Hour-Labor(배분)";#N/A,#N/A,FALSE,"Capital Expenditure";#N/A,#N/A,FALSE,"Productivity"}</definedName>
    <definedName name="ML7.00" hidden="1">{#N/A,#N/A,FALSE,"Yield";#N/A,#N/A,FALSE,"Loss1";#N/A,#N/A,FALSE,"Loss2";#N/A,#N/A,FALSE,"Hour-Labor(배분)";#N/A,#N/A,FALSE,"Capital Expenditure";#N/A,#N/A,FALSE,"Productivity"}</definedName>
    <definedName name="ML8.0" localSheetId="0" hidden="1">{#N/A,#N/A,FALSE,"군산원가";#N/A,#N/A,FALSE,"팀별월별";#N/A,#N/A,FALSE,"타공정대체";#N/A,#N/A,FALSE,"기타경비";#N/A,#N/A,FALSE,"원료";#N/A,#N/A,FALSE,"연료"}</definedName>
    <definedName name="ML8.0" localSheetId="3" hidden="1">{#N/A,#N/A,FALSE,"군산원가";#N/A,#N/A,FALSE,"팀별월별";#N/A,#N/A,FALSE,"타공정대체";#N/A,#N/A,FALSE,"기타경비";#N/A,#N/A,FALSE,"원료";#N/A,#N/A,FALSE,"연료"}</definedName>
    <definedName name="ML8.0" hidden="1">{#N/A,#N/A,FALSE,"군산원가";#N/A,#N/A,FALSE,"팀별월별";#N/A,#N/A,FALSE,"타공정대체";#N/A,#N/A,FALSE,"기타경비";#N/A,#N/A,FALSE,"원료";#N/A,#N/A,FALSE,"연료"}</definedName>
    <definedName name="mlkcoe" localSheetId="0" hidden="1">{"'Sheet1'!$A$1:$H$36"}</definedName>
    <definedName name="mlkcoe" hidden="1">{"'Sheet1'!$A$1:$H$36"}</definedName>
    <definedName name="mlw" localSheetId="0" hidden="1">{#N/A,#N/A,FALSE,"Pharm";#N/A,#N/A,FALSE,"WWCM"}</definedName>
    <definedName name="mlw" hidden="1">{#N/A,#N/A,FALSE,"Pharm";#N/A,#N/A,FALSE,"WWCM"}</definedName>
    <definedName name="mm" localSheetId="0" hidden="1">{"vol data",#N/A,FALSE,"Datasheet";"vol graph",#N/A,FALSE,"Volume";"price data",#N/A,FALSE,"Datasheet";"price graph",#N/A,FALSE,"Price";"dp data",#N/A,FALSE,"Datasheet";"dp graph",#N/A,FALSE,"DirectProfit"}</definedName>
    <definedName name="mm" hidden="1">{"vol data",#N/A,FALSE,"Datasheet";"vol graph",#N/A,FALSE,"Volume";"price data",#N/A,FALSE,"Datasheet";"price graph",#N/A,FALSE,"Price";"dp data",#N/A,FALSE,"Datasheet";"dp graph",#N/A,FALSE,"DirectProfit"}</definedName>
    <definedName name="mmk" localSheetId="0" hidden="1">{"Pg1",#N/A,FALSE,"OpExYTDvsBud";"Pg2",#N/A,FALSE,"OpExYTDvsBud"}</definedName>
    <definedName name="mmk" hidden="1">{"Pg1",#N/A,FALSE,"OpExYTDvsBud";"Pg2",#N/A,FALSE,"OpExYTDvsBud"}</definedName>
    <definedName name="mmm"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mmmm" localSheetId="0" hidden="1">{#N/A,#N/A,FALSE,"지침";#N/A,#N/A,FALSE,"환경분석";#N/A,#N/A,FALSE,"Sheet16"}</definedName>
    <definedName name="mmmm" hidden="1">{#N/A,#N/A,FALSE,"지침";#N/A,#N/A,FALSE,"환경분석";#N/A,#N/A,FALSE,"Sheet16"}</definedName>
    <definedName name="mmmmm" localSheetId="0" hidden="1">{#N/A,#N/A,FALSE,"지침";#N/A,#N/A,FALSE,"환경분석";#N/A,#N/A,FALSE,"Sheet16"}</definedName>
    <definedName name="mmmmm" hidden="1">{#N/A,#N/A,FALSE,"지침";#N/A,#N/A,FALSE,"환경분석";#N/A,#N/A,FALSE,"Sheet16"}</definedName>
    <definedName name="mmp" localSheetId="0" hidden="1">{"detail",#N/A,FALSE,"mfg";"summary",#N/A,FALSE,"mfg"}</definedName>
    <definedName name="mmp" hidden="1">{"detail",#N/A,FALSE,"mfg";"summary",#N/A,FALSE,"mfg"}</definedName>
    <definedName name="mn" localSheetId="0" hidden="1">{#N/A,#N/A,FALSE,"UNIT";#N/A,#N/A,FALSE,"UNIT";#N/A,#N/A,FALSE,"계정"}</definedName>
    <definedName name="mn" hidden="1">{#N/A,#N/A,FALSE,"UNIT";#N/A,#N/A,FALSE,"UNIT";#N/A,#N/A,FALSE,"계정"}</definedName>
    <definedName name="mnbv" localSheetId="0" hidden="1">{"Month Summary",#N/A,FALSE,"Summary";"Total Details",#N/A,FALSE,"Current Yr";"Polymers Details",#N/A,FALSE,"Current Yr";"Performance Details",#N/A,FALSE,"Current Yr";"ICD Details",#N/A,FALSE,"Current Yr"}</definedName>
    <definedName name="mnbv" hidden="1">{"Month Summary",#N/A,FALSE,"Summary";"Total Details",#N/A,FALSE,"Current Yr";"Polymers Details",#N/A,FALSE,"Current Yr";"Performance Details",#N/A,FALSE,"Current Yr";"ICD Details",#N/A,FALSE,"Current Yr"}</definedName>
    <definedName name="MNBVC" localSheetId="0" hidden="1">{#N/A,#N/A,FALSE,"지침";#N/A,#N/A,FALSE,"환경분석";#N/A,#N/A,FALSE,"Sheet16"}</definedName>
    <definedName name="MNBVC" hidden="1">{#N/A,#N/A,FALSE,"지침";#N/A,#N/A,FALSE,"환경분석";#N/A,#N/A,FALSE,"Sheet16"}</definedName>
    <definedName name="mnmn" localSheetId="0" hidden="1">{"detail",#N/A,FALSE,"mfg";"summary",#N/A,FALSE,"mfg"}</definedName>
    <definedName name="mnmn" hidden="1">{"detail",#N/A,FALSE,"mfg";"summary",#N/A,FALSE,"mfg"}</definedName>
    <definedName name="mnnb" localSheetId="0" hidden="1">{#N/A,#N/A,FALSE,"PMW Gruppe 99_98";#N/A,#N/A,FALSE,"PMW KG 98_99";#N/A,#N/A,FALSE,"PMW Inc. 99_98";#N/A,#N/A,FALSE,"PMW VTECH 99_98";#N/A,#N/A,FALSE,"PMW Thail. 99_98";#N/A,#N/A,FALSE,"PMW Canada 99_98";#N/A,#N/A,FALSE,"Währungsabw. 99_98"}</definedName>
    <definedName name="mnnb" hidden="1">{#N/A,#N/A,FALSE,"PMW Gruppe 99_98";#N/A,#N/A,FALSE,"PMW KG 98_99";#N/A,#N/A,FALSE,"PMW Inc. 99_98";#N/A,#N/A,FALSE,"PMW VTECH 99_98";#N/A,#N/A,FALSE,"PMW Thail. 99_98";#N/A,#N/A,FALSE,"PMW Canada 99_98";#N/A,#N/A,FALSE,"Währungsabw. 99_98"}</definedName>
    <definedName name="MO" hidden="1">#REF!</definedName>
    <definedName name="modify" localSheetId="0" hidden="1">{"'Sheet1'!$A$1:$H$36"}</definedName>
    <definedName name="modify" localSheetId="3" hidden="1">{"'Sheet1'!$A$1:$H$36"}</definedName>
    <definedName name="modify" hidden="1">{"'Sheet1'!$A$1:$H$36"}</definedName>
    <definedName name="moh" localSheetId="0" hidden="1">{#N/A,#N/A,FALSE,"98소지이동TOTvs99.1 (2)";#N/A,#N/A,FALSE,"TOTAL";#N/A,#N/A,FALSE,"98소지이동TOTvs99.1(b) (2)"}</definedName>
    <definedName name="moh" localSheetId="3" hidden="1">{#N/A,#N/A,FALSE,"98소지이동TOTvs99.1 (2)";#N/A,#N/A,FALSE,"TOTAL";#N/A,#N/A,FALSE,"98소지이동TOTvs99.1(b) (2)"}</definedName>
    <definedName name="moh" hidden="1">{#N/A,#N/A,FALSE,"98소지이동TOTvs99.1 (2)";#N/A,#N/A,FALSE,"TOTAL";#N/A,#N/A,FALSE,"98소지이동TOTvs99.1(b) (2)"}</definedName>
    <definedName name="mokp" localSheetId="0" hidden="1">{"QTD_LPO2N2",#N/A,FALSE,"QTD"}</definedName>
    <definedName name="mokp" hidden="1">{"QTD_LPO2N2",#N/A,FALSE,"QTD"}</definedName>
    <definedName name="MPR" localSheetId="0" hidden="1">{#N/A,#N/A,FALSE,"지침";#N/A,#N/A,FALSE,"환경분석";#N/A,#N/A,FALSE,"Sheet16"}</definedName>
    <definedName name="MPR" hidden="1">{#N/A,#N/A,FALSE,"지침";#N/A,#N/A,FALSE,"환경분석";#N/A,#N/A,FALSE,"Sheet16"}</definedName>
    <definedName name="ms" localSheetId="0" hidden="1">{#N/A,#N/A,FALSE,"Aging Summary";#N/A,#N/A,FALSE,"Ratio Analysis";#N/A,#N/A,FALSE,"Test 120 Day Accts";#N/A,#N/A,FALSE,"Tickmarks"}</definedName>
    <definedName name="ms" hidden="1">{#N/A,#N/A,FALSE,"Aging Summary";#N/A,#N/A,FALSE,"Ratio Analysis";#N/A,#N/A,FALSE,"Test 120 Day Accts";#N/A,#N/A,FALSE,"Tickmarks"}</definedName>
    <definedName name="mw" localSheetId="0" hidden="1">{#N/A,#N/A,FALSE,"Pharm";#N/A,#N/A,FALSE,"WWCM"}</definedName>
    <definedName name="mw" hidden="1">{#N/A,#N/A,FALSE,"Pharm";#N/A,#N/A,FALSE,"WWCM"}</definedName>
    <definedName name="MYJ" localSheetId="25" hidden="1">{#N/A,#N/A,FALSE,"UNIT";#N/A,#N/A,FALSE,"UNIT";#N/A,#N/A,FALSE,"계정"}</definedName>
    <definedName name="MYJ" localSheetId="0" hidden="1">{#N/A,#N/A,FALSE,"UNIT";#N/A,#N/A,FALSE,"UNIT";#N/A,#N/A,FALSE,"계정"}</definedName>
    <definedName name="MYJ" localSheetId="3" hidden="1">{#N/A,#N/A,FALSE,"UNIT";#N/A,#N/A,FALSE,"UNIT";#N/A,#N/A,FALSE,"계정"}</definedName>
    <definedName name="MYJ" hidden="1">{#N/A,#N/A,FALSE,"UNIT";#N/A,#N/A,FALSE,"UNIT";#N/A,#N/A,FALSE,"계정"}</definedName>
    <definedName name="m記" localSheetId="0" hidden="1">{"'買掛金'!$J$6"}</definedName>
    <definedName name="m記" hidden="1">{"'買掛金'!$J$6"}</definedName>
    <definedName name="N">#REF!</definedName>
    <definedName name="nam90ng" localSheetId="0" hidden="1">{"detail",#N/A,FALSE,"mfg";"summary",#N/A,FALSE,"mfg"}</definedName>
    <definedName name="nam90ng" hidden="1">{"detail",#N/A,FALSE,"mfg";"summary",#N/A,FALSE,"mfg"}</definedName>
    <definedName name="nam9njk" localSheetId="0" hidden="1">{"detail",#N/A,FALSE,"mfg";"summary",#N/A,FALSE,"mfg"}</definedName>
    <definedName name="nam9njk" hidden="1">{"detail",#N/A,FALSE,"mfg";"summary",#N/A,FALSE,"mfg"}</definedName>
    <definedName name="name" localSheetId="0" hidden="1">{"detail",#N/A,FALSE,"mfg";"summary",#N/A,FALSE,"mfg"}</definedName>
    <definedName name="name" hidden="1">{"detail",#N/A,FALSE,"mfg";"summary",#N/A,FALSE,"mfg"}</definedName>
    <definedName name="name1" localSheetId="0" hidden="1">{"detail",#N/A,FALSE,"mfg";"summary",#N/A,FALSE,"mfg"}</definedName>
    <definedName name="name1" hidden="1">{"detail",#N/A,FALSE,"mfg";"summary",#N/A,FALSE,"mfg"}</definedName>
    <definedName name="name10" localSheetId="0" hidden="1">{"detail",#N/A,FALSE,"mfg";"summary",#N/A,FALSE,"mfg"}</definedName>
    <definedName name="name10" hidden="1">{"detail",#N/A,FALSE,"mfg";"summary",#N/A,FALSE,"mfg"}</definedName>
    <definedName name="name101" localSheetId="0" hidden="1">{"detail",#N/A,FALSE,"mfg";"summary",#N/A,FALSE,"mfg"}</definedName>
    <definedName name="name101" hidden="1">{"detail",#N/A,FALSE,"mfg";"summary",#N/A,FALSE,"mfg"}</definedName>
    <definedName name="name102" localSheetId="0" hidden="1">{"detail",#N/A,FALSE,"mfg";"summary",#N/A,FALSE,"mfg"}</definedName>
    <definedName name="name102" hidden="1">{"detail",#N/A,FALSE,"mfg";"summary",#N/A,FALSE,"mfg"}</definedName>
    <definedName name="name11" localSheetId="0" hidden="1">{"detail",#N/A,FALSE,"mfg";"summary",#N/A,FALSE,"mfg"}</definedName>
    <definedName name="name11" hidden="1">{"detail",#N/A,FALSE,"mfg";"summary",#N/A,FALSE,"mfg"}</definedName>
    <definedName name="name12" localSheetId="0" hidden="1">{"detail",#N/A,FALSE,"mfg";"summary",#N/A,FALSE,"mfg"}</definedName>
    <definedName name="name12" hidden="1">{"detail",#N/A,FALSE,"mfg";"summary",#N/A,FALSE,"mfg"}</definedName>
    <definedName name="name2" localSheetId="0" hidden="1">{"detail",#N/A,FALSE,"mfg";"summary",#N/A,FALSE,"mfg"}</definedName>
    <definedName name="name2" hidden="1">{"detail",#N/A,FALSE,"mfg";"summary",#N/A,FALSE,"mfg"}</definedName>
    <definedName name="name202" localSheetId="0" hidden="1">{"detail",#N/A,FALSE,"mfg";"summary",#N/A,FALSE,"mfg"}</definedName>
    <definedName name="name202" hidden="1">{"detail",#N/A,FALSE,"mfg";"summary",#N/A,FALSE,"mfg"}</definedName>
    <definedName name="name203" localSheetId="0" hidden="1">{"detail",#N/A,FALSE,"mfg";"summary",#N/A,FALSE,"mfg"}</definedName>
    <definedName name="name203" hidden="1">{"detail",#N/A,FALSE,"mfg";"summary",#N/A,FALSE,"mfg"}</definedName>
    <definedName name="name212" localSheetId="0" hidden="1">{"detail",#N/A,FALSE,"mfg";"summary",#N/A,FALSE,"mfg"}</definedName>
    <definedName name="name212" hidden="1">{"detail",#N/A,FALSE,"mfg";"summary",#N/A,FALSE,"mfg"}</definedName>
    <definedName name="name213" localSheetId="0" hidden="1">{"detail",#N/A,FALSE,"mfg";"summary",#N/A,FALSE,"mfg"}</definedName>
    <definedName name="name213" hidden="1">{"detail",#N/A,FALSE,"mfg";"summary",#N/A,FALSE,"mfg"}</definedName>
    <definedName name="name31" localSheetId="0" hidden="1">{"detail",#N/A,FALSE,"mfg";"summary",#N/A,FALSE,"mfg"}</definedName>
    <definedName name="name31" hidden="1">{"detail",#N/A,FALSE,"mfg";"summary",#N/A,FALSE,"mfg"}</definedName>
    <definedName name="name32" localSheetId="0" hidden="1">{"detail",#N/A,FALSE,"mfg";"summary",#N/A,FALSE,"mfg"}</definedName>
    <definedName name="name32" hidden="1">{"detail",#N/A,FALSE,"mfg";"summary",#N/A,FALSE,"mfg"}</definedName>
    <definedName name="name34" localSheetId="0" hidden="1">{"detail",#N/A,FALSE,"mfg";"summary",#N/A,FALSE,"mfg"}</definedName>
    <definedName name="name34" hidden="1">{"detail",#N/A,FALSE,"mfg";"summary",#N/A,FALSE,"mfg"}</definedName>
    <definedName name="name35" localSheetId="0" hidden="1">{"detail",#N/A,FALSE,"mfg";"summary",#N/A,FALSE,"mfg"}</definedName>
    <definedName name="name35" hidden="1">{"detail",#N/A,FALSE,"mfg";"summary",#N/A,FALSE,"mfg"}</definedName>
    <definedName name="NAME41" localSheetId="0" hidden="1">{"detail",#N/A,FALSE,"mfg";"summary",#N/A,FALSE,"mfg"}</definedName>
    <definedName name="NAME41" hidden="1">{"detail",#N/A,FALSE,"mfg";"summary",#N/A,FALSE,"mfg"}</definedName>
    <definedName name="name412" localSheetId="0" hidden="1">{"detail",#N/A,FALSE,"mfg";"summary",#N/A,FALSE,"mfg"}</definedName>
    <definedName name="name412" hidden="1">{"detail",#N/A,FALSE,"mfg";"summary",#N/A,FALSE,"mfg"}</definedName>
    <definedName name="name413" localSheetId="0" hidden="1">{"detail",#N/A,FALSE,"mfg";"summary",#N/A,FALSE,"mfg"}</definedName>
    <definedName name="name413" hidden="1">{"detail",#N/A,FALSE,"mfg";"summary",#N/A,FALSE,"mfg"}</definedName>
    <definedName name="name42" localSheetId="0" hidden="1">{"detail",#N/A,FALSE,"mfg";"summary",#N/A,FALSE,"mfg"}</definedName>
    <definedName name="name42" hidden="1">{"detail",#N/A,FALSE,"mfg";"summary",#N/A,FALSE,"mfg"}</definedName>
    <definedName name="name45" localSheetId="0" hidden="1">{"detail",#N/A,FALSE,"mfg";"summary",#N/A,FALSE,"mfg"}</definedName>
    <definedName name="name45" hidden="1">{"detail",#N/A,FALSE,"mfg";"summary",#N/A,FALSE,"mfg"}</definedName>
    <definedName name="name51" localSheetId="0" hidden="1">{"detail",#N/A,FALSE,"mfg";"summary",#N/A,FALSE,"mfg"}</definedName>
    <definedName name="name51" hidden="1">{"detail",#N/A,FALSE,"mfg";"summary",#N/A,FALSE,"mfg"}</definedName>
    <definedName name="name54ghs" localSheetId="0" hidden="1">{"detail",#N/A,FALSE,"mfg";"summary",#N/A,FALSE,"mfg"}</definedName>
    <definedName name="name54ghs" hidden="1">{"detail",#N/A,FALSE,"mfg";"summary",#N/A,FALSE,"mfg"}</definedName>
    <definedName name="name56a" localSheetId="0" hidden="1">{"detail",#N/A,FALSE,"mfg";"summary",#N/A,FALSE,"mfg"}</definedName>
    <definedName name="name56a" hidden="1">{"detail",#N/A,FALSE,"mfg";"summary",#N/A,FALSE,"mfg"}</definedName>
    <definedName name="name56a56" localSheetId="0" hidden="1">{"detail",#N/A,FALSE,"mfg";"summary",#N/A,FALSE,"mfg"}</definedName>
    <definedName name="name56a56" hidden="1">{"detail",#N/A,FALSE,"mfg";"summary",#N/A,FALSE,"mfg"}</definedName>
    <definedName name="name61" localSheetId="0" hidden="1">{"detail",#N/A,FALSE,"mfg";"summary",#N/A,FALSE,"mfg"}</definedName>
    <definedName name="name61" hidden="1">{"detail",#N/A,FALSE,"mfg";"summary",#N/A,FALSE,"mfg"}</definedName>
    <definedName name="name71" localSheetId="0" hidden="1">{"detail",#N/A,FALSE,"mfg";"summary",#N/A,FALSE,"mfg"}</definedName>
    <definedName name="name71" hidden="1">{"detail",#N/A,FALSE,"mfg";"summary",#N/A,FALSE,"mfg"}</definedName>
    <definedName name="name89shj" localSheetId="0" hidden="1">{"detail",#N/A,FALSE,"mfg";"summary",#N/A,FALSE,"mfg"}</definedName>
    <definedName name="name89shj" hidden="1">{"detail",#N/A,FALSE,"mfg";"summary",#N/A,FALSE,"mfg"}</definedName>
    <definedName name="namea101" localSheetId="0" hidden="1">{"detail",#N/A,FALSE,"mfg";"summary",#N/A,FALSE,"mfg"}</definedName>
    <definedName name="namea101" hidden="1">{"detail",#N/A,FALSE,"mfg";"summary",#N/A,FALSE,"mfg"}</definedName>
    <definedName name="nameb45" localSheetId="0" hidden="1">{"detail",#N/A,FALSE,"mfg";"summary",#N/A,FALSE,"mfg"}</definedName>
    <definedName name="nameb45" hidden="1">{"detail",#N/A,FALSE,"mfg";"summary",#N/A,FALSE,"mfg"}</definedName>
    <definedName name="nameiges" localSheetId="0" hidden="1">{"detail",#N/A,FALSE,"mfg";"summary",#N/A,FALSE,"mfg"}</definedName>
    <definedName name="nameiges" hidden="1">{"detail",#N/A,FALSE,"mfg";"summary",#N/A,FALSE,"mfg"}</definedName>
    <definedName name="nbhj" localSheetId="0" hidden="1">{"QTD_LPO2N2",#N/A,FALSE,"QTD";"QTD_HYCO",#N/A,FALSE,"QTD";"QTD_LOUISIANA",#N/A,FALSE,"QTD";"QTD_GENERALH2",#N/A,FALSE,"QTD";"QTD_PACKAGE",#N/A,FALSE,"QTD";"QTD_PRS",#N/A,FALSE,"QTD";"QTD_OTHER",#N/A,FALSE,"QTD"}</definedName>
    <definedName name="nbhj" hidden="1">{"QTD_LPO2N2",#N/A,FALSE,"QTD";"QTD_HYCO",#N/A,FALSE,"QTD";"QTD_LOUISIANA",#N/A,FALSE,"QTD";"QTD_GENERALH2",#N/A,FALSE,"QTD";"QTD_PACKAGE",#N/A,FALSE,"QTD";"QTD_PRS",#N/A,FALSE,"QTD";"QTD_OTHER",#N/A,FALSE,"QTD"}</definedName>
    <definedName name="nbv" localSheetId="0" hidden="1">{"Polymers Details",#N/A,FALSE,"Current Yr";"Polymer Details",#N/A,FALSE,"Budget";"Polymer Details",#N/A,FALSE,"Prior Year"}</definedName>
    <definedName name="nbv" hidden="1">{"Polymers Details",#N/A,FALSE,"Current Yr";"Polymer Details",#N/A,FALSE,"Budget";"Polymer Details",#N/A,FALSE,"Prior Year"}</definedName>
    <definedName name="nbvc"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nbvc"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nego" localSheetId="0" hidden="1">{"'4월수지'!$A$1:$AE$45"}</definedName>
    <definedName name="nego" hidden="1">{"'4월수지'!$A$1:$AE$45"}</definedName>
    <definedName name="NEW" hidden="1">#REF!</definedName>
    <definedName name="newnewnew" localSheetId="0" hidden="1">{#N/A,#N/A,FALSE,"Pharm";#N/A,#N/A,FALSE,"WWCM"}</definedName>
    <definedName name="newnewnew" hidden="1">{#N/A,#N/A,FALSE,"Pharm";#N/A,#N/A,FALSE,"WWCM"}</definedName>
    <definedName name="NewRange" hidden="1">#REF!</definedName>
    <definedName name="nh" localSheetId="0" hidden="1">{"AS REP",#N/A,FALSE,"EEFSNAP2";"PROP",#N/A,FALSE,"EEFSNAP2";"RISKS",#N/A,FALSE,"EEFSNAP2";"VIEW ALL",#N/A,FALSE,"EEFSNAP2"}</definedName>
    <definedName name="nh" hidden="1">{"AS REP",#N/A,FALSE,"EEFSNAP2";"PROP",#N/A,FALSE,"EEFSNAP2";"RISKS",#N/A,FALSE,"EEFSNAP2";"VIEW ALL",#N/A,FALSE,"EEFSNAP2"}</definedName>
    <definedName name="nhgv" localSheetId="0" hidden="1">{#N/A,#N/A,FALSE,"주요여수신";#N/A,#N/A,FALSE,"수신금리";#N/A,#N/A,FALSE,"대출금리";#N/A,#N/A,FALSE,"신규대출";#N/A,#N/A,FALSE,"총액대출"}</definedName>
    <definedName name="nhgv" hidden="1">{#N/A,#N/A,FALSE,"주요여수신";#N/A,#N/A,FALSE,"수신금리";#N/A,#N/A,FALSE,"대출금리";#N/A,#N/A,FALSE,"신규대출";#N/A,#N/A,FALSE,"총액대출"}</definedName>
    <definedName name="nhu" localSheetId="0" hidden="1">{#N/A,"PURADD",FALSE,"Business Analysis";#N/A,"PURSPP",FALSE,"Business Analysis";#N/A,"CTGIND",FALSE,"Business Analysis";#N/A,"PURCHM",FALSE,"Business Analysis";#N/A,"SPADD",FALSE,"Business Analysis";#N/A,"EPOXY",FALSE,"Business Analysis";#N/A,"PURPER",FALSE,"Business Analysis"}</definedName>
    <definedName name="nhu" hidden="1">{#N/A,"PURADD",FALSE,"Business Analysis";#N/A,"PURSPP",FALSE,"Business Analysis";#N/A,"CTGIND",FALSE,"Business Analysis";#N/A,"PURCHM",FALSE,"Business Analysis";#N/A,"SPADD",FALSE,"Business Analysis";#N/A,"EPOXY",FALSE,"Business Analysis";#N/A,"PURPER",FALSE,"Business Analysis"}</definedName>
    <definedName name="nijnsh" localSheetId="0" hidden="1">{"detail",#N/A,FALSE,"mfg";"summary",#N/A,FALSE,"mfg"}</definedName>
    <definedName name="nijnsh" hidden="1">{"detail",#N/A,FALSE,"mfg";"summary",#N/A,FALSE,"mfg"}</definedName>
    <definedName name="NI사업부" localSheetId="0" hidden="1">{"'표지'!$B$5"}</definedName>
    <definedName name="NI사업부" hidden="1">{"'표지'!$B$5"}</definedName>
    <definedName name="nj9km" localSheetId="0" hidden="1">{"detail",#N/A,FALSE,"mfg";"summary",#N/A,FALSE,"mfg"}</definedName>
    <definedName name="nj9km" hidden="1">{"detail",#N/A,FALSE,"mfg";"summary",#N/A,FALSE,"mfg"}</definedName>
    <definedName name="njhfds" localSheetId="0" hidden="1">{#N/A,"PURCHM",FALSE,"Business Analysis";#N/A,"SPADD",FALSE,"Business Analysis"}</definedName>
    <definedName name="njhfds" hidden="1">{#N/A,"PURCHM",FALSE,"Business Analysis";#N/A,"SPADD",FALSE,"Business Analysis"}</definedName>
    <definedName name="NJHG" localSheetId="0" hidden="1">{#N/A,#N/A,FALSE,"지침";#N/A,#N/A,FALSE,"환경분석";#N/A,#N/A,FALSE,"Sheet16"}</definedName>
    <definedName name="NJHG" hidden="1">{#N/A,#N/A,FALSE,"지침";#N/A,#N/A,FALSE,"환경분석";#N/A,#N/A,FALSE,"Sheet16"}</definedName>
    <definedName name="njis76" localSheetId="0" hidden="1">{"detail",#N/A,FALSE,"mfg";"summary",#N/A,FALSE,"mfg"}</definedName>
    <definedName name="njis76" hidden="1">{"detail",#N/A,FALSE,"mfg";"summary",#N/A,FALSE,"mfg"}</definedName>
    <definedName name="njkjsh" localSheetId="0" hidden="1">{"detail",#N/A,FALSE,"mfg";"summary",#N/A,FALSE,"mfg"}</definedName>
    <definedName name="njkjsh" hidden="1">{"detail",#N/A,FALSE,"mfg";"summary",#N/A,FALSE,"mfg"}</definedName>
    <definedName name="nkmi9c" localSheetId="0" hidden="1">{#N/A,"PURCHM",FALSE,"Business Analysis";#N/A,"SPADD",FALSE,"Business Analysis"}</definedName>
    <definedName name="nkmi9c" hidden="1">{#N/A,"PURCHM",FALSE,"Business Analysis";#N/A,"SPADD",FALSE,"Business Analysis"}</definedName>
    <definedName name="nlbu" localSheetId="0" hidden="1">{#N/A,#N/A,FALSE,"Yield";#N/A,#N/A,FALSE,"Loss1";#N/A,#N/A,FALSE,"Loss2";#N/A,#N/A,FALSE,"Hour-Labor(배분)";#N/A,#N/A,FALSE,"Capital Expenditure";#N/A,#N/A,FALSE,"Productivity"}</definedName>
    <definedName name="nlbu" localSheetId="3" hidden="1">{#N/A,#N/A,FALSE,"Yield";#N/A,#N/A,FALSE,"Loss1";#N/A,#N/A,FALSE,"Loss2";#N/A,#N/A,FALSE,"Hour-Labor(배분)";#N/A,#N/A,FALSE,"Capital Expenditure";#N/A,#N/A,FALSE,"Productivity"}</definedName>
    <definedName name="nlbu" hidden="1">{#N/A,#N/A,FALSE,"Yield";#N/A,#N/A,FALSE,"Loss1";#N/A,#N/A,FALSE,"Loss2";#N/A,#N/A,FALSE,"Hour-Labor(배분)";#N/A,#N/A,FALSE,"Capital Expenditure";#N/A,#N/A,FALSE,"Productivity"}</definedName>
    <definedName name="ñlkj" localSheetId="0"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ñlkj"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ñlñl" localSheetId="0" hidden="1">{"pro_view",#N/A,FALSE,"EEFSNAP2";"rep_view",#N/A,FALSE,"EEFSNAP2"}</definedName>
    <definedName name="ñlñl" hidden="1">{"pro_view",#N/A,FALSE,"EEFSNAP2";"rep_view",#N/A,FALSE,"EEFSNAP2"}</definedName>
    <definedName name="nmnm" localSheetId="0" hidden="1">{"summary",#N/A,FALSE,"summary";"sales growth",#N/A,FALSE,"summary";"oper income",#N/A,FALSE,"summary";"oros rank",#N/A,FALSE,"summary";"net assets",#N/A,FALSE,"summary";"asset turnover",#N/A,FALSE,"summary";"orona",#N/A,FALSE,"summary";"total return",#N/A,FALSE,"summary";"overview",#N/A,FALSE,"summary"}</definedName>
    <definedName name="nmnm" hidden="1">{"summary",#N/A,FALSE,"summary";"sales growth",#N/A,FALSE,"summary";"oper income",#N/A,FALSE,"summary";"oros rank",#N/A,FALSE,"summary";"net assets",#N/A,FALSE,"summary";"asset turnover",#N/A,FALSE,"summary";"orona",#N/A,FALSE,"summary";"total return",#N/A,FALSE,"summary";"overview",#N/A,FALSE,"summary"}</definedName>
    <definedName name="nnh" localSheetId="0" hidden="1">{"Pa1",#N/A,FALSE,"OpExYTDvsPY";"Pa2",#N/A,FALSE,"OpExYTDvsPY"}</definedName>
    <definedName name="nnh" hidden="1">{"Pa1",#N/A,FALSE,"OpExYTDvsPY";"Pa2",#N/A,FALSE,"OpExYTDvsPY"}</definedName>
    <definedName name="nnn" localSheetId="0" hidden="1">{#N/A,#N/A,TRUE,"양식5";#N/A,#N/A,TRUE,"양식1_2_2";#N/A,#N/A,TRUE,"양식1_1_2";#N/A,#N/A,TRUE,"양식2";#N/A,#N/A,TRUE,"양식4";#N/A,#N/A,TRUE,"양식3";#N/A,#N/A,TRUE,"양식6";#N/A,#N/A,TRUE,"양식7";#N/A,#N/A,TRUE,"양식10";#N/A,#N/A,TRUE,"양식11";#N/A,#N/A,TRUE,"양식12";#N/A,#N/A,TRUE,"양식13_1_2";#N/A,#N/A,TRUE,"양식13_2_2";#N/A,#N/A,TRUE,"양식14"}</definedName>
    <definedName name="nnn" localSheetId="3" hidden="1">{#N/A,#N/A,TRUE,"양식5";#N/A,#N/A,TRUE,"양식1_2_2";#N/A,#N/A,TRUE,"양식1_1_2";#N/A,#N/A,TRUE,"양식2";#N/A,#N/A,TRUE,"양식4";#N/A,#N/A,TRUE,"양식3";#N/A,#N/A,TRUE,"양식6";#N/A,#N/A,TRUE,"양식7";#N/A,#N/A,TRUE,"양식10";#N/A,#N/A,TRUE,"양식11";#N/A,#N/A,TRUE,"양식12";#N/A,#N/A,TRUE,"양식13_1_2";#N/A,#N/A,TRUE,"양식13_2_2";#N/A,#N/A,TRUE,"양식14"}</definedName>
    <definedName name="nnn" hidden="1">{#N/A,#N/A,TRUE,"양식5";#N/A,#N/A,TRUE,"양식1_2_2";#N/A,#N/A,TRUE,"양식1_1_2";#N/A,#N/A,TRUE,"양식2";#N/A,#N/A,TRUE,"양식4";#N/A,#N/A,TRUE,"양식3";#N/A,#N/A,TRUE,"양식6";#N/A,#N/A,TRUE,"양식7";#N/A,#N/A,TRUE,"양식10";#N/A,#N/A,TRUE,"양식11";#N/A,#N/A,TRUE,"양식12";#N/A,#N/A,TRUE,"양식13_1_2";#N/A,#N/A,TRUE,"양식13_2_2";#N/A,#N/A,TRUE,"양식14"}</definedName>
    <definedName name="nnnk"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nnnk"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nnnk"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NNNNNNNNNNNNNNNNNNNNNNNNNNNNNNNNNN" localSheetId="0" hidden="1">{"'7'!$B$15:$D$32"}</definedName>
    <definedName name="NNNNNNNNNNNNNNNNNNNNNNNNNNNNNNNNNN" hidden="1">{"'7'!$B$15:$D$32"}</definedName>
    <definedName name="nouv" localSheetId="0" hidden="1">{#N/A,#N/A,FALSE,"Pharm";#N/A,#N/A,FALSE,"WWCM"}</definedName>
    <definedName name="nouv" hidden="1">{#N/A,#N/A,FALSE,"Pharm";#N/A,#N/A,FALSE,"WWCM"}</definedName>
    <definedName name="NOVSALE" localSheetId="0" hidden="1">{#N/A,#N/A,FALSE,"지침";#N/A,#N/A,FALSE,"환경분석";#N/A,#N/A,FALSE,"Sheet16"}</definedName>
    <definedName name="NOVSALE" hidden="1">{#N/A,#N/A,FALSE,"지침";#N/A,#N/A,FALSE,"환경분석";#N/A,#N/A,FALSE,"Sheet16"}</definedName>
    <definedName name="NOVSEONSALE" localSheetId="0" hidden="1">{#N/A,#N/A,FALSE,"지침";#N/A,#N/A,FALSE,"환경분석";#N/A,#N/A,FALSE,"Sheet16"}</definedName>
    <definedName name="NOVSEONSALE" hidden="1">{#N/A,#N/A,FALSE,"지침";#N/A,#N/A,FALSE,"환경분석";#N/A,#N/A,FALSE,"Sheet16"}</definedName>
    <definedName name="ñp" localSheetId="0" hidden="1">{#N/A,"PURCHM",FALSE,"Business Analysis";#N/A,"SPADD",FALSE,"Business Analysis"}</definedName>
    <definedName name="ñp" hidden="1">{#N/A,"PURCHM",FALSE,"Business Analysis";#N/A,"SPADD",FALSE,"Business Analysis"}</definedName>
    <definedName name="NU" hidden="1">#REF!</definedName>
    <definedName name="nuijh467" localSheetId="0" hidden="1">{"detail",#N/A,FALSE,"mfg";"summary",#N/A,FALSE,"mfg"}</definedName>
    <definedName name="nuijh467" hidden="1">{"detail",#N/A,FALSE,"mfg";"summary",#N/A,FALSE,"mfg"}</definedName>
    <definedName name="ny" hidden="1">#REF!</definedName>
    <definedName name="nzn" localSheetId="0" hidden="1">{#N/A,#N/A,FALSE,"Aging Summary";#N/A,#N/A,FALSE,"Ratio Analysis";#N/A,#N/A,FALSE,"Test 120 Day Accts";#N/A,#N/A,FALSE,"Tickmarks"}</definedName>
    <definedName name="nzn" hidden="1">{#N/A,#N/A,FALSE,"Aging Summary";#N/A,#N/A,FALSE,"Ratio Analysis";#N/A,#N/A,FALSE,"Test 120 Day Accts";#N/A,#N/A,FALSE,"Tickmarks"}</definedName>
    <definedName name="O">#REF!</definedName>
    <definedName name="ocf" hidden="1">#REF!</definedName>
    <definedName name="ohh" hidden="1">#REF!</definedName>
    <definedName name="oifd" localSheetId="0" hidden="1">{"detail",#N/A,FALSE,"mfg";"summary",#N/A,FALSE,"mfg"}</definedName>
    <definedName name="oifd" hidden="1">{"detail",#N/A,FALSE,"mfg";"summary",#N/A,FALSE,"mfg"}</definedName>
    <definedName name="oiirx" localSheetId="0" hidden="1">{"net assets",#N/A,FALSE,"summary";"asset turnover",#N/A,FALSE,"summary";"orona",#N/A,FALSE,"summary"}</definedName>
    <definedName name="oiirx" hidden="1">{"net assets",#N/A,FALSE,"summary";"asset turnover",#N/A,FALSE,"summary";"orona",#N/A,FALSE,"summary"}</definedName>
    <definedName name="oimn" localSheetId="0" hidden="1">{"QTD_PRS",#N/A,FALSE,"QTD"}</definedName>
    <definedName name="oimn" hidden="1">{"QTD_PRS",#N/A,FALSE,"QTD"}</definedName>
    <definedName name="OINMDGOS" localSheetId="0" hidden="1">{#N/A,#N/A,FALSE,"지침";#N/A,#N/A,FALSE,"환경분석";#N/A,#N/A,FALSE,"Sheet16"}</definedName>
    <definedName name="OINMDGOS" hidden="1">{#N/A,#N/A,FALSE,"지침";#N/A,#N/A,FALSE,"환경분석";#N/A,#N/A,FALSE,"Sheet16"}</definedName>
    <definedName name="oins" localSheetId="0" hidden="1">{"detail",#N/A,FALSE,"mfg";"summary",#N/A,FALSE,"mfg"}</definedName>
    <definedName name="oins" hidden="1">{"detail",#N/A,FALSE,"mfg";"summary",#N/A,FALSE,"mfg"}</definedName>
    <definedName name="oity" localSheetId="0" hidden="1">{#N/A,"PURADD",FALSE,"Business Analysis";#N/A,"PURSPP",FALSE,"Business Analysis";#N/A,"CTGIND",FALSE,"Business Analysis";#N/A,"PURCHM",FALSE,"Business Analysis";#N/A,"SPADD",FALSE,"Business Analysis";#N/A,"EPOXY",FALSE,"Business Analysis";#N/A,"PURPER",FALSE,"Business Analysis"}</definedName>
    <definedName name="oity" hidden="1">{#N/A,"PURADD",FALSE,"Business Analysis";#N/A,"PURSPP",FALSE,"Business Analysis";#N/A,"CTGIND",FALSE,"Business Analysis";#N/A,"PURCHM",FALSE,"Business Analysis";#N/A,"SPADD",FALSE,"Business Analysis";#N/A,"EPOXY",FALSE,"Business Analysis";#N/A,"PURPER",FALSE,"Business Analysis"}</definedName>
    <definedName name="oiu" localSheetId="0" hidden="1">{"AS REP",#N/A,FALSE,"EEFSNAP2";"PROP",#N/A,FALSE,"EEFSNAP2";"RISKS",#N/A,FALSE,"EEFSNAP2";"VIEW ALL",#N/A,FALSE,"EEFSNAP2"}</definedName>
    <definedName name="oiu" hidden="1">{"AS REP",#N/A,FALSE,"EEFSNAP2";"PROP",#N/A,FALSE,"EEFSNAP2";"RISKS",#N/A,FALSE,"EEFSNAP2";"VIEW ALL",#N/A,FALSE,"EEFSNAP2"}</definedName>
    <definedName name="oiup" localSheetId="0" hidden="1">{#N/A,"PURCHM",FALSE,"Business Analysis";#N/A,"SPADD",FALSE,"Business Analysis"}</definedName>
    <definedName name="oiup" hidden="1">{#N/A,"PURCHM",FALSE,"Business Analysis";#N/A,"SPADD",FALSE,"Business Analysis"}</definedName>
    <definedName name="oiuy" localSheetId="0" hidden="1">{"Polymers Details",#N/A,FALSE,"Current Yr";"Polymer Details",#N/A,FALSE,"Budget";"Polymer Details",#N/A,FALSE,"Prior Year"}</definedName>
    <definedName name="oiuy" hidden="1">{"Polymers Details",#N/A,FALSE,"Current Yr";"Polymer Details",#N/A,FALSE,"Budget";"Polymer Details",#N/A,FALSE,"Prior Year"}</definedName>
    <definedName name="OK" localSheetId="0" hidden="1">{#N/A,#N/A,FALSE,"REPORT"}</definedName>
    <definedName name="OK" hidden="1">{#N/A,#N/A,FALSE,"REPORT"}</definedName>
    <definedName name="ol" localSheetId="0" hidden="1">{"vol data",#N/A,FALSE,"Datasheet";"vol graph",#N/A,FALSE,"Volume";"price data",#N/A,FALSE,"Datasheet";"price graph",#N/A,FALSE,"Price";"dp data",#N/A,FALSE,"Datasheet";"dp graph",#N/A,FALSE,"DirectProfit"}</definedName>
    <definedName name="ol" hidden="1">{"vol data",#N/A,FALSE,"Datasheet";"vol graph",#N/A,FALSE,"Volume";"price data",#N/A,FALSE,"Datasheet";"price graph",#N/A,FALSE,"Price";"dp data",#N/A,FALSE,"Datasheet";"dp graph",#N/A,FALSE,"DirectProfit"}</definedName>
    <definedName name="OLIKCOG" localSheetId="0" hidden="1">{#N/A,#N/A,FALSE,"지침";#N/A,#N/A,FALSE,"환경분석";#N/A,#N/A,FALSE,"Sheet16"}</definedName>
    <definedName name="OLIKCOG" hidden="1">{#N/A,#N/A,FALSE,"지침";#N/A,#N/A,FALSE,"환경분석";#N/A,#N/A,FALSE,"Sheet16"}</definedName>
    <definedName name="OLIKUJ" localSheetId="0" hidden="1">{#N/A,#N/A,FALSE,"지침";#N/A,#N/A,FALSE,"환경분석";#N/A,#N/A,FALSE,"Sheet16"}</definedName>
    <definedName name="OLIKUJ" hidden="1">{#N/A,#N/A,FALSE,"지침";#N/A,#N/A,FALSE,"환경분석";#N/A,#N/A,FALSE,"Sheet16"}</definedName>
    <definedName name="on" localSheetId="0" hidden="1">{"overview",#N/A,FALSE,"summary";"net assets",#N/A,FALSE,"summary";"asset turnover",#N/A,FALSE,"summary";"orona",#N/A,FALSE,"summary"}</definedName>
    <definedName name="on" hidden="1">{"overview",#N/A,FALSE,"summary";"net assets",#N/A,FALSE,"summary";"asset turnover",#N/A,FALSE,"summary";"orona",#N/A,FALSE,"summary"}</definedName>
    <definedName name="onj" localSheetId="0" hidden="1">{"Pa1",#N/A,FALSE,"OpExYTDvsPY";"Pa2",#N/A,FALSE,"OpExYTDvsPY"}</definedName>
    <definedName name="onj" hidden="1">{"Pa1",#N/A,FALSE,"OpExYTDvsPY";"Pa2",#N/A,FALSE,"OpExYTDvsPY"}</definedName>
    <definedName name="oo" hidden="1">#REF!</definedName>
    <definedName name="oo.ll" localSheetId="0" hidden="1">{#N/A,#N/A,FALSE,"Umsatz HM";#N/A,#N/A,FALSE,"ER HM";#N/A,#N/A,FALSE,"EA HM  (2)";#N/A,#N/A,FALSE,"EA HM ";#N/A,#N/A,FALSE,"EA HM  (4)";#N/A,#N/A,FALSE,"EA HM  (3)";#N/A,#N/A,FALSE,"KA HM  (2)";#N/A,#N/A,FALSE,"KA HM";#N/A,#N/A,FALSE,"KA HM  (3)";#N/A,#N/A,FALSE,"KA HM (4)"}</definedName>
    <definedName name="oo.ll" hidden="1">{#N/A,#N/A,FALSE,"Umsatz HM";#N/A,#N/A,FALSE,"ER HM";#N/A,#N/A,FALSE,"EA HM  (2)";#N/A,#N/A,FALSE,"EA HM ";#N/A,#N/A,FALSE,"EA HM  (4)";#N/A,#N/A,FALSE,"EA HM  (3)";#N/A,#N/A,FALSE,"KA HM  (2)";#N/A,#N/A,FALSE,"KA HM";#N/A,#N/A,FALSE,"KA HM  (3)";#N/A,#N/A,FALSE,"KA HM (4)"}</definedName>
    <definedName name="ööl" localSheetId="0" hidden="1">{#N/A,#N/A,FALSE,"KA CH  (2)"}</definedName>
    <definedName name="ööl" hidden="1">{#N/A,#N/A,FALSE,"KA CH  (2)"}</definedName>
    <definedName name="öölälkk" localSheetId="0" hidden="1">{#N/A,#N/A,FALSE,"Umsatz 99";#N/A,#N/A,FALSE,"ER 99 "}</definedName>
    <definedName name="öölälkk" hidden="1">{#N/A,#N/A,FALSE,"Umsatz 99";#N/A,#N/A,FALSE,"ER 99 "}</definedName>
    <definedName name="öölkk" localSheetId="0" hidden="1">{#N/A,#N/A,FALSE,"Umsatz CH";#N/A,#N/A,FALSE,"ER CH";#N/A,#N/A,FALSE,"EA CH (2) ";#N/A,#N/A,FALSE,"EA CH";#N/A,#N/A,FALSE,"EA CH (3) ";#N/A,#N/A,FALSE,"EA CH (4)";#N/A,#N/A,FALSE,"KA CH";#N/A,#N/A,FALSE,"KA CH  (2)";#N/A,#N/A,FALSE,"KA CH  (3)";#N/A,#N/A,FALSE,"KA CH (4)"}</definedName>
    <definedName name="öölkk" hidden="1">{#N/A,#N/A,FALSE,"Umsatz CH";#N/A,#N/A,FALSE,"ER CH";#N/A,#N/A,FALSE,"EA CH (2) ";#N/A,#N/A,FALSE,"EA CH";#N/A,#N/A,FALSE,"EA CH (3) ";#N/A,#N/A,FALSE,"EA CH (4)";#N/A,#N/A,FALSE,"KA CH";#N/A,#N/A,FALSE,"KA CH  (2)";#N/A,#N/A,FALSE,"KA CH  (3)";#N/A,#N/A,FALSE,"KA CH (4)"}</definedName>
    <definedName name="oolo.lll" localSheetId="0" hidden="1">{#N/A,#N/A,FALSE,"Umsatz 99";#N/A,#N/A,FALSE,"ER 99 "}</definedName>
    <definedName name="oolo.lll" hidden="1">{#N/A,#N/A,FALSE,"Umsatz 99";#N/A,#N/A,FALSE,"ER 99 "}</definedName>
    <definedName name="ooo" localSheetId="0" hidden="1">{#N/A,#N/A,FALSE,"REPORT"}</definedName>
    <definedName name="ooo" hidden="1">{#N/A,#N/A,FALSE,"REPORT"}</definedName>
    <definedName name="ööö" localSheetId="0" hidden="1">{#N/A,#N/A,FALSE,"Produkte Erw.";#N/A,#N/A,FALSE,"Produkte Plan";#N/A,#N/A,FALSE,"Leistungen Erw.";#N/A,#N/A,FALSE,"Leistungen Plan";#N/A,#N/A,FALSE,"KA Allg.Kosten (2)";#N/A,#N/A,FALSE,"KA All.Kosten"}</definedName>
    <definedName name="ööö" hidden="1">{#N/A,#N/A,FALSE,"Produkte Erw.";#N/A,#N/A,FALSE,"Produkte Plan";#N/A,#N/A,FALSE,"Leistungen Erw.";#N/A,#N/A,FALSE,"Leistungen Plan";#N/A,#N/A,FALSE,"KA Allg.Kosten (2)";#N/A,#N/A,FALSE,"KA All.Kosten"}</definedName>
    <definedName name="oooo" localSheetId="0" hidden="1">{#N/A,#N/A,FALSE,"Rohstoffnotierungen";#N/A,#N/A,FALSE,"ER HCST Erw. 99";#N/A,#N/A,FALSE,"ER HCST Plan 00";#N/A,#N/A,FALSE,"Umsatz KG";#N/A,#N/A,FALSE,"ER HCST";#N/A,#N/A,FALSE,"EA ST (2)";#N/A,#N/A,FALSE,"EA ST";#N/A,#N/A,FALSE,"EA ST (3)";#N/A,#N/A,FALSE,"EA ST (4)";#N/A,#N/A,FALSE,"KA ST  (2)";#N/A,#N/A,FALSE,"KA ST";#N/A,#N/A,FALSE,"KA ST  (3)";#N/A,#N/A,FALSE,"KA ST (4)"}</definedName>
    <definedName name="oooo" hidden="1">{#N/A,#N/A,FALSE,"Rohstoffnotierungen";#N/A,#N/A,FALSE,"ER HCST Erw. 99";#N/A,#N/A,FALSE,"ER HCST Plan 00";#N/A,#N/A,FALSE,"Umsatz KG";#N/A,#N/A,FALSE,"ER HCST";#N/A,#N/A,FALSE,"EA ST (2)";#N/A,#N/A,FALSE,"EA ST";#N/A,#N/A,FALSE,"EA ST (3)";#N/A,#N/A,FALSE,"EA ST (4)";#N/A,#N/A,FALSE,"KA ST  (2)";#N/A,#N/A,FALSE,"KA ST";#N/A,#N/A,FALSE,"KA ST  (3)";#N/A,#N/A,FALSE,"KA ST (4)"}</definedName>
    <definedName name="ooooooo" localSheetId="0" hidden="1">{#N/A,#N/A,FALSE,"P.C.B"}</definedName>
    <definedName name="ooooooo" hidden="1">{#N/A,#N/A,FALSE,"P.C.B"}</definedName>
    <definedName name="oooooooo" localSheetId="0" hidden="1">{#N/A,#N/A,FALSE,"Umsatz 99";#N/A,#N/A,FALSE,"ER 99 "}</definedName>
    <definedName name="oooooooo" hidden="1">{#N/A,#N/A,FALSE,"Umsatz 99";#N/A,#N/A,FALSE,"ER 99 "}</definedName>
    <definedName name="ooop" localSheetId="0" hidden="1">{"'매출'!$A$1:$I$22"}</definedName>
    <definedName name="ooop" localSheetId="3" hidden="1">{"'매출'!$A$1:$I$22"}</definedName>
    <definedName name="ooop" hidden="1">{"'매출'!$A$1:$I$22"}</definedName>
    <definedName name="op" hidden="1">#REF!</definedName>
    <definedName name="opiu" localSheetId="0" hidden="1">{"Comp_of_Price_Effect",#N/A,FALSE,"QTRDPVAR"}</definedName>
    <definedName name="opiu" hidden="1">{"Comp_of_Price_Effect",#N/A,FALSE,"QTRDPVAR"}</definedName>
    <definedName name="OPLK" localSheetId="0" hidden="1">{#N/A,#N/A,FALSE,"지침";#N/A,#N/A,FALSE,"환경분석";#N/A,#N/A,FALSE,"Sheet16"}</definedName>
    <definedName name="OPLK" hidden="1">{#N/A,#N/A,FALSE,"지침";#N/A,#N/A,FALSE,"환경분석";#N/A,#N/A,FALSE,"Sheet16"}</definedName>
    <definedName name="OPLO" localSheetId="0" hidden="1">{#N/A,#N/A,FALSE,"지침";#N/A,#N/A,FALSE,"환경분석";#N/A,#N/A,FALSE,"Sheet16"}</definedName>
    <definedName name="OPLO" hidden="1">{#N/A,#N/A,FALSE,"지침";#N/A,#N/A,FALSE,"환경분석";#N/A,#N/A,FALSE,"Sheet16"}</definedName>
    <definedName name="opndixm" localSheetId="0" hidden="1">{"detail",#N/A,FALSE,"mfg";"summary",#N/A,FALSE,"mfg"}</definedName>
    <definedName name="opndixm" hidden="1">{"detail",#N/A,FALSE,"mfg";"summary",#N/A,FALSE,"mfg"}</definedName>
    <definedName name="opo" localSheetId="0" hidden="1">{#N/A,#N/A,FALSE,"지침";#N/A,#N/A,FALSE,"환경분석";#N/A,#N/A,FALSE,"Sheet16"}</definedName>
    <definedName name="opo" hidden="1">{#N/A,#N/A,FALSE,"지침";#N/A,#N/A,FALSE,"환경분석";#N/A,#N/A,FALSE,"Sheet16"}</definedName>
    <definedName name="Order" hidden="1">0</definedName>
    <definedName name="OrderTable" hidden="1">#REF!</definedName>
    <definedName name="osh" localSheetId="0" hidden="1">{#N/A,#N/A,FALSE,"UNIT";#N/A,#N/A,FALSE,"UNIT";#N/A,#N/A,FALSE,"계정"}</definedName>
    <definedName name="osh" hidden="1">{#N/A,#N/A,FALSE,"UNIT";#N/A,#N/A,FALSE,"UNIT";#N/A,#N/A,FALSE,"계정"}</definedName>
    <definedName name="other33" localSheetId="0" hidden="1">{#N/A,#N/A,FALSE,"Pharm";#N/A,#N/A,FALSE,"WWCM"}</definedName>
    <definedName name="other33" hidden="1">{#N/A,#N/A,FALSE,"Pharm";#N/A,#N/A,FALSE,"WWCM"}</definedName>
    <definedName name="othermar" localSheetId="0" hidden="1">{#N/A,#N/A,FALSE,"Pharm";#N/A,#N/A,FALSE,"WWCM"}</definedName>
    <definedName name="othermar" hidden="1">{#N/A,#N/A,FALSE,"Pharm";#N/A,#N/A,FALSE,"WWCM"}</definedName>
    <definedName name="ou" localSheetId="0" hidden="1">{#N/A,#N/A,FALSE,"Aging Summary";#N/A,#N/A,FALSE,"Ratio Analysis";#N/A,#N/A,FALSE,"Test 120 Day Accts";#N/A,#N/A,FALSE,"Tickmarks"}</definedName>
    <definedName name="ou" hidden="1">{#N/A,#N/A,FALSE,"Aging Summary";#N/A,#N/A,FALSE,"Ratio Analysis";#N/A,#N/A,FALSE,"Test 120 Day Accts";#N/A,#N/A,FALSE,"Tickmarks"}</definedName>
    <definedName name="owmkib" localSheetId="0" hidden="1">{"detail",#N/A,FALSE,"mfg";"summary",#N/A,FALSE,"mfg"}</definedName>
    <definedName name="owmkib" hidden="1">{"detail",#N/A,FALSE,"mfg";"summary",#N/A,FALSE,"mfg"}</definedName>
    <definedName name="ownership" localSheetId="25" hidden="1">{#N/A,#N/A,TRUE,"Summary";#N/A,#N/A,TRUE,"IS";#N/A,#N/A,TRUE,"Adj";#N/A,#N/A,TRUE,"BS";#N/A,#N/A,TRUE,"CF";#N/A,#N/A,TRUE,"Debt";#N/A,#N/A,TRUE,"IRR"}</definedName>
    <definedName name="ownership" localSheetId="0" hidden="1">{#N/A,#N/A,TRUE,"Summary";#N/A,#N/A,TRUE,"IS";#N/A,#N/A,TRUE,"Adj";#N/A,#N/A,TRUE,"BS";#N/A,#N/A,TRUE,"CF";#N/A,#N/A,TRUE,"Debt";#N/A,#N/A,TRUE,"IRR"}</definedName>
    <definedName name="ownership" localSheetId="3" hidden="1">{#N/A,#N/A,TRUE,"Summary";#N/A,#N/A,TRUE,"IS";#N/A,#N/A,TRUE,"Adj";#N/A,#N/A,TRUE,"BS";#N/A,#N/A,TRUE,"CF";#N/A,#N/A,TRUE,"Debt";#N/A,#N/A,TRUE,"IRR"}</definedName>
    <definedName name="ownership" hidden="1">{#N/A,#N/A,TRUE,"Summary";#N/A,#N/A,TRUE,"IS";#N/A,#N/A,TRUE,"Adj";#N/A,#N/A,TRUE,"BS";#N/A,#N/A,TRUE,"CF";#N/A,#N/A,TRUE,"Debt";#N/A,#N/A,TRUE,"IRR"}</definedName>
    <definedName name="ownership2" localSheetId="0" hidden="1">{#N/A,#N/A,TRUE,"Summary";#N/A,#N/A,TRUE,"IS";#N/A,#N/A,TRUE,"Adj";#N/A,#N/A,TRUE,"BS";#N/A,#N/A,TRUE,"CF";#N/A,#N/A,TRUE,"Debt";#N/A,#N/A,TRUE,"IRR"}</definedName>
    <definedName name="ownership2" hidden="1">{#N/A,#N/A,TRUE,"Summary";#N/A,#N/A,TRUE,"IS";#N/A,#N/A,TRUE,"Adj";#N/A,#N/A,TRUE,"BS";#N/A,#N/A,TRUE,"CF";#N/A,#N/A,TRUE,"Debt";#N/A,#N/A,TRUE,"IRR"}</definedName>
    <definedName name="P">#N/A</definedName>
    <definedName name="p09i" localSheetId="0" hidden="1">{#N/A,"PURADD",FALSE,"Business Analysis";#N/A,"PURSPP",FALSE,"Business Analysis";#N/A,"CTGIND",FALSE,"Business Analysis";#N/A,"PURCHM",FALSE,"Business Analysis";#N/A,"SPADD",FALSE,"Business Analysis";#N/A,"EPOXY",FALSE,"Business Analysis";#N/A,"PURPER",FALSE,"Business Analysis"}</definedName>
    <definedName name="p09i" hidden="1">{#N/A,"PURADD",FALSE,"Business Analysis";#N/A,"PURSPP",FALSE,"Business Analysis";#N/A,"CTGIND",FALSE,"Business Analysis";#N/A,"PURCHM",FALSE,"Business Analysis";#N/A,"SPADD",FALSE,"Business Analysis";#N/A,"EPOXY",FALSE,"Business Analysis";#N/A,"PURPER",FALSE,"Business Analysis"}</definedName>
    <definedName name="p0io" localSheetId="0" hidden="1">{#N/A,"PURCHM",FALSE,"Business Analysis";#N/A,"SPADD",FALSE,"Business Analysis"}</definedName>
    <definedName name="p0io" hidden="1">{#N/A,"PURCHM",FALSE,"Business Analysis";#N/A,"SPADD",FALSE,"Business Analysis"}</definedName>
    <definedName name="P10Q" localSheetId="0" hidden="1">{#N/A,#N/A,TRUE,"BS10QFrançais";#N/A,#N/A,TRUE,"BS10Q";#N/A,#N/A,TRUE,"SCF10Q"}</definedName>
    <definedName name="P10Q" hidden="1">{#N/A,#N/A,TRUE,"BS10QFrançais";#N/A,#N/A,TRUE,"BS10Q";#N/A,#N/A,TRUE,"SCF10Q"}</definedName>
    <definedName name="PACKAGE3" localSheetId="0" hidden="1">{#N/A,#N/A,FALSE,"단축1";#N/A,#N/A,FALSE,"단축2";#N/A,#N/A,FALSE,"단축3";#N/A,#N/A,FALSE,"장축";#N/A,#N/A,FALSE,"4WD"}</definedName>
    <definedName name="PACKAGE3" hidden="1">{#N/A,#N/A,FALSE,"단축1";#N/A,#N/A,FALSE,"단축2";#N/A,#N/A,FALSE,"단축3";#N/A,#N/A,FALSE,"장축";#N/A,#N/A,FALSE,"4WD"}</definedName>
    <definedName name="PARK0109" localSheetId="0" hidden="1">{#N/A,#N/A,FALSE,"지침";#N/A,#N/A,FALSE,"환경분석";#N/A,#N/A,FALSE,"Sheet16"}</definedName>
    <definedName name="PARK0109" hidden="1">{#N/A,#N/A,FALSE,"지침";#N/A,#N/A,FALSE,"환경분석";#N/A,#N/A,FALSE,"Sheet16"}</definedName>
    <definedName name="pay" localSheetId="0" hidden="1">#REF!</definedName>
    <definedName name="pay" hidden="1">#REF!</definedName>
    <definedName name="payment1" localSheetId="0" hidden="1">#REF!</definedName>
    <definedName name="payment1" hidden="1">#REF!</definedName>
    <definedName name="pb" localSheetId="0" hidden="1">{"net assets",#N/A,FALSE,"summary";"asset turnover",#N/A,FALSE,"summary";"orona",#N/A,FALSE,"summary"}</definedName>
    <definedName name="pb" hidden="1">{"net assets",#N/A,FALSE,"summary";"asset turnover",#N/A,FALSE,"summary";"orona",#N/A,FALSE,"summary"}</definedName>
    <definedName name="PCA" hidden="1">"BL7FKFTY6NDALOTZZF8PFRAS6"</definedName>
    <definedName name="pd" localSheetId="0" hidden="1">{"detail",#N/A,FALSE,"mfg";"summary",#N/A,FALSE,"mfg"}</definedName>
    <definedName name="pd" hidden="1">{"detail",#N/A,FALSE,"mfg";"summary",#N/A,FALSE,"mfg"}</definedName>
    <definedName name="pe"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pe"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p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pepe" localSheetId="0" hidden="1">{#N/A,#N/A,FALSE,"Pharm";#N/A,#N/A,FALSE,"WWCM"}</definedName>
    <definedName name="pepe" hidden="1">{#N/A,#N/A,FALSE,"Pharm";#N/A,#N/A,FALSE,"WWCM"}</definedName>
    <definedName name="PEPE4" localSheetId="0" hidden="1">{#N/A,#N/A,FALSE,"Pharm";#N/A,#N/A,FALSE,"WWCM"}</definedName>
    <definedName name="PEPE4" hidden="1">{#N/A,#N/A,FALSE,"Pharm";#N/A,#N/A,FALSE,"WWCM"}</definedName>
    <definedName name="PEPE5" localSheetId="0" hidden="1">{#N/A,#N/A,FALSE,"Pharm";#N/A,#N/A,FALSE,"WWCM"}</definedName>
    <definedName name="PEPE5" hidden="1">{#N/A,#N/A,FALSE,"Pharm";#N/A,#N/A,FALSE,"WWCM"}</definedName>
    <definedName name="pg" localSheetId="0" hidden="1">{"summary",#N/A,FALSE,"summary";"sales growth",#N/A,FALSE,"summary";"oper income",#N/A,FALSE,"summary";"oros rank",#N/A,FALSE,"summary";"net assets",#N/A,FALSE,"summary";"asset turnover",#N/A,FALSE,"summary";"orona",#N/A,FALSE,"summary";"total return",#N/A,FALSE,"summary";"overview",#N/A,FALSE,"summary"}</definedName>
    <definedName name="pg" hidden="1">{"summary",#N/A,FALSE,"summary";"sales growth",#N/A,FALSE,"summary";"oper income",#N/A,FALSE,"summary";"oros rank",#N/A,FALSE,"summary";"net assets",#N/A,FALSE,"summary";"asset turnover",#N/A,FALSE,"summary";"orona",#N/A,FALSE,"summary";"total return",#N/A,FALSE,"summary";"overview",#N/A,FALSE,"summary"}</definedName>
    <definedName name="pharma" localSheetId="0" hidden="1">{#N/A,#N/A,FALSE,"Sales Graph";#N/A,#N/A,FALSE,"PSBM";#N/A,#N/A,FALSE,"BUC Graph";#N/A,#N/A,FALSE,"P&amp;L - YTD"}</definedName>
    <definedName name="pharma" hidden="1">{#N/A,#N/A,FALSE,"Sales Graph";#N/A,#N/A,FALSE,"PSBM";#N/A,#N/A,FALSE,"BUC Graph";#N/A,#N/A,FALSE,"P&amp;L - YTD"}</definedName>
    <definedName name="PHASE4" localSheetId="0" hidden="1">{#N/A,#N/A,FALSE,"삼진정공";#N/A,#N/A,FALSE,"영신금속";#N/A,#N/A,FALSE,"태양금속";#N/A,#N/A,FALSE,"진합정공";#N/A,#N/A,FALSE,"코리아";#N/A,#N/A,FALSE,"풍강금속";#N/A,#N/A,FALSE,"선일기계"}</definedName>
    <definedName name="PHASE4" localSheetId="3" hidden="1">{#N/A,#N/A,FALSE,"삼진정공";#N/A,#N/A,FALSE,"영신금속";#N/A,#N/A,FALSE,"태양금속";#N/A,#N/A,FALSE,"진합정공";#N/A,#N/A,FALSE,"코리아";#N/A,#N/A,FALSE,"풍강금속";#N/A,#N/A,FALSE,"선일기계"}</definedName>
    <definedName name="PHASE4" hidden="1">{#N/A,#N/A,FALSE,"삼진정공";#N/A,#N/A,FALSE,"영신금속";#N/A,#N/A,FALSE,"태양금속";#N/A,#N/A,FALSE,"진합정공";#N/A,#N/A,FALSE,"코리아";#N/A,#N/A,FALSE,"풍강금속";#N/A,#N/A,FALSE,"선일기계"}</definedName>
    <definedName name="PHOTO" hidden="1">#REF!</definedName>
    <definedName name="PH단계별" localSheetId="0" hidden="1">{#N/A,#N/A,TRUE,"일정"}</definedName>
    <definedName name="PH단계별" localSheetId="3" hidden="1">{#N/A,#N/A,TRUE,"일정"}</definedName>
    <definedName name="PH단계별" hidden="1">{#N/A,#N/A,TRUE,"일정"}</definedName>
    <definedName name="pi" localSheetId="0" hidden="1">{"oct_res_comm",#N/A,FALSE,"VarToBud"}</definedName>
    <definedName name="pi" hidden="1">{"oct_res_comm",#N/A,FALSE,"VarToBud"}</definedName>
    <definedName name="PILAR" localSheetId="0" hidden="1">{"detail",#N/A,FALSE,"mfg";"summary",#N/A,FALSE,"mfg"}</definedName>
    <definedName name="PILAR" hidden="1">{"detail",#N/A,FALSE,"mfg";"summary",#N/A,FALSE,"mfg"}</definedName>
    <definedName name="pilk" localSheetId="0" hidden="1">{"YD LPH2",#N/A,FALSE,"YTD"}</definedName>
    <definedName name="pilk" hidden="1">{"YD LPH2",#N/A,FALSE,"YTD"}</definedName>
    <definedName name="piston" localSheetId="0" hidden="1">{"Seite 17",#N/A,FALSE,"Valve Lift Curves, cyl. 1 (17)"}</definedName>
    <definedName name="piston" hidden="1">{"Seite 17",#N/A,FALSE,"Valve Lift Curves, cyl. 1 (17)"}</definedName>
    <definedName name="pistonpin"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pistonpin"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PJT비용_B" localSheetId="0" hidden="1">{#N/A,#N/A,FALSE,"교재수정"}</definedName>
    <definedName name="PJT비용_B" localSheetId="3" hidden="1">{#N/A,#N/A,FALSE,"교재수정"}</definedName>
    <definedName name="PJT비용_B" hidden="1">{#N/A,#N/A,FALSE,"교재수정"}</definedName>
    <definedName name="pk" localSheetId="0" hidden="1">{"vol data",#N/A,FALSE,"Datasheet";"vol graph",#N/A,FALSE,"Volume";"price data",#N/A,FALSE,"Datasheet";"price graph",#N/A,FALSE,"Price";"dp data",#N/A,FALSE,"Datasheet";"dp graph",#N/A,FALSE,"DirectProfit"}</definedName>
    <definedName name="pk" hidden="1">{"vol data",#N/A,FALSE,"Datasheet";"vol graph",#N/A,FALSE,"Volume";"price data",#N/A,FALSE,"Datasheet";"price graph",#N/A,FALSE,"Price";"dp data",#N/A,FALSE,"Datasheet";"dp graph",#N/A,FALSE,"DirectProfit"}</definedName>
    <definedName name="PL" hidden="1">#REF!</definedName>
    <definedName name="PLC" localSheetId="0" hidden="1">{#N/A,"PLComparisonGroup",TRUE,"PLComparison";#N/A,"PLComparisonDS",TRUE,"PLComparison";#N/A,"PLComparisonDDS",TRUE,"PLComparison";#N/A,"PLComparisonDSA",TRUE,"PLComparison";#N/A,"PLComparisonDSKK",TRUE,"PLComparison";#N/A,"PLComparisonSOW",TRUE,"PLComparison";#N/A,"PLComparisonDeneb",TRUE,"PLComparison";#N/A,"PLComparisonInterco",TRUE,"PLComparison";#N/A,"PLComparisonEnovia",TRUE,"PLComparison"}</definedName>
    <definedName name="PLC" hidden="1">{#N/A,"PLComparisonGroup",TRUE,"PLComparison";#N/A,"PLComparisonDS",TRUE,"PLComparison";#N/A,"PLComparisonDDS",TRUE,"PLComparison";#N/A,"PLComparisonDSA",TRUE,"PLComparison";#N/A,"PLComparisonDSKK",TRUE,"PLComparison";#N/A,"PLComparisonSOW",TRUE,"PLComparison";#N/A,"PLComparisonDeneb",TRUE,"PLComparison";#N/A,"PLComparisonInterco",TRUE,"PLComparison";#N/A,"PLComparisonEnovia",TRUE,"PLComparison"}</definedName>
    <definedName name="PLCepi" localSheetId="0" hidden="1">{#N/A,#N/A,FALSE,"REPORT"}</definedName>
    <definedName name="PLCepi" hidden="1">{#N/A,#N/A,FALSE,"REPORT"}</definedName>
    <definedName name="pldec" localSheetId="0" hidden="1">{#N/A,#N/A,TRUE,"Title";#N/A,#N/A,TRUE,"BSAssets";#N/A,#N/A,TRUE,"BSLiabilities";#N/A,#N/A,TRUE,"ConsolidatedEquityControl";#N/A,#N/A,TRUE,"BSConsolidatedDetail"}</definedName>
    <definedName name="pldec" hidden="1">{#N/A,#N/A,TRUE,"Title";#N/A,#N/A,TRUE,"BSAssets";#N/A,#N/A,TRUE,"BSLiabilities";#N/A,#N/A,TRUE,"ConsolidatedEquityControl";#N/A,#N/A,TRUE,"BSConsolidatedDetail"}</definedName>
    <definedName name="pldec2" localSheetId="0" hidden="1">{#N/A,"CashGroup",TRUE,"SCFComparison";#N/A,"CashDS",TRUE,"SCFComparison";#N/A,"CashDDS",TRUE,"SCFComparison";#N/A,"CashDSA",TRUE,"SCFComparison";#N/A,"CashDSKK",TRUE,"SCFComparison";#N/A,"CashSOW",TRUE,"SCFComparison";#N/A,"CashDeneb",TRUE,"SCFComparison"}</definedName>
    <definedName name="pldec2" hidden="1">{#N/A,"CashGroup",TRUE,"SCFComparison";#N/A,"CashDS",TRUE,"SCFComparison";#N/A,"CashDDS",TRUE,"SCFComparison";#N/A,"CashDSA",TRUE,"SCFComparison";#N/A,"CashDSKK",TRUE,"SCFComparison";#N/A,"CashSOW",TRUE,"SCFComparison";#N/A,"CashDeneb",TRUE,"SCFComparison"}</definedName>
    <definedName name="PLG" localSheetId="0" hidden="1">{#N/A,#N/A,TRUE,"Title";#N/A,#N/A,TRUE,"PL";#N/A,"PLComparisonGroup",TRUE,"PLComparison";#N/A,"PLComparisonDS",TRUE,"PLComparison";#N/A,"PLComparisonDDS",TRUE,"PLComparison";#N/A,"PLComparisonDSA",TRUE,"PLComparison";#N/A,"PLComparisonDSKK",TRUE,"PLComparison";#N/A,"PLComparisonSOW",TRUE,"PLComparison";#N/A,"PLComparisonDeneb",TRUE,"PLComparison";#N/A,#N/A,TRUE,"PLConsolidatedDetail"}</definedName>
    <definedName name="PLG" hidden="1">{#N/A,#N/A,TRUE,"Title";#N/A,#N/A,TRUE,"PL";#N/A,"PLComparisonGroup",TRUE,"PLComparison";#N/A,"PLComparisonDS",TRUE,"PLComparison";#N/A,"PLComparisonDDS",TRUE,"PLComparison";#N/A,"PLComparisonDSA",TRUE,"PLComparison";#N/A,"PLComparisonDSKK",TRUE,"PLComparison";#N/A,"PLComparisonSOW",TRUE,"PLComparison";#N/A,"PLComparisonDeneb",TRUE,"PLComparison";#N/A,#N/A,TRUE,"PLConsolidatedDetail"}</definedName>
    <definedName name="PLProcef" localSheetId="0" hidden="1">{#N/A,#N/A,FALSE,"REPORT"}</definedName>
    <definedName name="PLProcef" hidden="1">{#N/A,#N/A,FALSE,"REPORT"}</definedName>
    <definedName name="PLTaxol" localSheetId="0" hidden="1">{#N/A,#N/A,FALSE,"REPORT"}</definedName>
    <definedName name="PLTaxol" hidden="1">{#N/A,#N/A,FALSE,"REPORT"}</definedName>
    <definedName name="PM" localSheetId="0" hidden="1">{#N/A,#N/A,TRUE,"Title";#N/A,#N/A,TRUE,"BSAssets";#N/A,#N/A,TRUE,"BSLiabilities";#N/A,#N/A,TRUE,"PL";#N/A,#N/A,TRUE,"PLNature";#N/A,#N/A,TRUE,"Revenue";#N/A,#N/A,TRUE,"SCF";#N/A,#N/A,TRUE,"PPE";#N/A,#N/A,TRUE,"Intangible"}</definedName>
    <definedName name="PM" hidden="1">{#N/A,#N/A,TRUE,"Title";#N/A,#N/A,TRUE,"BSAssets";#N/A,#N/A,TRUE,"BSLiabilities";#N/A,#N/A,TRUE,"PL";#N/A,#N/A,TRUE,"PLNature";#N/A,#N/A,TRUE,"Revenue";#N/A,#N/A,TRUE,"SCF";#N/A,#N/A,TRUE,"PPE";#N/A,#N/A,TRUE,"Intangible"}</definedName>
    <definedName name="Pnl" localSheetId="0" hidden="1">{#N/A,#N/A,FALSE,"Pharm";#N/A,#N/A,FALSE,"WWCM"}</definedName>
    <definedName name="Pnl" hidden="1">{#N/A,#N/A,FALSE,"Pharm";#N/A,#N/A,FALSE,"WWCM"}</definedName>
    <definedName name="pnsji5" localSheetId="0" hidden="1">{#N/A,"PURCHM",FALSE,"Business Analysis";#N/A,"SPADD",FALSE,"Business Analysis"}</definedName>
    <definedName name="pnsji5" hidden="1">{#N/A,"PURCHM",FALSE,"Business Analysis";#N/A,"SPADD",FALSE,"Business Analysis"}</definedName>
    <definedName name="po" localSheetId="0" hidden="1">{"detail",#N/A,FALSE,"mfg";"summary",#N/A,FALSE,"mfg"}</definedName>
    <definedName name="po" hidden="1">{"detail",#N/A,FALSE,"mfg";"summary",#N/A,FALSE,"mfg"}</definedName>
    <definedName name="poc" localSheetId="0" hidden="1">{#N/A,"PURADD",FALSE,"Business Analysis";#N/A,"PURSPP",FALSE,"Business Analysis";#N/A,"CTGIND",FALSE,"Business Analysis";#N/A,"PURCHM",FALSE,"Business Analysis";#N/A,"SPADD",FALSE,"Business Analysis";#N/A,"EPOXY",FALSE,"Business Analysis";#N/A,"PURPER",FALSE,"Business Analysis"}</definedName>
    <definedName name="poc" hidden="1">{#N/A,"PURADD",FALSE,"Business Analysis";#N/A,"PURSPP",FALSE,"Business Analysis";#N/A,"CTGIND",FALSE,"Business Analysis";#N/A,"PURCHM",FALSE,"Business Analysis";#N/A,"SPADD",FALSE,"Business Analysis";#N/A,"EPOXY",FALSE,"Business Analysis";#N/A,"PURPER",FALSE,"Business Analysis"}</definedName>
    <definedName name="poi"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poi"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poiu" localSheetId="0" hidden="1">{"Performance Details",#N/A,FALSE,"Current Yr";"Performance Details",#N/A,FALSE,"Budget";"Performance Details",#N/A,FALSE,"Prior Year"}</definedName>
    <definedName name="poiu" hidden="1">{"Performance Details",#N/A,FALSE,"Current Yr";"Performance Details",#N/A,FALSE,"Budget";"Performance Details",#N/A,FALSE,"Prior Year"}</definedName>
    <definedName name="pokj" localSheetId="0" hidden="1">{"QTD_LOUISIANA",#N/A,FALSE,"QTD"}</definedName>
    <definedName name="pokj" hidden="1">{"QTD_LOUISIANA",#N/A,FALSE,"QTD"}</definedName>
    <definedName name="poo"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poo"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POR1C1R53C43RTRT">#REF!</definedName>
    <definedName name="port29" localSheetId="0" hidden="1">{#N/A,#N/A,FALSE,"Pharm";#N/A,#N/A,FALSE,"WWCM"}</definedName>
    <definedName name="port29" hidden="1">{#N/A,#N/A,FALSE,"Pharm";#N/A,#N/A,FALSE,"WWCM"}</definedName>
    <definedName name="power" localSheetId="0" hidden="1">{"'Sheet1'!$A$1:$H$36"}</definedName>
    <definedName name="power" hidden="1">{"'Sheet1'!$A$1:$H$36"}</definedName>
    <definedName name="powq" localSheetId="0" hidden="1">{#N/A,"PURCHM",FALSE,"Business Analysis";#N/A,"SPADD",FALSE,"Business Analysis"}</definedName>
    <definedName name="powq" hidden="1">{#N/A,"PURCHM",FALSE,"Business Analysis";#N/A,"SPADD",FALSE,"Business Analysis"}</definedName>
    <definedName name="pp" localSheetId="0" hidden="1">{"detail",#N/A,FALSE,"mfg";"summary",#N/A,FALSE,"mfg"}</definedName>
    <definedName name="pp" hidden="1">{"detail",#N/A,FALSE,"mfg";"summary",#N/A,FALSE,"mfg"}</definedName>
    <definedName name="PPEC" localSheetId="0" hidden="1">{#N/A,"PPEGroup",TRUE,"PPEComparison";#N/A,"PPEDS",TRUE,"PPEComparison";#N/A,"PPEDDS",TRUE,"PPEComparison";#N/A,"PPEDSA",TRUE,"PPEComparison";#N/A,"PPEDSKK",TRUE,"PPEComparison";#N/A,"PPESOW",TRUE,"PPEComparison";#N/A,"PPEDeneb",TRUE,"PPEComparison"}</definedName>
    <definedName name="PPEC" hidden="1">{#N/A,"PPEGroup",TRUE,"PPEComparison";#N/A,"PPEDS",TRUE,"PPEComparison";#N/A,"PPEDDS",TRUE,"PPEComparison";#N/A,"PPEDSA",TRUE,"PPEComparison";#N/A,"PPEDSKK",TRUE,"PPEComparison";#N/A,"PPESOW",TRUE,"PPEComparison";#N/A,"PPEDeneb",TRUE,"PPEComparison"}</definedName>
    <definedName name="PPEG" localSheetId="0" hidden="1">{#N/A,#N/A,TRUE,"PPE";#N/A,"PPEGroup",TRUE,"PPEComparison";#N/A,#N/A,TRUE,"PPEConsolidatedDetail"}</definedName>
    <definedName name="PPEG" hidden="1">{#N/A,#N/A,TRUE,"PPE";#N/A,"PPEGroup",TRUE,"PPEComparison";#N/A,#N/A,TRUE,"PPEConsolidatedDetail"}</definedName>
    <definedName name="ppeppe" localSheetId="0" hidden="1">{"'Sheet1'!$A$1:$H$36"}</definedName>
    <definedName name="ppeppe" hidden="1">{"'Sheet1'!$A$1:$H$36"}</definedName>
    <definedName name="PPK" localSheetId="0" hidden="1">{#N/A,#N/A,FALSE,"96 3월물량표";#N/A,#N/A,FALSE,"96 4월물량표";#N/A,#N/A,FALSE,"96 5월물량표"}</definedName>
    <definedName name="PPK" localSheetId="3" hidden="1">{#N/A,#N/A,FALSE,"96 3월물량표";#N/A,#N/A,FALSE,"96 4월물량표";#N/A,#N/A,FALSE,"96 5월물량표"}</definedName>
    <definedName name="PPK" hidden="1">{#N/A,#N/A,FALSE,"96 3월물량표";#N/A,#N/A,FALSE,"96 4월물량표";#N/A,#N/A,FALSE,"96 5월물량표"}</definedName>
    <definedName name="ppo" localSheetId="0" hidden="1">{"YD LOUISIANA",#N/A,FALSE,"YTD"}</definedName>
    <definedName name="ppo" hidden="1">{"YD LOUISIANA",#N/A,FALSE,"YTD"}</definedName>
    <definedName name="ppp"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ppp"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ppp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ppp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pppe" localSheetId="0" hidden="1">{"'Sheet1'!$A$1:$H$36"}</definedName>
    <definedName name="pppe" hidden="1">{"'Sheet1'!$A$1:$H$36"}</definedName>
    <definedName name="pppp" localSheetId="0" hidden="1">{#N/A,#N/A,FALSE,"UNIT";#N/A,#N/A,FALSE,"UNIT";#N/A,#N/A,FALSE,"계정"}</definedName>
    <definedName name="pppp" hidden="1">{#N/A,#N/A,FALSE,"UNIT";#N/A,#N/A,FALSE,"UNIT";#N/A,#N/A,FALSE,"계정"}</definedName>
    <definedName name="pqmjuz" localSheetId="0" hidden="1">{"detail",#N/A,FALSE,"mfg";"summary",#N/A,FALSE,"mfg"}</definedName>
    <definedName name="pqmjuz" hidden="1">{"detail",#N/A,FALSE,"mfg";"summary",#N/A,FALSE,"mfg"}</definedName>
    <definedName name="_xlnm.Print_Area" localSheetId="22">#REF!</definedName>
    <definedName name="_xlnm.Print_Area">#REF!</definedName>
    <definedName name="PRINT_AREA_MI">#N/A</definedName>
    <definedName name="_xlnm.Print_Titles" localSheetId="0">#REF!</definedName>
    <definedName name="_xlnm.Print_Titles" localSheetId="22">#REF!</definedName>
    <definedName name="_xlnm.Print_Titles">#REF!</definedName>
    <definedName name="Print_Titles_MI" localSheetId="0">#REF!</definedName>
    <definedName name="Print_Titles_MI" localSheetId="22">#REF!</definedName>
    <definedName name="Print_Titles_MI">#REF!</definedName>
    <definedName name="Procef" localSheetId="0" hidden="1">{#N/A,#N/A,FALSE,"Pharm";#N/A,#N/A,FALSE,"WWCM"}</definedName>
    <definedName name="Procef" hidden="1">{#N/A,#N/A,FALSE,"Pharm";#N/A,#N/A,FALSE,"WWCM"}</definedName>
    <definedName name="prod" localSheetId="0" hidden="1">{#N/A,#N/A,FALSE,"Pharm";#N/A,#N/A,FALSE,"WWCM"}</definedName>
    <definedName name="prod" hidden="1">{#N/A,#N/A,FALSE,"Pharm";#N/A,#N/A,FALSE,"WWCM"}</definedName>
    <definedName name="ProdForm" hidden="1">#REF!</definedName>
    <definedName name="Product" hidden="1">#REF!</definedName>
    <definedName name="project" localSheetId="0" hidden="1">{"'표지'!$B$5"}</definedName>
    <definedName name="project" hidden="1">{"'표지'!$B$5"}</definedName>
    <definedName name="Project_Name">#REF!</definedName>
    <definedName name="PROPOSED"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PROPOSED"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PROPOSED"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PRR" localSheetId="0" hidden="1">{"'status'!$B$2:$H$15"}</definedName>
    <definedName name="PRR" hidden="1">{"'status'!$B$2:$H$15"}</definedName>
    <definedName name="prueba" hidden="1">#REF!</definedName>
    <definedName name="PT" localSheetId="0" hidden="1">{#N/A,#N/A,TRUE,"Title";#N/A,#N/A,TRUE,"PL";#N/A,"PLComparisonGroup",TRUE,"PLComparison";#N/A,"PLComparisonDS",TRUE,"PLComparison";#N/A,"PLComparisonDDS",TRUE,"PLComparison";#N/A,"PLComparisonDSA",TRUE,"PLComparison";#N/A,"PLComparisonDSKK",TRUE,"PLComparison";#N/A,"PLComparisonInterco",TRUE,"PLComparison";#N/A,#N/A,TRUE,"PLConsolidatedDetail";#N/A,#N/A,TRUE,"BS10Q";#N/A,"BalanceSheetGroup",TRUE,"BSComparison";#N/A,#N/A,TRUE,"BSAssets";#N/A,#N/A,TRUE,"BSAssets";#N/A,"BalanceSheetDS",TRUE,"BSComparison";#N/A,"BalanceSheetDDS",TRUE,"BSComparison";#N/A,"BalanceSheetDSA",TRUE,"BSComparison";#N/A,"BalanceSheetDSKK",TRUE,"BSComparison";#N/A,"BalanceSheetSOW",TRUE,"BSComparison";#N/A,#N/A,TRUE,"BSConsolidatedDetail";#N/A,#N/A,TRUE,"SCF10Q";#N/A,#N/A,TRUE,"SCF";#N/A,"CashGroup",TRUE,"SCFComparison";#N/A,"CashDS",TRUE,"SCFComparison";#N/A,"CashDDS",TRUE,"SCFComparison";#N/A,"CashDSA",TRUE,"SCFComparison";#N/A,"CashSOW",TRUE,"SCFComparison";#N/A,#N/A,TRUE,"SCFConsolidatedDetail";#N/A,"CashDSKK",TRUE,"SCFComparison"}</definedName>
    <definedName name="PT" hidden="1">{#N/A,#N/A,TRUE,"Title";#N/A,#N/A,TRUE,"PL";#N/A,"PLComparisonGroup",TRUE,"PLComparison";#N/A,"PLComparisonDS",TRUE,"PLComparison";#N/A,"PLComparisonDDS",TRUE,"PLComparison";#N/A,"PLComparisonDSA",TRUE,"PLComparison";#N/A,"PLComparisonDSKK",TRUE,"PLComparison";#N/A,"PLComparisonInterco",TRUE,"PLComparison";#N/A,#N/A,TRUE,"PLConsolidatedDetail";#N/A,#N/A,TRUE,"BS10Q";#N/A,"BalanceSheetGroup",TRUE,"BSComparison";#N/A,#N/A,TRUE,"BSAssets";#N/A,#N/A,TRUE,"BSAssets";#N/A,"BalanceSheetDS",TRUE,"BSComparison";#N/A,"BalanceSheetDDS",TRUE,"BSComparison";#N/A,"BalanceSheetDSA",TRUE,"BSComparison";#N/A,"BalanceSheetDSKK",TRUE,"BSComparison";#N/A,"BalanceSheetSOW",TRUE,"BSComparison";#N/A,#N/A,TRUE,"BSConsolidatedDetail";#N/A,#N/A,TRUE,"SCF10Q";#N/A,#N/A,TRUE,"SCF";#N/A,"CashGroup",TRUE,"SCFComparison";#N/A,"CashDS",TRUE,"SCFComparison";#N/A,"CashDDS",TRUE,"SCFComparison";#N/A,"CashDSA",TRUE,"SCFComparison";#N/A,"CashSOW",TRUE,"SCFComparison";#N/A,#N/A,TRUE,"SCFConsolidatedDetail";#N/A,"CashDSKK",TRUE,"SCFComparison"}</definedName>
    <definedName name="pucspadd42" localSheetId="0" hidden="1">{#N/A,"PURCHM",FALSE,"Business Analysis";#N/A,"SPADD",FALSE,"Business Analysis"}</definedName>
    <definedName name="pucspadd42" hidden="1">{#N/A,"PURCHM",FALSE,"Business Analysis";#N/A,"SPADD",FALSE,"Business Analysis"}</definedName>
    <definedName name="pupi" localSheetId="0" hidden="1">{"YD OTHER",#N/A,FALSE,"YTD"}</definedName>
    <definedName name="pupi" hidden="1">{"YD OTHER",#N/A,FALSE,"YTD"}</definedName>
    <definedName name="püpoüpoüpo" localSheetId="0" hidden="1">{#N/A,#N/A,FALSE,"PMW Gruppe 99_98";#N/A,#N/A,FALSE,"PMW KG 98_99";#N/A,#N/A,FALSE,"PMW Inc. 99_98";#N/A,#N/A,FALSE,"PMW VTECH 99_98";#N/A,#N/A,FALSE,"PMW Thail. 99_98";#N/A,#N/A,FALSE,"PMW Canada 99_98";#N/A,#N/A,FALSE,"Währungsabw. 99_98"}</definedName>
    <definedName name="püpoüpoüpo" hidden="1">{#N/A,#N/A,FALSE,"PMW Gruppe 99_98";#N/A,#N/A,FALSE,"PMW KG 98_99";#N/A,#N/A,FALSE,"PMW Inc. 99_98";#N/A,#N/A,FALSE,"PMW VTECH 99_98";#N/A,#N/A,FALSE,"PMW Thail. 99_98";#N/A,#N/A,FALSE,"PMW Canada 99_98";#N/A,#N/A,FALSE,"Währungsabw. 99_98"}</definedName>
    <definedName name="püpü" localSheetId="0" hidden="1">{#N/A,#N/A,FALSE,"Umsatz 99";#N/A,#N/A,FALSE,"ER 99 "}</definedName>
    <definedName name="püpü" hidden="1">{#N/A,#N/A,FALSE,"Umsatz 99";#N/A,#N/A,FALSE,"ER 99 "}</definedName>
    <definedName name="PY_Accounts_Receivable" localSheetId="0">#REF!</definedName>
    <definedName name="PY_Accounts_Receivable" localSheetId="22">#REF!</definedName>
    <definedName name="PY_Accounts_Receivable">#REF!</definedName>
    <definedName name="PY_Current_Liabilities" localSheetId="0">#REF!</definedName>
    <definedName name="PY_Current_Liabilities">#REF!</definedName>
    <definedName name="PY_Gross_Profit" localSheetId="0">#REF!</definedName>
    <definedName name="PY_Gross_Profit">#REF!</definedName>
    <definedName name="PY_Interest_Expense">#REF!</definedName>
    <definedName name="PY_Inventory">#REF!</definedName>
    <definedName name="PY_NET_PROFIT">#REF!</definedName>
    <definedName name="PY_Net_Revenue">#REF!</definedName>
    <definedName name="PY_Operating_Income">#REF!</definedName>
    <definedName name="PY_QUICK_ASSETS">#REF!</definedName>
    <definedName name="PY_Tangible_Assets">#REF!</definedName>
    <definedName name="PY_TOTAL_ASSETS">#REF!</definedName>
    <definedName name="PY_TOTAL_CURR_ASSETS">#REF!</definedName>
    <definedName name="PY_TOTAL_DEBT">#REF!</definedName>
    <definedName name="PY_TOTAL_EQUITY">#REF!</definedName>
    <definedName name="PY_경상이익">#REF!</definedName>
    <definedName name="PY_단기차입금">#REF!</definedName>
    <definedName name="PY_매입채무">#REF!</definedName>
    <definedName name="PY_사채">#REF!</definedName>
    <definedName name="PY_유동성장기부채">#REF!</definedName>
    <definedName name="PY_장기차입금">#REF!</definedName>
    <definedName name="PY2_Accounts_Receivable">#REF!</definedName>
    <definedName name="PY2_Current_Liabilities">#REF!</definedName>
    <definedName name="PY2_Gross_Profit">#REF!</definedName>
    <definedName name="PY2_Interest_Expense">#REF!</definedName>
    <definedName name="PY2_Inventory">#REF!</definedName>
    <definedName name="PY2_NET_PROFIT">#REF!</definedName>
    <definedName name="PY2_Net_Revenue">#REF!</definedName>
    <definedName name="PY2_Operating_Income">#REF!</definedName>
    <definedName name="PY2_QUICK_ASSETS">#REF!</definedName>
    <definedName name="PY2_Tangible_Assets">#REF!</definedName>
    <definedName name="PY2_TOTAL_ASSETS">#REF!</definedName>
    <definedName name="PY2_TOTAL_CURR_ASSETS">#REF!</definedName>
    <definedName name="PY2_TOTAL_DEBT">#REF!</definedName>
    <definedName name="PY2_TOTAL_EQUITY">#REF!</definedName>
    <definedName name="PY2_경상이익">#REF!</definedName>
    <definedName name="PY2_단기차입금">#REF!</definedName>
    <definedName name="PY2_매입채무">#REF!</definedName>
    <definedName name="PY2_사채">#REF!</definedName>
    <definedName name="PY2_유동성장기부채">#REF!</definedName>
    <definedName name="PY2_장기차입금">#REF!</definedName>
    <definedName name="pz" localSheetId="0" hidden="1">{"Month Summary",#N/A,FALSE,"Summary";"Total Details",#N/A,FALSE,"Current Yr";"Polymers Details",#N/A,FALSE,"Current Yr";"Performance Details",#N/A,FALSE,"Current Yr";"ICD Details",#N/A,FALSE,"Current Yr"}</definedName>
    <definedName name="pz" hidden="1">{"Month Summary",#N/A,FALSE,"Summary";"Total Details",#N/A,FALSE,"Current Yr";"Polymers Details",#N/A,FALSE,"Current Yr";"Performance Details",#N/A,FALSE,"Current Yr";"ICD Details",#N/A,FALSE,"Current Yr"}</definedName>
    <definedName name="q" localSheetId="0" hidden="1">{#N/A,#N/A,FALSE,"Aging Summary";#N/A,#N/A,FALSE,"Ratio Analysis";#N/A,#N/A,FALSE,"Test 120 Day Accts";#N/A,#N/A,FALSE,"Tickmarks"}</definedName>
    <definedName name="q" hidden="1">{#N/A,#N/A,FALSE,"Aging Summary";#N/A,#N/A,FALSE,"Ratio Analysis";#N/A,#N/A,FALSE,"Test 120 Day Accts";#N/A,#N/A,FALSE,"Tickmarks"}</definedName>
    <definedName name="q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q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qa" localSheetId="0" hidden="1">{#N/A,#N/A,FALSE,"UNIT";#N/A,#N/A,FALSE,"UNIT";#N/A,#N/A,FALSE,"계정"}</definedName>
    <definedName name="qa" hidden="1">{#N/A,#N/A,FALSE,"UNIT";#N/A,#N/A,FALSE,"UNIT";#N/A,#N/A,FALSE,"계정"}</definedName>
    <definedName name="qaaaa" localSheetId="0" hidden="1">{"detail",#N/A,FALSE,"mfg";"summary",#N/A,FALSE,"mfg"}</definedName>
    <definedName name="qaaaa" hidden="1">{"detail",#N/A,FALSE,"mfg";"summary",#N/A,FALSE,"mfg"}</definedName>
    <definedName name="QAW" localSheetId="25" hidden="1">{#N/A,#N/A,FALSE,"을지 (4)";#N/A,#N/A,FALSE,"을지 (5)";#N/A,#N/A,FALSE,"을지 (6)"}</definedName>
    <definedName name="QAW" localSheetId="0" hidden="1">{#N/A,#N/A,FALSE,"을지 (4)";#N/A,#N/A,FALSE,"을지 (5)";#N/A,#N/A,FALSE,"을지 (6)"}</definedName>
    <definedName name="QAW" localSheetId="3" hidden="1">{#N/A,#N/A,FALSE,"을지 (4)";#N/A,#N/A,FALSE,"을지 (5)";#N/A,#N/A,FALSE,"을지 (6)"}</definedName>
    <definedName name="QAW" hidden="1">{#N/A,#N/A,FALSE,"을지 (4)";#N/A,#N/A,FALSE,"을지 (5)";#N/A,#N/A,FALSE,"을지 (6)"}</definedName>
    <definedName name="qaz" localSheetId="0" hidden="1">{#N/A,#N/A,FALSE,"Pharm";#N/A,#N/A,FALSE,"WWCM"}</definedName>
    <definedName name="qaz" hidden="1">{#N/A,#N/A,FALSE,"Pharm";#N/A,#N/A,FALSE,"WWCM"}</definedName>
    <definedName name="qaze" localSheetId="0" hidden="1">{#N/A,#N/A,FALSE,"ACTIVITE-c";#N/A,#N/A,FALSE,"RESEAU-c";#N/A,#N/A,FALSE,"BASE-c"}</definedName>
    <definedName name="qaze" hidden="1">{#N/A,#N/A,FALSE,"ACTIVITE-c";#N/A,#N/A,FALSE,"RESEAU-c";#N/A,#N/A,FALSE,"BASE-c"}</definedName>
    <definedName name="qbc" localSheetId="0" hidden="1">{#N/A,#N/A,FALSE,"지침";#N/A,#N/A,FALSE,"환경분석";#N/A,#N/A,FALSE,"Sheet16"}</definedName>
    <definedName name="qbc" hidden="1">{#N/A,#N/A,FALSE,"지침";#N/A,#N/A,FALSE,"환경분석";#N/A,#N/A,FALSE,"Sheet16"}</definedName>
    <definedName name="QCOST" localSheetId="0" hidden="1">{#N/A,#N/A,FALSE,"KMC최종회의(7월) 자료"}</definedName>
    <definedName name="QCOST" hidden="1">{#N/A,#N/A,FALSE,"KMC최종회의(7월) 자료"}</definedName>
    <definedName name="qd" localSheetId="0" hidden="1">{#N/A,#N/A,FALSE,"3";#N/A,#N/A,FALSE,"5";#N/A,#N/A,FALSE,"6";#N/A,#N/A,FALSE,"8";#N/A,#N/A,FALSE,"10";#N/A,#N/A,FALSE,"13";#N/A,#N/A,FALSE,"14";#N/A,#N/A,FALSE,"15";#N/A,#N/A,FALSE,"16"}</definedName>
    <definedName name="qd" hidden="1">{#N/A,#N/A,FALSE,"3";#N/A,#N/A,FALSE,"5";#N/A,#N/A,FALSE,"6";#N/A,#N/A,FALSE,"8";#N/A,#N/A,FALSE,"10";#N/A,#N/A,FALSE,"13";#N/A,#N/A,FALSE,"14";#N/A,#N/A,FALSE,"15";#N/A,#N/A,FALSE,"16"}</definedName>
    <definedName name="QE" localSheetId="25" hidden="1">{#N/A,#N/A,FALSE,"초도품";#N/A,#N/A,FALSE,"초도품 (2)";#N/A,#N/A,FALSE,"초도품 (3)";#N/A,#N/A,FALSE,"초도품 (4)";#N/A,#N/A,FALSE,"초도품 (5)";#N/A,#N/A,FALSE,"초도품 (6)"}</definedName>
    <definedName name="QE" localSheetId="0" hidden="1">{#N/A,#N/A,FALSE,"초도품";#N/A,#N/A,FALSE,"초도품 (2)";#N/A,#N/A,FALSE,"초도품 (3)";#N/A,#N/A,FALSE,"초도품 (4)";#N/A,#N/A,FALSE,"초도품 (5)";#N/A,#N/A,FALSE,"초도품 (6)"}</definedName>
    <definedName name="QE" localSheetId="3" hidden="1">{#N/A,#N/A,FALSE,"초도품";#N/A,#N/A,FALSE,"초도품 (2)";#N/A,#N/A,FALSE,"초도품 (3)";#N/A,#N/A,FALSE,"초도품 (4)";#N/A,#N/A,FALSE,"초도품 (5)";#N/A,#N/A,FALSE,"초도품 (6)"}</definedName>
    <definedName name="QE" hidden="1">{#N/A,#N/A,FALSE,"초도품";#N/A,#N/A,FALSE,"초도품 (2)";#N/A,#N/A,FALSE,"초도품 (3)";#N/A,#N/A,FALSE,"초도품 (4)";#N/A,#N/A,FALSE,"초도품 (5)";#N/A,#N/A,FALSE,"초도품 (6)"}</definedName>
    <definedName name="qeqee" localSheetId="0" hidden="1">{#N/A,#N/A,FALSE,"Produkte Erw.";#N/A,#N/A,FALSE,"Produkte Plan";#N/A,#N/A,FALSE,"Leistungen Erw.";#N/A,#N/A,FALSE,"Leistungen Plan";#N/A,#N/A,FALSE,"KA Allg.Kosten (2)";#N/A,#N/A,FALSE,"KA All.Kosten"}</definedName>
    <definedName name="qeqee" hidden="1">{#N/A,#N/A,FALSE,"Produkte Erw.";#N/A,#N/A,FALSE,"Produkte Plan";#N/A,#N/A,FALSE,"Leistungen Erw.";#N/A,#N/A,FALSE,"Leistungen Plan";#N/A,#N/A,FALSE,"KA Allg.Kosten (2)";#N/A,#N/A,FALSE,"KA All.Kosten"}</definedName>
    <definedName name="qertweyu" localSheetId="0" hidden="1">{#N/A,#N/A,FALSE,"REPORT"}</definedName>
    <definedName name="qertweyu" hidden="1">{#N/A,#N/A,FALSE,"REPORT"}</definedName>
    <definedName name="qesd" localSheetId="0" hidden="1">{"Page 1",#N/A,FALSE,"OpExJanVsPY";"Page 2",#N/A,FALSE,"OpExJanVsPY"}</definedName>
    <definedName name="qesd" hidden="1">{"Page 1",#N/A,FALSE,"OpExJanVsPY";"Page 2",#N/A,FALSE,"OpExJanVsPY"}</definedName>
    <definedName name="qetryywt" localSheetId="0" hidden="1">{#N/A,#N/A,FALSE,"REPORT"}</definedName>
    <definedName name="qetryywt" hidden="1">{#N/A,#N/A,FALSE,"REPORT"}</definedName>
    <definedName name="qi" localSheetId="0" hidden="1">{#N/A,"PURADD",FALSE,"Business Analysis";#N/A,"PURSPP",FALSE,"Business Analysis";#N/A,"CTGIND",FALSE,"Business Analysis";#N/A,"PURCHM",FALSE,"Business Analysis";#N/A,"SPADD",FALSE,"Business Analysis";#N/A,"EPOXY",FALSE,"Business Analysis";#N/A,"PURPER",FALSE,"Business Analysis"}</definedName>
    <definedName name="qi" hidden="1">{#N/A,"PURADD",FALSE,"Business Analysis";#N/A,"PURSPP",FALSE,"Business Analysis";#N/A,"CTGIND",FALSE,"Business Analysis";#N/A,"PURCHM",FALSE,"Business Analysis";#N/A,"SPADD",FALSE,"Business Analysis";#N/A,"EPOXY",FALSE,"Business Analysis";#N/A,"PURPER",FALSE,"Business Analysis"}</definedName>
    <definedName name="qink" localSheetId="0" hidden="1">{#N/A,"PURCHM",FALSE,"Business Analysis";#N/A,"SPADD",FALSE,"Business Analysis"}</definedName>
    <definedName name="qink" hidden="1">{#N/A,"PURCHM",FALSE,"Business Analysis";#N/A,"SPADD",FALSE,"Business Analysis"}</definedName>
    <definedName name="QKQN"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QKQN"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QNQNNQ" localSheetId="0" hidden="1">{#N/A,#N/A,FALSE,"Yield";#N/A,#N/A,FALSE,"Loss1";#N/A,#N/A,FALSE,"Loss2";#N/A,#N/A,FALSE,"Hour-Labor(배분)";#N/A,#N/A,FALSE,"Capital Expenditure";#N/A,#N/A,FALSE,"Productivity"}</definedName>
    <definedName name="QNQNNQ" localSheetId="3" hidden="1">{#N/A,#N/A,FALSE,"Yield";#N/A,#N/A,FALSE,"Loss1";#N/A,#N/A,FALSE,"Loss2";#N/A,#N/A,FALSE,"Hour-Labor(배분)";#N/A,#N/A,FALSE,"Capital Expenditure";#N/A,#N/A,FALSE,"Productivity"}</definedName>
    <definedName name="QNQNNQ" hidden="1">{#N/A,#N/A,FALSE,"Yield";#N/A,#N/A,FALSE,"Loss1";#N/A,#N/A,FALSE,"Loss2";#N/A,#N/A,FALSE,"Hour-Labor(배분)";#N/A,#N/A,FALSE,"Capital Expenditure";#N/A,#N/A,FALSE,"Productivity"}</definedName>
    <definedName name="qp" localSheetId="0" hidden="1">{"overview",#N/A,FALSE,"summary";"net assets",#N/A,FALSE,"summary";"asset turnover",#N/A,FALSE,"summary";"orona",#N/A,FALSE,"summary"}</definedName>
    <definedName name="qp" hidden="1">{"overview",#N/A,FALSE,"summary";"net assets",#N/A,FALSE,"summary";"asset turnover",#N/A,FALSE,"summary";"orona",#N/A,FALSE,"summary"}</definedName>
    <definedName name="qq" localSheetId="0" hidden="1">{#N/A,#N/A,FALSE,"정공"}</definedName>
    <definedName name="qq" localSheetId="3" hidden="1">{#N/A,#N/A,FALSE,"정공"}</definedName>
    <definedName name="qq" hidden="1">{#N/A,#N/A,FALSE,"정공"}</definedName>
    <definedName name="qqkkkkk" localSheetId="0" hidden="1">{#N/A,"PURCHM",FALSE,"Business Analysis";#N/A,"SPADD",FALSE,"Business Analysis"}</definedName>
    <definedName name="qqkkkkk" hidden="1">{#N/A,"PURCHM",FALSE,"Business Analysis";#N/A,"SPADD",FALSE,"Business Analysis"}</definedName>
    <definedName name="qqq" localSheetId="25" hidden="1">{#N/A,#N/A,FALSE,"BS";#N/A,#N/A,FALSE,"PL";#N/A,#N/A,FALSE,"처분";#N/A,#N/A,FALSE,"현금";#N/A,#N/A,FALSE,"매출";#N/A,#N/A,FALSE,"원가";#N/A,#N/A,FALSE,"경영"}</definedName>
    <definedName name="qqq" localSheetId="0" hidden="1">{#N/A,#N/A,FALSE,"BS";#N/A,#N/A,FALSE,"PL";#N/A,#N/A,FALSE,"처분";#N/A,#N/A,FALSE,"현금";#N/A,#N/A,FALSE,"매출";#N/A,#N/A,FALSE,"원가";#N/A,#N/A,FALSE,"경영"}</definedName>
    <definedName name="qqq" localSheetId="3" hidden="1">{#N/A,#N/A,FALSE,"BS";#N/A,#N/A,FALSE,"PL";#N/A,#N/A,FALSE,"처분";#N/A,#N/A,FALSE,"현금";#N/A,#N/A,FALSE,"매출";#N/A,#N/A,FALSE,"원가";#N/A,#N/A,FALSE,"경영"}</definedName>
    <definedName name="qqq" hidden="1">{#N/A,#N/A,FALSE,"BS";#N/A,#N/A,FALSE,"PL";#N/A,#N/A,FALSE,"처분";#N/A,#N/A,FALSE,"현금";#N/A,#N/A,FALSE,"매출";#N/A,#N/A,FALSE,"원가";#N/A,#N/A,FALSE,"경영"}</definedName>
    <definedName name="qqqaa" localSheetId="0" hidden="1">{"detail",#N/A,FALSE,"mfg";"summary",#N/A,FALSE,"mfg"}</definedName>
    <definedName name="qqqaa" hidden="1">{"detail",#N/A,FALSE,"mfg";"summary",#N/A,FALSE,"mfg"}</definedName>
    <definedName name="QQQAAASSS" localSheetId="0" hidden="1">{#N/A,#N/A,TRUE,"Y생산";#N/A,#N/A,TRUE,"Y판매";#N/A,#N/A,TRUE,"Y총물량";#N/A,#N/A,TRUE,"Y능력";#N/A,#N/A,TRUE,"YKD"}</definedName>
    <definedName name="QQQAAASSS" hidden="1">{#N/A,#N/A,TRUE,"Y생산";#N/A,#N/A,TRUE,"Y판매";#N/A,#N/A,TRUE,"Y총물량";#N/A,#N/A,TRUE,"Y능력";#N/A,#N/A,TRUE,"YKD"}</definedName>
    <definedName name="qqqq" localSheetId="0" hidden="1">{#N/A,#N/A,FALSE,"지침";#N/A,#N/A,FALSE,"환경분석";#N/A,#N/A,FALSE,"Sheet16"}</definedName>
    <definedName name="qqqq" hidden="1">{#N/A,#N/A,FALSE,"지침";#N/A,#N/A,FALSE,"환경분석";#N/A,#N/A,FALSE,"Sheet16"}</definedName>
    <definedName name="QQQQQ" localSheetId="25" hidden="1">{#N/A,#N/A,FALSE,"UNIT";#N/A,#N/A,FALSE,"UNIT";#N/A,#N/A,FALSE,"계정"}</definedName>
    <definedName name="QQQQQ" localSheetId="0" hidden="1">{#N/A,#N/A,FALSE,"UNIT";#N/A,#N/A,FALSE,"UNIT";#N/A,#N/A,FALSE,"계정"}</definedName>
    <definedName name="QQQQQ" localSheetId="3" hidden="1">{#N/A,#N/A,FALSE,"UNIT";#N/A,#N/A,FALSE,"UNIT";#N/A,#N/A,FALSE,"계정"}</definedName>
    <definedName name="QQQQQ" hidden="1">{#N/A,#N/A,FALSE,"UNIT";#N/A,#N/A,FALSE,"UNIT";#N/A,#N/A,FALSE,"계정"}</definedName>
    <definedName name="qqqqqq"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qqqqqq" localSheetId="3"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qqqqqq"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QQQQQQQ" localSheetId="0" hidden="1">{#N/A,#N/A,TRUE,"Y생산";#N/A,#N/A,TRUE,"Y판매";#N/A,#N/A,TRUE,"Y총물량";#N/A,#N/A,TRUE,"Y능력";#N/A,#N/A,TRUE,"YKD"}</definedName>
    <definedName name="QQQQQQQ" hidden="1">{#N/A,#N/A,TRUE,"Y생산";#N/A,#N/A,TRUE,"Y판매";#N/A,#N/A,TRUE,"Y총물량";#N/A,#N/A,TRUE,"Y능력";#N/A,#N/A,TRUE,"YKD"}</definedName>
    <definedName name="qqqqqqqq" localSheetId="0" hidden="1">{#N/A,#N/A,FALSE,"인원";#N/A,#N/A,FALSE,"비용2";#N/A,#N/A,FALSE,"비용1";#N/A,#N/A,FALSE,"비용";#N/A,#N/A,FALSE,"보증2";#N/A,#N/A,FALSE,"보증1";#N/A,#N/A,FALSE,"보증";#N/A,#N/A,FALSE,"손익1";#N/A,#N/A,FALSE,"손익";#N/A,#N/A,FALSE,"부서별매출";#N/A,#N/A,FALSE,"매출"}</definedName>
    <definedName name="qqqqqqqq" localSheetId="3" hidden="1">{#N/A,#N/A,FALSE,"인원";#N/A,#N/A,FALSE,"비용2";#N/A,#N/A,FALSE,"비용1";#N/A,#N/A,FALSE,"비용";#N/A,#N/A,FALSE,"보증2";#N/A,#N/A,FALSE,"보증1";#N/A,#N/A,FALSE,"보증";#N/A,#N/A,FALSE,"손익1";#N/A,#N/A,FALSE,"손익";#N/A,#N/A,FALSE,"부서별매출";#N/A,#N/A,FALSE,"매출"}</definedName>
    <definedName name="qqqqqqqq" hidden="1">{#N/A,#N/A,FALSE,"인원";#N/A,#N/A,FALSE,"비용2";#N/A,#N/A,FALSE,"비용1";#N/A,#N/A,FALSE,"비용";#N/A,#N/A,FALSE,"보증2";#N/A,#N/A,FALSE,"보증1";#N/A,#N/A,FALSE,"보증";#N/A,#N/A,FALSE,"손익1";#N/A,#N/A,FALSE,"손익";#N/A,#N/A,FALSE,"부서별매출";#N/A,#N/A,FALSE,"매출"}</definedName>
    <definedName name="qqqqqqqqq" localSheetId="0" hidden="1">{#N/A,#N/A,FALSE,"인원";#N/A,#N/A,FALSE,"비용2";#N/A,#N/A,FALSE,"비용1";#N/A,#N/A,FALSE,"비용";#N/A,#N/A,FALSE,"보증2";#N/A,#N/A,FALSE,"보증1";#N/A,#N/A,FALSE,"보증";#N/A,#N/A,FALSE,"손익1";#N/A,#N/A,FALSE,"손익";#N/A,#N/A,FALSE,"부서별매출";#N/A,#N/A,FALSE,"매출"}</definedName>
    <definedName name="qqqqqqqqq" localSheetId="3" hidden="1">{#N/A,#N/A,FALSE,"인원";#N/A,#N/A,FALSE,"비용2";#N/A,#N/A,FALSE,"비용1";#N/A,#N/A,FALSE,"비용";#N/A,#N/A,FALSE,"보증2";#N/A,#N/A,FALSE,"보증1";#N/A,#N/A,FALSE,"보증";#N/A,#N/A,FALSE,"손익1";#N/A,#N/A,FALSE,"손익";#N/A,#N/A,FALSE,"부서별매출";#N/A,#N/A,FALSE,"매출"}</definedName>
    <definedName name="qqqqqqqqq" hidden="1">{#N/A,#N/A,FALSE,"인원";#N/A,#N/A,FALSE,"비용2";#N/A,#N/A,FALSE,"비용1";#N/A,#N/A,FALSE,"비용";#N/A,#N/A,FALSE,"보증2";#N/A,#N/A,FALSE,"보증1";#N/A,#N/A,FALSE,"보증";#N/A,#N/A,FALSE,"손익1";#N/A,#N/A,FALSE,"손익";#N/A,#N/A,FALSE,"부서별매출";#N/A,#N/A,FALSE,"매출"}</definedName>
    <definedName name="qqqqqqqqqq" localSheetId="0" hidden="1">{"pro_view",#N/A,FALSE,"EEFSNAP2";"rep_view",#N/A,FALSE,"EEFSNAP2"}</definedName>
    <definedName name="qqqqqqqqqq" hidden="1">{"pro_view",#N/A,FALSE,"EEFSNAP2";"rep_view",#N/A,FALSE,"EEFSNAP2"}</definedName>
    <definedName name="qqqqqqqqqqq" localSheetId="0" hidden="1">{#N/A,#N/A,FALSE,"인원";#N/A,#N/A,FALSE,"비용2";#N/A,#N/A,FALSE,"비용1";#N/A,#N/A,FALSE,"비용";#N/A,#N/A,FALSE,"보증2";#N/A,#N/A,FALSE,"보증1";#N/A,#N/A,FALSE,"보증";#N/A,#N/A,FALSE,"손익1";#N/A,#N/A,FALSE,"손익";#N/A,#N/A,FALSE,"부서별매출";#N/A,#N/A,FALSE,"매출"}</definedName>
    <definedName name="qqqqqqqqqqq" localSheetId="3" hidden="1">{#N/A,#N/A,FALSE,"인원";#N/A,#N/A,FALSE,"비용2";#N/A,#N/A,FALSE,"비용1";#N/A,#N/A,FALSE,"비용";#N/A,#N/A,FALSE,"보증2";#N/A,#N/A,FALSE,"보증1";#N/A,#N/A,FALSE,"보증";#N/A,#N/A,FALSE,"손익1";#N/A,#N/A,FALSE,"손익";#N/A,#N/A,FALSE,"부서별매출";#N/A,#N/A,FALSE,"매출"}</definedName>
    <definedName name="qqqqqqqqqqq" hidden="1">{#N/A,#N/A,FALSE,"인원";#N/A,#N/A,FALSE,"비용2";#N/A,#N/A,FALSE,"비용1";#N/A,#N/A,FALSE,"비용";#N/A,#N/A,FALSE,"보증2";#N/A,#N/A,FALSE,"보증1";#N/A,#N/A,FALSE,"보증";#N/A,#N/A,FALSE,"손익1";#N/A,#N/A,FALSE,"손익";#N/A,#N/A,FALSE,"부서별매출";#N/A,#N/A,FALSE,"매출"}</definedName>
    <definedName name="qqqqqqqqqqqqqq" localSheetId="0" hidden="1">{#N/A,#N/A,FALSE,"IS INPUT";#N/A,#N/A,FALSE,"BS INPUT";#N/A,#N/A,FALSE,"IS MTH";#N/A,#N/A,FALSE,"IS LOCAL";#N/A,#N/A,FALSE,"WON ADJ";#N/A,#N/A,FALSE,"USD ADJ";#N/A,#N/A,FALSE,"EQUITY";#N/A,#N/A,FALSE,"IS US ";#N/A,#N/A,FALSE,"BS US"}</definedName>
    <definedName name="qqqqqqqqqqqqqq" hidden="1">{#N/A,#N/A,FALSE,"IS INPUT";#N/A,#N/A,FALSE,"BS INPUT";#N/A,#N/A,FALSE,"IS MTH";#N/A,#N/A,FALSE,"IS LOCAL";#N/A,#N/A,FALSE,"WON ADJ";#N/A,#N/A,FALSE,"USD ADJ";#N/A,#N/A,FALSE,"EQUITY";#N/A,#N/A,FALSE,"IS US ";#N/A,#N/A,FALSE,"BS US"}</definedName>
    <definedName name="qqqqqqqqqqqqqqqq" localSheetId="0" hidden="1">{#N/A,"PURADD",FALSE,"Business Analysis";#N/A,"PURSPP",FALSE,"Business Analysis";#N/A,"CTGIND",FALSE,"Business Analysis";#N/A,"PURCHM",FALSE,"Business Analysis";#N/A,"SPADD",FALSE,"Business Analysis";#N/A,"EPOXY",FALSE,"Business Analysis";#N/A,"PURPER",FALSE,"Business Analysis"}</definedName>
    <definedName name="qqqqqqqqqqqqqqqq" hidden="1">{#N/A,"PURADD",FALSE,"Business Analysis";#N/A,"PURSPP",FALSE,"Business Analysis";#N/A,"CTGIND",FALSE,"Business Analysis";#N/A,"PURCHM",FALSE,"Business Analysis";#N/A,"SPADD",FALSE,"Business Analysis";#N/A,"EPOXY",FALSE,"Business Analysis";#N/A,"PURPER",FALSE,"Business Analysis"}</definedName>
    <definedName name="qqqqqqqqqqqqqqqqqqq" localSheetId="0" hidden="1">{"detail",#N/A,FALSE,"mfg";"summary",#N/A,FALSE,"mfg"}</definedName>
    <definedName name="qqqqqqqqqqqqqqqqqqq" hidden="1">{"detail",#N/A,FALSE,"mfg";"summary",#N/A,FALSE,"mfg"}</definedName>
    <definedName name="qqqqqqqqqqqqqqqqqqqqqqqqqqqqqqqqqqqqqqqqqqqqqqqqqqqqqq" localSheetId="0" hidden="1">{"TXO2N2_SLS",#N/A,FALSE,"MTHLYSLES";"TXH2_SLS",#N/A,FALSE,"MTHLYSLES";"LOUIS_SLS",#N/A,FALSE,"MTHLYSLES";"H2_SLS",#N/A,FALSE,"MTHLYSLES";"O2N2_SLS",#N/A,FALSE,"MTHLYSLES";"PACKAGE_SLS",#N/A,FALSE,"MTHLYSLES"}</definedName>
    <definedName name="qqqqqqqqqqqqqqqqqqqqqqqqqqqqqqqqqqqqqqqqqqqqqqqqqqqqqq" hidden="1">{"TXO2N2_SLS",#N/A,FALSE,"MTHLYSLES";"TXH2_SLS",#N/A,FALSE,"MTHLYSLES";"LOUIS_SLS",#N/A,FALSE,"MTHLYSLES";"H2_SLS",#N/A,FALSE,"MTHLYSLES";"O2N2_SLS",#N/A,FALSE,"MTHLYSLES";"PACKAGE_SLS",#N/A,FALSE,"MTHLYSLES"}</definedName>
    <definedName name="qqwtweryey" localSheetId="0" hidden="1">{#N/A,#N/A,FALSE,"REPORT"}</definedName>
    <definedName name="qqwtweryey" hidden="1">{#N/A,#N/A,FALSE,"REPORT"}</definedName>
    <definedName name="qr" localSheetId="0" hidden="1">{"detail",#N/A,FALSE,"mfg";"summary",#N/A,FALSE,"mfg"}</definedName>
    <definedName name="qr" hidden="1">{"detail",#N/A,FALSE,"mfg";"summary",#N/A,FALSE,"mfg"}</definedName>
    <definedName name="qs" localSheetId="0" hidden="1">{#N/A,"PURADD",FALSE,"Business Analysis";#N/A,"PURSPP",FALSE,"Business Analysis";#N/A,"CTGIND",FALSE,"Business Analysis";#N/A,"PURCHM",FALSE,"Business Analysis";#N/A,"SPADD",FALSE,"Business Analysis";#N/A,"EPOXY",FALSE,"Business Analysis";#N/A,"PURPER",FALSE,"Business Analysis"}</definedName>
    <definedName name="qs" hidden="1">{#N/A,"PURADD",FALSE,"Business Analysis";#N/A,"PURSPP",FALSE,"Business Analysis";#N/A,"CTGIND",FALSE,"Business Analysis";#N/A,"PURCHM",FALSE,"Business Analysis";#N/A,"SPADD",FALSE,"Business Analysis";#N/A,"EPOXY",FALSE,"Business Analysis";#N/A,"PURPER",FALSE,"Business Analysis"}</definedName>
    <definedName name="QSS" localSheetId="0" hidden="1">{#N/A,#N/A,FALSE,"을지 (4)";#N/A,#N/A,FALSE,"을지 (5)";#N/A,#N/A,FALSE,"을지 (6)"}</definedName>
    <definedName name="QSS" localSheetId="3" hidden="1">{#N/A,#N/A,FALSE,"을지 (4)";#N/A,#N/A,FALSE,"을지 (5)";#N/A,#N/A,FALSE,"을지 (6)"}</definedName>
    <definedName name="QSS" hidden="1">{#N/A,#N/A,FALSE,"을지 (4)";#N/A,#N/A,FALSE,"을지 (5)";#N/A,#N/A,FALSE,"을지 (6)"}</definedName>
    <definedName name="qssss" localSheetId="0" hidden="1">{#N/A,"PURCHM",FALSE,"Business Analysis";#N/A,"SPADD",FALSE,"Business Analysis"}</definedName>
    <definedName name="qssss" hidden="1">{#N/A,"PURCHM",FALSE,"Business Analysis";#N/A,"SPADD",FALSE,"Business Analysis"}</definedName>
    <definedName name="Qt" localSheetId="0" hidden="1">{"YTD/Forecast",#N/A,TRUE,"Fcst_TPLN";"Monthly Averages",#N/A,TRUE,"Fcst_TPLN"}</definedName>
    <definedName name="Qt" localSheetId="3" hidden="1">{"YTD/Forecast",#N/A,TRUE,"Fcst_TPLN";"Monthly Averages",#N/A,TRUE,"Fcst_TPLN"}</definedName>
    <definedName name="Qt" hidden="1">{"YTD/Forecast",#N/A,TRUE,"Fcst_TPLN";"Monthly Averages",#N/A,TRUE,"Fcst_TPLN"}</definedName>
    <definedName name="QW" localSheetId="0" hidden="1">{#N/A,#N/A,FALSE,"을지 (4)";#N/A,#N/A,FALSE,"을지 (5)";#N/A,#N/A,FALSE,"을지 (6)"}</definedName>
    <definedName name="QW" localSheetId="3" hidden="1">{#N/A,#N/A,FALSE,"을지 (4)";#N/A,#N/A,FALSE,"을지 (5)";#N/A,#N/A,FALSE,"을지 (6)"}</definedName>
    <definedName name="QW" hidden="1">{#N/A,#N/A,FALSE,"을지 (4)";#N/A,#N/A,FALSE,"을지 (5)";#N/A,#N/A,FALSE,"을지 (6)"}</definedName>
    <definedName name="QWA" localSheetId="25" hidden="1">{#N/A,#N/A,FALSE,"을지 (4)";#N/A,#N/A,FALSE,"을지 (5)";#N/A,#N/A,FALSE,"을지 (6)"}</definedName>
    <definedName name="QWA" localSheetId="0" hidden="1">{#N/A,#N/A,FALSE,"을지 (4)";#N/A,#N/A,FALSE,"을지 (5)";#N/A,#N/A,FALSE,"을지 (6)"}</definedName>
    <definedName name="QWA" localSheetId="3" hidden="1">{#N/A,#N/A,FALSE,"을지 (4)";#N/A,#N/A,FALSE,"을지 (5)";#N/A,#N/A,FALSE,"을지 (6)"}</definedName>
    <definedName name="QWA" hidden="1">{#N/A,#N/A,FALSE,"을지 (4)";#N/A,#N/A,FALSE,"을지 (5)";#N/A,#N/A,FALSE,"을지 (6)"}</definedName>
    <definedName name="QWE" localSheetId="0" hidden="1">{#N/A,#N/A,FALSE,"을지 (4)";#N/A,#N/A,FALSE,"을지 (5)";#N/A,#N/A,FALSE,"을지 (6)"}</definedName>
    <definedName name="QWE" localSheetId="3" hidden="1">{#N/A,#N/A,FALSE,"을지 (4)";#N/A,#N/A,FALSE,"을지 (5)";#N/A,#N/A,FALSE,"을지 (6)"}</definedName>
    <definedName name="QWE" hidden="1">{#N/A,#N/A,FALSE,"을지 (4)";#N/A,#N/A,FALSE,"을지 (5)";#N/A,#N/A,FALSE,"을지 (6)"}</definedName>
    <definedName name="QWEAS" localSheetId="0" hidden="1">{#N/A,#N/A,FALSE,"지침";#N/A,#N/A,FALSE,"환경분석";#N/A,#N/A,FALSE,"Sheet16"}</definedName>
    <definedName name="QWEAS" hidden="1">{#N/A,#N/A,FALSE,"지침";#N/A,#N/A,FALSE,"환경분석";#N/A,#N/A,FALSE,"Sheet16"}</definedName>
    <definedName name="QWEPOI" localSheetId="0" hidden="1">{#N/A,#N/A,FALSE,"지침";#N/A,#N/A,FALSE,"환경분석";#N/A,#N/A,FALSE,"Sheet16"}</definedName>
    <definedName name="QWEPOI" hidden="1">{#N/A,#N/A,FALSE,"지침";#N/A,#N/A,FALSE,"환경분석";#N/A,#N/A,FALSE,"Sheet16"}</definedName>
    <definedName name="qweqwesg" localSheetId="0" hidden="1">{#N/A,#N/A,FALSE,"Umsatz CH";#N/A,#N/A,FALSE,"ER CH";#N/A,#N/A,FALSE,"EA CH (2) ";#N/A,#N/A,FALSE,"EA CH";#N/A,#N/A,FALSE,"EA CH (3) ";#N/A,#N/A,FALSE,"EA CH (4)";#N/A,#N/A,FALSE,"KA CH";#N/A,#N/A,FALSE,"KA CH  (2)";#N/A,#N/A,FALSE,"KA CH  (3)";#N/A,#N/A,FALSE,"KA CH (4)"}</definedName>
    <definedName name="qweqwesg" hidden="1">{#N/A,#N/A,FALSE,"Umsatz CH";#N/A,#N/A,FALSE,"ER CH";#N/A,#N/A,FALSE,"EA CH (2) ";#N/A,#N/A,FALSE,"EA CH";#N/A,#N/A,FALSE,"EA CH (3) ";#N/A,#N/A,FALSE,"EA CH (4)";#N/A,#N/A,FALSE,"KA CH";#N/A,#N/A,FALSE,"KA CH  (2)";#N/A,#N/A,FALSE,"KA CH  (3)";#N/A,#N/A,FALSE,"KA CH (4)"}</definedName>
    <definedName name="qwer" hidden="1">#REF!</definedName>
    <definedName name="qwertqry" localSheetId="0" hidden="1">{#N/A,#N/A,FALSE,"REPORT"}</definedName>
    <definedName name="qwertqry" hidden="1">{#N/A,#N/A,FALSE,"REPORT"}</definedName>
    <definedName name="QWERTWOO" localSheetId="0" hidden="1">{#N/A,#N/A,FALSE,"지침";#N/A,#N/A,FALSE,"환경분석";#N/A,#N/A,FALSE,"Sheet16"}</definedName>
    <definedName name="QWERTWOO" hidden="1">{#N/A,#N/A,FALSE,"지침";#N/A,#N/A,FALSE,"환경분석";#N/A,#N/A,FALSE,"Sheet16"}</definedName>
    <definedName name="qwetqryetytu" localSheetId="0" hidden="1">{#N/A,#N/A,FALSE,"Pharm";#N/A,#N/A,FALSE,"WWCM"}</definedName>
    <definedName name="qwetqryetytu" hidden="1">{#N/A,#N/A,FALSE,"Pharm";#N/A,#N/A,FALSE,"WWCM"}</definedName>
    <definedName name="qwqwqwww" localSheetId="0" hidden="1">{#N/A,#N/A,FALSE,"UNIT";#N/A,#N/A,FALSE,"UNIT";#N/A,#N/A,FALSE,"계정"}</definedName>
    <definedName name="qwqwqwww" hidden="1">{#N/A,#N/A,FALSE,"UNIT";#N/A,#N/A,FALSE,"UNIT";#N/A,#N/A,FALSE,"계정"}</definedName>
    <definedName name="qwqwwww" localSheetId="0" hidden="1">{#N/A,#N/A,FALSE,"UNIT";#N/A,#N/A,FALSE,"UNIT";#N/A,#N/A,FALSE,"계정"}</definedName>
    <definedName name="qwqwwww" hidden="1">{#N/A,#N/A,FALSE,"UNIT";#N/A,#N/A,FALSE,"UNIT";#N/A,#N/A,FALSE,"계정"}</definedName>
    <definedName name="qwrd" localSheetId="0" hidden="1">{"ACT",#N/A,FALSE,"Q3Elec P&amp;L fy 99  ";"BUD",#N/A,FALSE,"Q3Elec P&amp;L fy 99  ";"PRIOR",#N/A,FALSE,"Q3Elec P&amp;L fy 99  "}</definedName>
    <definedName name="qwrd" hidden="1">{"ACT",#N/A,FALSE,"Q3Elec P&amp;L fy 99  ";"BUD",#N/A,FALSE,"Q3Elec P&amp;L fy 99  ";"PRIOR",#N/A,FALSE,"Q3Elec P&amp;L fy 99  "}</definedName>
    <definedName name="qws" localSheetId="0" hidden="1">{"QTD_OTHER",#N/A,FALSE,"QTD"}</definedName>
    <definedName name="qws" hidden="1">{"QTD_OTHER",#N/A,FALSE,"QTD"}</definedName>
    <definedName name="qwsa" localSheetId="0"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qwsa"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qwsd"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qwsd"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QWTYUR" localSheetId="0" hidden="1">{#N/A,#N/A,FALSE,"지침";#N/A,#N/A,FALSE,"환경분석";#N/A,#N/A,FALSE,"Sheet16"}</definedName>
    <definedName name="QWTYUR" hidden="1">{#N/A,#N/A,FALSE,"지침";#N/A,#N/A,FALSE,"환경분석";#N/A,#N/A,FALSE,"Sheet16"}</definedName>
    <definedName name="qww" localSheetId="0" hidden="1">{#N/A,#N/A,FALSE,"교재수정"}</definedName>
    <definedName name="qww" localSheetId="3" hidden="1">{#N/A,#N/A,FALSE,"교재수정"}</definedName>
    <definedName name="qww" hidden="1">{#N/A,#N/A,FALSE,"교재수정"}</definedName>
    <definedName name="qwwqwqw" localSheetId="0" hidden="1">{#N/A,#N/A,FALSE,"UNIT";#N/A,#N/A,FALSE,"UNIT";#N/A,#N/A,FALSE,"계정"}</definedName>
    <definedName name="qwwqwqw" hidden="1">{#N/A,#N/A,FALSE,"UNIT";#N/A,#N/A,FALSE,"UNIT";#N/A,#N/A,FALSE,"계정"}</definedName>
    <definedName name="qwz" localSheetId="0" hidden="1">{"QTD_HYCO",#N/A,FALSE,"QTD"}</definedName>
    <definedName name="qwz" hidden="1">{"QTD_HYCO",#N/A,FALSE,"QTD"}</definedName>
    <definedName name="qy"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qy"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R_COVER" localSheetId="25" hidden="1">{#N/A,#N/A,FALSE,"단축1";#N/A,#N/A,FALSE,"단축2";#N/A,#N/A,FALSE,"단축3";#N/A,#N/A,FALSE,"장축";#N/A,#N/A,FALSE,"4WD"}</definedName>
    <definedName name="R_COVER" localSheetId="0" hidden="1">{#N/A,#N/A,FALSE,"단축1";#N/A,#N/A,FALSE,"단축2";#N/A,#N/A,FALSE,"단축3";#N/A,#N/A,FALSE,"장축";#N/A,#N/A,FALSE,"4WD"}</definedName>
    <definedName name="R_COVER" localSheetId="3" hidden="1">{#N/A,#N/A,FALSE,"단축1";#N/A,#N/A,FALSE,"단축2";#N/A,#N/A,FALSE,"단축3";#N/A,#N/A,FALSE,"장축";#N/A,#N/A,FALSE,"4WD"}</definedName>
    <definedName name="R_COVER" hidden="1">{#N/A,#N/A,FALSE,"단축1";#N/A,#N/A,FALSE,"단축2";#N/A,#N/A,FALSE,"단축3";#N/A,#N/A,FALSE,"장축";#N/A,#N/A,FALSE,"4WD"}</definedName>
    <definedName name="rad" localSheetId="0" hidden="1">{"PACKAGE",#N/A,FALSE,"CM"}</definedName>
    <definedName name="rad" hidden="1">{"PACKAGE",#N/A,FALSE,"CM"}</definedName>
    <definedName name="RCArea" hidden="1">#REF!</definedName>
    <definedName name="rd" localSheetId="0" hidden="1">{"oct_res_comm",#N/A,FALSE,"VarToBud"}</definedName>
    <definedName name="rd" hidden="1">{"oct_res_comm",#N/A,FALSE,"VarToBud"}</definedName>
    <definedName name="rdx" localSheetId="0" hidden="1">{"oct_res_comm",#N/A,FALSE,"VarToBud"}</definedName>
    <definedName name="rdx" hidden="1">{"oct_res_comm",#N/A,FALSE,"VarToBud"}</definedName>
    <definedName name="RE" localSheetId="0" hidden="1">{#N/A,#N/A,FALSE,"초도품";#N/A,#N/A,FALSE,"초도품 (2)";#N/A,#N/A,FALSE,"초도품 (3)";#N/A,#N/A,FALSE,"초도품 (4)";#N/A,#N/A,FALSE,"초도품 (5)";#N/A,#N/A,FALSE,"초도품 (6)"}</definedName>
    <definedName name="RE" localSheetId="3" hidden="1">{#N/A,#N/A,FALSE,"초도품";#N/A,#N/A,FALSE,"초도품 (2)";#N/A,#N/A,FALSE,"초도품 (3)";#N/A,#N/A,FALSE,"초도품 (4)";#N/A,#N/A,FALSE,"초도품 (5)";#N/A,#N/A,FALSE,"초도품 (6)"}</definedName>
    <definedName name="RE" hidden="1">{#N/A,#N/A,FALSE,"초도품";#N/A,#N/A,FALSE,"초도품 (2)";#N/A,#N/A,FALSE,"초도품 (3)";#N/A,#N/A,FALSE,"초도품 (4)";#N/A,#N/A,FALSE,"초도품 (5)";#N/A,#N/A,FALSE,"초도품 (6)"}</definedName>
    <definedName name="rea" localSheetId="0"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rea"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RedefinePrintTableRange" hidden="1">#REF!</definedName>
    <definedName name="reee" hidden="1">#REF!</definedName>
    <definedName name="reggie" localSheetId="0" hidden="1">{#N/A,#N/A,FALSE,"Pharm";#N/A,#N/A,FALSE,"WWCM"}</definedName>
    <definedName name="reggie" hidden="1">{#N/A,#N/A,FALSE,"Pharm";#N/A,#N/A,FALSE,"WWCM"}</definedName>
    <definedName name="ReportCreated">TRUE</definedName>
    <definedName name="resp." localSheetId="0" hidden="1">{#N/A,#N/A,FALSE,"Pharm";#N/A,#N/A,FALSE,"WWCM"}</definedName>
    <definedName name="resp." hidden="1">{#N/A,#N/A,FALSE,"Pharm";#N/A,#N/A,FALSE,"WWCM"}</definedName>
    <definedName name="rewq" localSheetId="0" hidden="1">{"sales growth",#N/A,FALSE,"summary";"oper income",#N/A,FALSE,"summary";"oros rank",#N/A,FALSE,"summary";"net assets",#N/A,FALSE,"summary";"asset turnover",#N/A,FALSE,"summary";"orona",#N/A,FALSE,"summary"}</definedName>
    <definedName name="rewq" hidden="1">{"sales growth",#N/A,FALSE,"summary";"oper income",#N/A,FALSE,"summary";"oros rank",#N/A,FALSE,"summary";"net assets",#N/A,FALSE,"summary";"asset turnover",#N/A,FALSE,"summary";"orona",#N/A,FALSE,"summary"}</definedName>
    <definedName name="rews" hidden="1">#N/A</definedName>
    <definedName name="rewtet" localSheetId="0" hidden="1">{#N/A,#N/A,FALSE,"Umsatz 99";#N/A,#N/A,FALSE,"ER 99 "}</definedName>
    <definedName name="rewtet" hidden="1">{#N/A,#N/A,FALSE,"Umsatz 99";#N/A,#N/A,FALSE,"ER 99 "}</definedName>
    <definedName name="reyqy4" hidden="1">#REF!</definedName>
    <definedName name="reytrteyyu" hidden="1">#REF!</definedName>
    <definedName name="RF" localSheetId="0" hidden="1">{#N/A,#N/A,FALSE,"PART-1234-8-12-9(41)";#N/A,#N/A,FALSE,"PARTS-2(3)";#N/A,#N/A,FALSE,"VAN SYSTEM";#N/A,#N/A,FALSE,"PARTS-10(26)";#N/A,#N/A,FALSE,"PART-5-6-7-11(14)";#N/A,#N/A,FALSE,"PARTS-4(3)";#N/A,#N/A,FALSE,"PCLASS"}</definedName>
    <definedName name="RF" hidden="1">{#N/A,#N/A,FALSE,"PART-1234-8-12-9(41)";#N/A,#N/A,FALSE,"PARTS-2(3)";#N/A,#N/A,FALSE,"VAN SYSTEM";#N/A,#N/A,FALSE,"PARTS-10(26)";#N/A,#N/A,FALSE,"PART-5-6-7-11(14)";#N/A,#N/A,FALSE,"PARTS-4(3)";#N/A,#N/A,FALSE,"PCLASS"}</definedName>
    <definedName name="rf2e" localSheetId="0" hidden="1">{#N/A,#N/A,FALSE,"Pharm";#N/A,#N/A,FALSE,"WWCM"}</definedName>
    <definedName name="rf2e" hidden="1">{#N/A,#N/A,FALSE,"Pharm";#N/A,#N/A,FALSE,"WWCM"}</definedName>
    <definedName name="rgg"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rgg"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RISK내용" localSheetId="25" hidden="1">{#N/A,#N/A,FALSE,"UNIT";#N/A,#N/A,FALSE,"UNIT";#N/A,#N/A,FALSE,"계정"}</definedName>
    <definedName name="RISK내용" localSheetId="0" hidden="1">{#N/A,#N/A,FALSE,"UNIT";#N/A,#N/A,FALSE,"UNIT";#N/A,#N/A,FALSE,"계정"}</definedName>
    <definedName name="RISK내용" localSheetId="3" hidden="1">{#N/A,#N/A,FALSE,"UNIT";#N/A,#N/A,FALSE,"UNIT";#N/A,#N/A,FALSE,"계정"}</definedName>
    <definedName name="RISK내용" hidden="1">{#N/A,#N/A,FALSE,"UNIT";#N/A,#N/A,FALSE,"UNIT";#N/A,#N/A,FALSE,"계정"}</definedName>
    <definedName name="rixi" localSheetId="0" hidden="1">{"oct_res_comm",#N/A,FALSE,"VarToBud"}</definedName>
    <definedName name="rixi" hidden="1">{"oct_res_comm",#N/A,FALSE,"VarToBud"}</definedName>
    <definedName name="rjod" localSheetId="0" hidden="1">{"detail",#N/A,FALSE,"mfg";"summary",#N/A,FALSE,"mfg"}</definedName>
    <definedName name="rjod" hidden="1">{"detail",#N/A,FALSE,"mfg";"summary",#N/A,FALSE,"mfg"}</definedName>
    <definedName name="rk" localSheetId="25" hidden="1">{#N/A,#N/A,FALSE,"BS";#N/A,#N/A,FALSE,"PL";#N/A,#N/A,FALSE,"처분";#N/A,#N/A,FALSE,"현금";#N/A,#N/A,FALSE,"매출";#N/A,#N/A,FALSE,"원가";#N/A,#N/A,FALSE,"경영"}</definedName>
    <definedName name="rk" localSheetId="0" hidden="1">{#N/A,#N/A,FALSE,"BS";#N/A,#N/A,FALSE,"PL";#N/A,#N/A,FALSE,"처분";#N/A,#N/A,FALSE,"현금";#N/A,#N/A,FALSE,"매출";#N/A,#N/A,FALSE,"원가";#N/A,#N/A,FALSE,"경영"}</definedName>
    <definedName name="rk" localSheetId="3" hidden="1">{#N/A,#N/A,FALSE,"BS";#N/A,#N/A,FALSE,"PL";#N/A,#N/A,FALSE,"처분";#N/A,#N/A,FALSE,"현금";#N/A,#N/A,FALSE,"매출";#N/A,#N/A,FALSE,"원가";#N/A,#N/A,FALSE,"경영"}</definedName>
    <definedName name="rk" hidden="1">{#N/A,#N/A,FALSE,"BS";#N/A,#N/A,FALSE,"PL";#N/A,#N/A,FALSE,"처분";#N/A,#N/A,FALSE,"현금";#N/A,#N/A,FALSE,"매출";#N/A,#N/A,FALSE,"원가";#N/A,#N/A,FALSE,"경영"}</definedName>
    <definedName name="RKDDD" localSheetId="0" hidden="1">{#N/A,#N/A,FALSE,"PART-1234-8-12-9(41)";#N/A,#N/A,FALSE,"PARTS-2(3)";#N/A,#N/A,FALSE,"VAN SYSTEM";#N/A,#N/A,FALSE,"PARTS-10(26)";#N/A,#N/A,FALSE,"PART-5-6-7-11(14)";#N/A,#N/A,FALSE,"PARTS-4(3)";#N/A,#N/A,FALSE,"PCLASS"}</definedName>
    <definedName name="RKDDD" hidden="1">{#N/A,#N/A,FALSE,"PART-1234-8-12-9(41)";#N/A,#N/A,FALSE,"PARTS-2(3)";#N/A,#N/A,FALSE,"VAN SYSTEM";#N/A,#N/A,FALSE,"PARTS-10(26)";#N/A,#N/A,FALSE,"PART-5-6-7-11(14)";#N/A,#N/A,FALSE,"PARTS-4(3)";#N/A,#N/A,FALSE,"PCLASS"}</definedName>
    <definedName name="rkods" localSheetId="0" hidden="1">{"detail",#N/A,FALSE,"mfg";"summary",#N/A,FALSE,"mfg"}</definedName>
    <definedName name="rkods" hidden="1">{"detail",#N/A,FALSE,"mfg";"summary",#N/A,FALSE,"mfg"}</definedName>
    <definedName name="RKRKR" localSheetId="25" hidden="1">{#N/A,#N/A,FALSE,"초도품";#N/A,#N/A,FALSE,"초도품 (2)";#N/A,#N/A,FALSE,"초도품 (3)";#N/A,#N/A,FALSE,"초도품 (4)";#N/A,#N/A,FALSE,"초도품 (5)";#N/A,#N/A,FALSE,"초도품 (6)"}</definedName>
    <definedName name="RKRKR" localSheetId="0" hidden="1">{#N/A,#N/A,FALSE,"초도품";#N/A,#N/A,FALSE,"초도품 (2)";#N/A,#N/A,FALSE,"초도품 (3)";#N/A,#N/A,FALSE,"초도품 (4)";#N/A,#N/A,FALSE,"초도품 (5)";#N/A,#N/A,FALSE,"초도품 (6)"}</definedName>
    <definedName name="RKRKR" localSheetId="3" hidden="1">{#N/A,#N/A,FALSE,"초도품";#N/A,#N/A,FALSE,"초도품 (2)";#N/A,#N/A,FALSE,"초도품 (3)";#N/A,#N/A,FALSE,"초도품 (4)";#N/A,#N/A,FALSE,"초도품 (5)";#N/A,#N/A,FALSE,"초도품 (6)"}</definedName>
    <definedName name="RKRKR" hidden="1">{#N/A,#N/A,FALSE,"초도품";#N/A,#N/A,FALSE,"초도품 (2)";#N/A,#N/A,FALSE,"초도품 (3)";#N/A,#N/A,FALSE,"초도품 (4)";#N/A,#N/A,FALSE,"초도품 (5)";#N/A,#N/A,FALSE,"초도품 (6)"}</definedName>
    <definedName name="RKSK" hidden="1">#REF!</definedName>
    <definedName name="RLDJE"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RLDJE"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RLDJE"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rldje1"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rldje1"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rldje1"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rlghlrwpvnc" localSheetId="0" hidden="1">{"'경비내역'!$E$11"}</definedName>
    <definedName name="rlghlrwpvnc" hidden="1">{"'경비내역'!$E$11"}</definedName>
    <definedName name="RLTNF" localSheetId="0" hidden="1">{#N/A,#N/A,FALSE,"Yield";#N/A,#N/A,FALSE,"Loss1";#N/A,#N/A,FALSE,"Loss2";#N/A,#N/A,FALSE,"Hour-Labor(배분)";#N/A,#N/A,FALSE,"Capital Expenditure";#N/A,#N/A,FALSE,"Productivity"}</definedName>
    <definedName name="RLTNF" localSheetId="3" hidden="1">{#N/A,#N/A,FALSE,"Yield";#N/A,#N/A,FALSE,"Loss1";#N/A,#N/A,FALSE,"Loss2";#N/A,#N/A,FALSE,"Hour-Labor(배분)";#N/A,#N/A,FALSE,"Capital Expenditure";#N/A,#N/A,FALSE,"Productivity"}</definedName>
    <definedName name="RLTNF" hidden="1">{#N/A,#N/A,FALSE,"Yield";#N/A,#N/A,FALSE,"Loss1";#N/A,#N/A,FALSE,"Loss2";#N/A,#N/A,FALSE,"Hour-Labor(배분)";#N/A,#N/A,FALSE,"Capital Expenditure";#N/A,#N/A,FALSE,"Productivity"}</definedName>
    <definedName name="ROTJSRHKWJD1" localSheetId="0" hidden="1">{#N/A,#N/A,FALSE,"단축1";#N/A,#N/A,FALSE,"단축2";#N/A,#N/A,FALSE,"단축3";#N/A,#N/A,FALSE,"장축";#N/A,#N/A,FALSE,"4WD"}</definedName>
    <definedName name="ROTJSRHKWJD1" hidden="1">{#N/A,#N/A,FALSE,"단축1";#N/A,#N/A,FALSE,"단축2";#N/A,#N/A,FALSE,"단축3";#N/A,#N/A,FALSE,"장축";#N/A,#N/A,FALSE,"4WD"}</definedName>
    <definedName name="rPghlr" localSheetId="25" hidden="1">{#N/A,#N/A,FALSE,"기술료 비교"}</definedName>
    <definedName name="rPghlr" localSheetId="0" hidden="1">{#N/A,#N/A,FALSE,"기술료 비교"}</definedName>
    <definedName name="rPghlr" localSheetId="3" hidden="1">{#N/A,#N/A,FALSE,"기술료 비교"}</definedName>
    <definedName name="rPghlr" hidden="1">{#N/A,#N/A,FALSE,"기술료 비교"}</definedName>
    <definedName name="RR" localSheetId="0" hidden="1">{"'7'!$B$15:$D$32"}</definedName>
    <definedName name="RR" hidden="1">{"'7'!$B$15:$D$32"}</definedName>
    <definedName name="RR.BRAKE" localSheetId="25" hidden="1">{#N/A,#N/A,FALSE,"단축1";#N/A,#N/A,FALSE,"단축2";#N/A,#N/A,FALSE,"단축3";#N/A,#N/A,FALSE,"장축";#N/A,#N/A,FALSE,"4WD"}</definedName>
    <definedName name="RR.BRAKE" localSheetId="0" hidden="1">{#N/A,#N/A,FALSE,"단축1";#N/A,#N/A,FALSE,"단축2";#N/A,#N/A,FALSE,"단축3";#N/A,#N/A,FALSE,"장축";#N/A,#N/A,FALSE,"4WD"}</definedName>
    <definedName name="RR.BRAKE" localSheetId="3" hidden="1">{#N/A,#N/A,FALSE,"단축1";#N/A,#N/A,FALSE,"단축2";#N/A,#N/A,FALSE,"단축3";#N/A,#N/A,FALSE,"장축";#N/A,#N/A,FALSE,"4WD"}</definedName>
    <definedName name="RR.BRAKE" hidden="1">{#N/A,#N/A,FALSE,"단축1";#N/A,#N/A,FALSE,"단축2";#N/A,#N/A,FALSE,"단축3";#N/A,#N/A,FALSE,"장축";#N/A,#N/A,FALSE,"4WD"}</definedName>
    <definedName name="RR.BRK" localSheetId="25" hidden="1">{#N/A,#N/A,FALSE,"단축1";#N/A,#N/A,FALSE,"단축2";#N/A,#N/A,FALSE,"단축3";#N/A,#N/A,FALSE,"장축";#N/A,#N/A,FALSE,"4WD"}</definedName>
    <definedName name="RR.BRK" localSheetId="0" hidden="1">{#N/A,#N/A,FALSE,"단축1";#N/A,#N/A,FALSE,"단축2";#N/A,#N/A,FALSE,"단축3";#N/A,#N/A,FALSE,"장축";#N/A,#N/A,FALSE,"4WD"}</definedName>
    <definedName name="RR.BRK" localSheetId="3" hidden="1">{#N/A,#N/A,FALSE,"단축1";#N/A,#N/A,FALSE,"단축2";#N/A,#N/A,FALSE,"단축3";#N/A,#N/A,FALSE,"장축";#N/A,#N/A,FALSE,"4WD"}</definedName>
    <definedName name="RR.BRK" hidden="1">{#N/A,#N/A,FALSE,"단축1";#N/A,#N/A,FALSE,"단축2";#N/A,#N/A,FALSE,"단축3";#N/A,#N/A,FALSE,"장축";#N/A,#N/A,FALSE,"4WD"}</definedName>
    <definedName name="rr.kk" localSheetId="0" hidden="1">{#N/A,#N/A,FALSE,"Umsatz CH";#N/A,#N/A,FALSE,"ER CH";#N/A,#N/A,FALSE,"EA CH (2) ";#N/A,#N/A,FALSE,"EA CH";#N/A,#N/A,FALSE,"EA CH (3) ";#N/A,#N/A,FALSE,"EA CH (4)";#N/A,#N/A,FALSE,"KA CH";#N/A,#N/A,FALSE,"KA CH  (2)";#N/A,#N/A,FALSE,"KA CH  (3)";#N/A,#N/A,FALSE,"KA CH (4)"}</definedName>
    <definedName name="rr.kk" hidden="1">{#N/A,#N/A,FALSE,"Umsatz CH";#N/A,#N/A,FALSE,"ER CH";#N/A,#N/A,FALSE,"EA CH (2) ";#N/A,#N/A,FALSE,"EA CH";#N/A,#N/A,FALSE,"EA CH (3) ";#N/A,#N/A,FALSE,"EA CH (4)";#N/A,#N/A,FALSE,"KA CH";#N/A,#N/A,FALSE,"KA CH  (2)";#N/A,#N/A,FALSE,"KA CH  (3)";#N/A,#N/A,FALSE,"KA CH (4)"}</definedName>
    <definedName name="RRR" hidden="1">#REF!</definedName>
    <definedName name="rrrr" localSheetId="0" hidden="1">{#N/A,#N/A,FALSE,"지침";#N/A,#N/A,FALSE,"환경분석";#N/A,#N/A,FALSE,"Sheet16"}</definedName>
    <definedName name="rrrr" hidden="1">{#N/A,#N/A,FALSE,"지침";#N/A,#N/A,FALSE,"환경분석";#N/A,#N/A,FALSE,"Sheet16"}</definedName>
    <definedName name="rrrrr" localSheetId="0" hidden="1">{#N/A,#N/A,FALSE,"Pharm";#N/A,#N/A,FALSE,"WWCM"}</definedName>
    <definedName name="rrrrr" hidden="1">{#N/A,#N/A,FALSE,"Pharm";#N/A,#N/A,FALSE,"WWCM"}</definedName>
    <definedName name="rrrw"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rrrw"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rrrw"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rsac" localSheetId="0" hidden="1">{"PAGE 1",#N/A,FALSE,"COS Excluding Geismar";"PAGE 2",#N/A,FALSE,"COS Excluding Geismar";"PAGE 3",#N/A,FALSE,"COS Excluding Geismar"}</definedName>
    <definedName name="rsac" hidden="1">{"PAGE 1",#N/A,FALSE,"COS Excluding Geismar";"PAGE 2",#N/A,FALSE,"COS Excluding Geismar";"PAGE 3",#N/A,FALSE,"COS Excluding Geismar"}</definedName>
    <definedName name="RT" localSheetId="0" hidden="1">{#N/A,#N/A,FALSE,"단축1";#N/A,#N/A,FALSE,"단축2";#N/A,#N/A,FALSE,"단축3";#N/A,#N/A,FALSE,"장축";#N/A,#N/A,FALSE,"4WD"}</definedName>
    <definedName name="RT" hidden="1">{#N/A,#N/A,FALSE,"단축1";#N/A,#N/A,FALSE,"단축2";#N/A,#N/A,FALSE,"단축3";#N/A,#N/A,FALSE,"장축";#N/A,#N/A,FALSE,"4WD"}</definedName>
    <definedName name="rtds" localSheetId="0" hidden="1">{"ICD Details",#N/A,FALSE,"Current Yr";"ICD Details",#N/A,FALSE,"Budget";"ICD Details",#N/A,FALSE,"Prior Year"}</definedName>
    <definedName name="rtds" hidden="1">{"ICD Details",#N/A,FALSE,"Current Yr";"ICD Details",#N/A,FALSE,"Budget";"ICD Details",#N/A,FALSE,"Prior Year"}</definedName>
    <definedName name="rte"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rte"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rtfg" localSheetId="0" hidden="1">{"LAPO2N2",#N/A,FALSE,"CM";"TOTTEXAS",#N/A,FALSE,"CM";"LOUISIANA",#N/A,FALSE,"CM";"GENERALH2",#N/A,FALSE,"CM";"PRS",#N/A,FALSE,"CM";"PACKAGE",#N/A,FALSE,"CM";"OTHER",#N/A,FALSE,"CM"}</definedName>
    <definedName name="rtfg" hidden="1">{"LAPO2N2",#N/A,FALSE,"CM";"TOTTEXAS",#N/A,FALSE,"CM";"LOUISIANA",#N/A,FALSE,"CM";"GENERALH2",#N/A,FALSE,"CM";"PRS",#N/A,FALSE,"CM";"PACKAGE",#N/A,FALSE,"CM";"OTHER",#N/A,FALSE,"CM"}</definedName>
    <definedName name="RTFGVBWOO" localSheetId="0" hidden="1">{#N/A,#N/A,FALSE,"지침";#N/A,#N/A,FALSE,"환경분석";#N/A,#N/A,FALSE,"Sheet16"}</definedName>
    <definedName name="RTFGVBWOO" hidden="1">{#N/A,#N/A,FALSE,"지침";#N/A,#N/A,FALSE,"환경분석";#N/A,#N/A,FALSE,"Sheet16"}</definedName>
    <definedName name="rtgfdg" hidden="1">#REF!</definedName>
    <definedName name="rtgh" localSheetId="0" hidden="1">{#N/A,#N/A,TRUE,"Sheet1";#N/A,#N/A,TRUE,"Sheet2";#N/A,#N/A,TRUE,"Sheet3";#N/A,#N/A,TRUE,"Sheet4";#N/A,#N/A,TRUE,"Sheet5";#N/A,#N/A,TRUE,"Sheet6";#N/A,#N/A,TRUE,"Sheet7"}</definedName>
    <definedName name="rtgh" hidden="1">{#N/A,#N/A,TRUE,"Sheet1";#N/A,#N/A,TRUE,"Sheet2";#N/A,#N/A,TRUE,"Sheet3";#N/A,#N/A,TRUE,"Sheet4";#N/A,#N/A,TRUE,"Sheet5";#N/A,#N/A,TRUE,"Sheet6";#N/A,#N/A,TRUE,"Sheet7"}</definedName>
    <definedName name="rth" hidden="1">#REF!</definedName>
    <definedName name="rtnb" localSheetId="0" hidden="1">{"vol data",#N/A,FALSE,"Datasheet";"vol graph",#N/A,FALSE,"Volume";"price data",#N/A,FALSE,"Datasheet";"price graph",#N/A,FALSE,"Price";"dp data",#N/A,FALSE,"Datasheet";"dp graph",#N/A,FALSE,"DirectProfit"}</definedName>
    <definedName name="rtnb" hidden="1">{"vol data",#N/A,FALSE,"Datasheet";"vol graph",#N/A,FALSE,"Volume";"price data",#N/A,FALSE,"Datasheet";"price graph",#N/A,FALSE,"Price";"dp data",#N/A,FALSE,"Datasheet";"dp graph",#N/A,FALSE,"DirectProfit"}</definedName>
    <definedName name="rtre" localSheetId="0" hidden="1">{#N/A,#N/A,FALSE,"Umsatz CH";#N/A,#N/A,FALSE,"ER CH";#N/A,#N/A,FALSE,"EA CH (2) ";#N/A,#N/A,FALSE,"EA CH";#N/A,#N/A,FALSE,"EA CH (3) ";#N/A,#N/A,FALSE,"EA CH (4)";#N/A,#N/A,FALSE,"KA CH";#N/A,#N/A,FALSE,"KA CH  (2)";#N/A,#N/A,FALSE,"KA CH  (3)";#N/A,#N/A,FALSE,"KA CH (4)"}</definedName>
    <definedName name="rtre" hidden="1">{#N/A,#N/A,FALSE,"Umsatz CH";#N/A,#N/A,FALSE,"ER CH";#N/A,#N/A,FALSE,"EA CH (2) ";#N/A,#N/A,FALSE,"EA CH";#N/A,#N/A,FALSE,"EA CH (3) ";#N/A,#N/A,FALSE,"EA CH (4)";#N/A,#N/A,FALSE,"KA CH";#N/A,#N/A,FALSE,"KA CH  (2)";#N/A,#N/A,FALSE,"KA CH  (3)";#N/A,#N/A,FALSE,"KA CH (4)"}</definedName>
    <definedName name="rtrt" localSheetId="0" hidden="1">{#N/A,#N/A,FALSE,"BS";#N/A,#N/A,FALSE,"PL";#N/A,#N/A,FALSE,"처분";#N/A,#N/A,FALSE,"현금";#N/A,#N/A,FALSE,"매출";#N/A,#N/A,FALSE,"원가";#N/A,#N/A,FALSE,"경영"}</definedName>
    <definedName name="rtrt" hidden="1">{#N/A,#N/A,FALSE,"BS";#N/A,#N/A,FALSE,"PL";#N/A,#N/A,FALSE,"처분";#N/A,#N/A,FALSE,"현금";#N/A,#N/A,FALSE,"매출";#N/A,#N/A,FALSE,"원가";#N/A,#N/A,FALSE,"경영"}</definedName>
    <definedName name="rtty" localSheetId="0" hidden="1">{#N/A,#N/A,FALSE,"UNIT";#N/A,#N/A,FALSE,"UNIT";#N/A,#N/A,FALSE,"계정"}</definedName>
    <definedName name="rtty" hidden="1">{#N/A,#N/A,FALSE,"UNIT";#N/A,#N/A,FALSE,"UNIT";#N/A,#N/A,FALSE,"계정"}</definedName>
    <definedName name="rturur"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turur"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turur"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rty" localSheetId="0" hidden="1">{"ICD Details",#N/A,FALSE,"Current Yr";"ICD Details",#N/A,FALSE,"Budget";"ICD Details",#N/A,FALSE,"Prior Year"}</definedName>
    <definedName name="rty" hidden="1">{"ICD Details",#N/A,FALSE,"Current Yr";"ICD Details",#N/A,FALSE,"Budget";"ICD Details",#N/A,FALSE,"Prior Year"}</definedName>
    <definedName name="rtyu" localSheetId="0" hidden="1">{"BA detail",#N/A,FALSE,"Q3YTD "}</definedName>
    <definedName name="rtyu" hidden="1">{"BA detail",#N/A,FALSE,"Q3YTD "}</definedName>
    <definedName name="ruufo" localSheetId="0" hidden="1">{"detail",#N/A,FALSE,"mfg";"summary",#N/A,FALSE,"mfg"}</definedName>
    <definedName name="ruufo" hidden="1">{"detail",#N/A,FALSE,"mfg";"summary",#N/A,FALSE,"mfg"}</definedName>
    <definedName name="rv" localSheetId="0" hidden="1">{"apci",#N/A,FALSE,"Chem_CY";"eastman",#N/A,FALSE,"Eastman";"betz",#N/A,FALSE,"Betz";"great lakes",#N/A,FALSE,"Great_Lakes";"hercules",#N/A,FALSE,"Hercules Chem Seg Data";"rohm",#N/A,FALSE,"Rohm";"union carbide",#N/A,FALSE,"Union";"witco",#N/A,FALSE,"Witco"}</definedName>
    <definedName name="rv" hidden="1">{"apci",#N/A,FALSE,"Chem_CY";"eastman",#N/A,FALSE,"Eastman";"betz",#N/A,FALSE,"Betz";"great lakes",#N/A,FALSE,"Great_Lakes";"hercules",#N/A,FALSE,"Hercules Chem Seg Data";"rohm",#N/A,FALSE,"Rohm";"union carbide",#N/A,FALSE,"Union";"witco",#N/A,FALSE,"Witco"}</definedName>
    <definedName name="RVI" hidden="1">#REF!</definedName>
    <definedName name="rw" localSheetId="0" hidden="1">{#N/A,#N/A,FALSE,"Aging Summary";#N/A,#N/A,FALSE,"Ratio Analysis";#N/A,#N/A,FALSE,"Test 120 Day Accts";#N/A,#N/A,FALSE,"Tickmarks"}</definedName>
    <definedName name="rw" hidden="1">{#N/A,#N/A,FALSE,"Aging Summary";#N/A,#N/A,FALSE,"Ratio Analysis";#N/A,#N/A,FALSE,"Test 120 Day Accts";#N/A,#N/A,FALSE,"Tickmarks"}</definedName>
    <definedName name="rweq" localSheetId="0" hidden="1">{"TEXO2N2_VOL",#N/A,FALSE,"MTHLYVOL";"TEXH2_VOL",#N/A,FALSE,"MTHLYVOL";"LOUIS_VOL",#N/A,FALSE,"MTHLYVOL";"H2_VOL",#N/A,FALSE,"MTHLYVOL";"O2N2_VOL",#N/A,FALSE,"MTHLYVOL";"PACKAGE_VOL",#N/A,FALSE,"MTHLYVOL"}</definedName>
    <definedName name="rweq" hidden="1">{"TEXO2N2_VOL",#N/A,FALSE,"MTHLYVOL";"TEXH2_VOL",#N/A,FALSE,"MTHLYVOL";"LOUIS_VOL",#N/A,FALSE,"MTHLYVOL";"H2_VOL",#N/A,FALSE,"MTHLYVOL";"O2N2_VOL",#N/A,FALSE,"MTHLYVOL";"PACKAGE_VOL",#N/A,FALSE,"MTHLYVOL"}</definedName>
    <definedName name="rwert" localSheetId="0" hidden="1">{#N/A,#N/A,FALSE,"Pharm";#N/A,#N/A,FALSE,"WWCM"}</definedName>
    <definedName name="rwert" hidden="1">{#N/A,#N/A,FALSE,"Pharm";#N/A,#N/A,FALSE,"WWCM"}</definedName>
    <definedName name="rwew" localSheetId="0" hidden="1">{"summary",#N/A,FALSE,"summary";"sales growth",#N/A,FALSE,"summary";"oper income",#N/A,FALSE,"summary";"oros rank",#N/A,FALSE,"summary";"net assets",#N/A,FALSE,"summary";"asset turnover",#N/A,FALSE,"summary";"orona",#N/A,FALSE,"summary";"total return",#N/A,FALSE,"summary";"overview",#N/A,FALSE,"summary"}</definedName>
    <definedName name="rwew" hidden="1">{"summary",#N/A,FALSE,"summary";"sales growth",#N/A,FALSE,"summary";"oper income",#N/A,FALSE,"summary";"oros rank",#N/A,FALSE,"summary";"net assets",#N/A,FALSE,"summary";"asset turnover",#N/A,FALSE,"summary";"orona",#N/A,FALSE,"summary";"total return",#N/A,FALSE,"summary";"overview",#N/A,FALSE,"summary"}</definedName>
    <definedName name="rwsz" localSheetId="0" hidden="1">{"Commentary",#N/A,FALSE,"May"}</definedName>
    <definedName name="rwsz" hidden="1">{"Commentary",#N/A,FALSE,"May"}</definedName>
    <definedName name="rwxz" localSheetId="0" hidden="1">{"TXO2N2_SLS",#N/A,FALSE,"MTHLYSLES";"TXH2_SLS",#N/A,FALSE,"MTHLYSLES";"LOUIS_SLS",#N/A,FALSE,"MTHLYSLES";"H2_SLS",#N/A,FALSE,"MTHLYSLES";"O2N2_SLS",#N/A,FALSE,"MTHLYSLES";"PACKAGE_SLS",#N/A,FALSE,"MTHLYSLES"}</definedName>
    <definedName name="rwxz" hidden="1">{"TXO2N2_SLS",#N/A,FALSE,"MTHLYSLES";"TXH2_SLS",#N/A,FALSE,"MTHLYSLES";"LOUIS_SLS",#N/A,FALSE,"MTHLYSLES";"H2_SLS",#N/A,FALSE,"MTHLYSLES";"O2N2_SLS",#N/A,FALSE,"MTHLYSLES";"PACKAGE_SLS",#N/A,FALSE,"MTHLYSLES"}</definedName>
    <definedName name="rxs" localSheetId="0" hidden="1">{"Month Summary",#N/A,FALSE,"Summary";"Total Details",#N/A,FALSE,"Current Yr";"Polymers Details",#N/A,FALSE,"Current Yr";"Performance Details",#N/A,FALSE,"Current Yr";"ICD Details",#N/A,FALSE,"Current Yr"}</definedName>
    <definedName name="rxs" hidden="1">{"Month Summary",#N/A,FALSE,"Summary";"Total Details",#N/A,FALSE,"Current Yr";"Polymers Details",#N/A,FALSE,"Current Yr";"Performance Details",#N/A,FALSE,"Current Yr";"ICD Details",#N/A,FALSE,"Current Yr"}</definedName>
    <definedName name="ryrty" localSheetId="0" hidden="1">{#N/A,#N/A,FALSE,"손익표지";#N/A,#N/A,FALSE,"손익계산";#N/A,#N/A,FALSE,"일반관리비";#N/A,#N/A,FALSE,"영업외수익";#N/A,#N/A,FALSE,"영업외비용";#N/A,#N/A,FALSE,"매출액";#N/A,#N/A,FALSE,"요약손익";#N/A,#N/A,FALSE,"요약대차";#N/A,#N/A,FALSE,"매출채권현황";#N/A,#N/A,FALSE,"매출채권명세"}</definedName>
    <definedName name="ryrty" hidden="1">{#N/A,#N/A,FALSE,"손익표지";#N/A,#N/A,FALSE,"손익계산";#N/A,#N/A,FALSE,"일반관리비";#N/A,#N/A,FALSE,"영업외수익";#N/A,#N/A,FALSE,"영업외비용";#N/A,#N/A,FALSE,"매출액";#N/A,#N/A,FALSE,"요약손익";#N/A,#N/A,FALSE,"요약대차";#N/A,#N/A,FALSE,"매출채권현황";#N/A,#N/A,FALSE,"매출채권명세"}</definedName>
    <definedName name="s" localSheetId="25" hidden="1">{#N/A,#N/A,FALSE,"BS";#N/A,#N/A,FALSE,"PL";#N/A,#N/A,FALSE,"처분";#N/A,#N/A,FALSE,"현금";#N/A,#N/A,FALSE,"매출";#N/A,#N/A,FALSE,"원가";#N/A,#N/A,FALSE,"경영"}</definedName>
    <definedName name="s" localSheetId="0" hidden="1">{#N/A,#N/A,FALSE,"BS";#N/A,#N/A,FALSE,"PL";#N/A,#N/A,FALSE,"처분";#N/A,#N/A,FALSE,"현금";#N/A,#N/A,FALSE,"매출";#N/A,#N/A,FALSE,"원가";#N/A,#N/A,FALSE,"경영"}</definedName>
    <definedName name="s" localSheetId="3" hidden="1">{#N/A,#N/A,FALSE,"BS";#N/A,#N/A,FALSE,"PL";#N/A,#N/A,FALSE,"처분";#N/A,#N/A,FALSE,"현금";#N/A,#N/A,FALSE,"매출";#N/A,#N/A,FALSE,"원가";#N/A,#N/A,FALSE,"경영"}</definedName>
    <definedName name="s" hidden="1">{#N/A,#N/A,FALSE,"BS";#N/A,#N/A,FALSE,"PL";#N/A,#N/A,FALSE,"처분";#N/A,#N/A,FALSE,"현금";#N/A,#N/A,FALSE,"매출";#N/A,#N/A,FALSE,"원가";#N/A,#N/A,FALSE,"경영"}</definedName>
    <definedName name="s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50c1" localSheetId="0"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s50c1"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sadadsa" localSheetId="0" hidden="1">{#N/A,#N/A,FALSE,"Yield";#N/A,#N/A,FALSE,"Loss1";#N/A,#N/A,FALSE,"Loss2";#N/A,#N/A,FALSE,"Hour-Labor(배분)";#N/A,#N/A,FALSE,"Capital Expenditure";#N/A,#N/A,FALSE,"Productivity"}</definedName>
    <definedName name="sadadsa" localSheetId="3" hidden="1">{#N/A,#N/A,FALSE,"Yield";#N/A,#N/A,FALSE,"Loss1";#N/A,#N/A,FALSE,"Loss2";#N/A,#N/A,FALSE,"Hour-Labor(배분)";#N/A,#N/A,FALSE,"Capital Expenditure";#N/A,#N/A,FALSE,"Productivity"}</definedName>
    <definedName name="sadadsa" hidden="1">{#N/A,#N/A,FALSE,"Yield";#N/A,#N/A,FALSE,"Loss1";#N/A,#N/A,FALSE,"Loss2";#N/A,#N/A,FALSE,"Hour-Labor(배분)";#N/A,#N/A,FALSE,"Capital Expenditure";#N/A,#N/A,FALSE,"Productivity"}</definedName>
    <definedName name="sadas" localSheetId="0" hidden="1">{#N/A,#N/A,FALSE,"98소지이동TOTvs99.1 (2)";#N/A,#N/A,FALSE,"TOTAL";#N/A,#N/A,FALSE,"98소지이동TOTvs99.1(b) (2)"}</definedName>
    <definedName name="sadas" localSheetId="3" hidden="1">{#N/A,#N/A,FALSE,"98소지이동TOTvs99.1 (2)";#N/A,#N/A,FALSE,"TOTAL";#N/A,#N/A,FALSE,"98소지이동TOTvs99.1(b) (2)"}</definedName>
    <definedName name="sadas" hidden="1">{#N/A,#N/A,FALSE,"98소지이동TOTvs99.1 (2)";#N/A,#N/A,FALSE,"TOTAL";#N/A,#N/A,FALSE,"98소지이동TOTvs99.1(b) (2)"}</definedName>
    <definedName name="safd" localSheetId="0" hidden="1">{#N/A,"PURADD",FALSE,"Business Analysis";#N/A,"PURSPP",FALSE,"Business Analysis";#N/A,"CTGIND",FALSE,"Business Analysis";#N/A,"PURCHM",FALSE,"Business Analysis";#N/A,"SPADD",FALSE,"Business Analysis";#N/A,"EPOXY",FALSE,"Business Analysis";#N/A,"PURPER",FALSE,"Business Analysis"}</definedName>
    <definedName name="safd" hidden="1">{#N/A,"PURADD",FALSE,"Business Analysis";#N/A,"PURSPP",FALSE,"Business Analysis";#N/A,"CTGIND",FALSE,"Business Analysis";#N/A,"PURCHM",FALSE,"Business Analysis";#N/A,"SPADD",FALSE,"Business Analysis";#N/A,"EPOXY",FALSE,"Business Analysis";#N/A,"PURPER",FALSE,"Business Analysis"}</definedName>
    <definedName name="SALE0004" localSheetId="0" hidden="1">{#N/A,#N/A,FALSE,"지침";#N/A,#N/A,FALSE,"환경분석";#N/A,#N/A,FALSE,"Sheet16"}</definedName>
    <definedName name="SALE0004" hidden="1">{#N/A,#N/A,FALSE,"지침";#N/A,#N/A,FALSE,"환경분석";#N/A,#N/A,FALSE,"Sheet16"}</definedName>
    <definedName name="SALE6" localSheetId="0" hidden="1">{#N/A,#N/A,FALSE,"지침";#N/A,#N/A,FALSE,"환경분석";#N/A,#N/A,FALSE,"Sheet16"}</definedName>
    <definedName name="SALE6" hidden="1">{#N/A,#N/A,FALSE,"지침";#N/A,#N/A,FALSE,"환경분석";#N/A,#N/A,FALSE,"Sheet16"}</definedName>
    <definedName name="SALES00" localSheetId="0" hidden="1">{#N/A,#N/A,FALSE,"지침";#N/A,#N/A,FALSE,"환경분석";#N/A,#N/A,FALSE,"Sheet16"}</definedName>
    <definedName name="SALES00" hidden="1">{#N/A,#N/A,FALSE,"지침";#N/A,#N/A,FALSE,"환경분석";#N/A,#N/A,FALSE,"Sheet16"}</definedName>
    <definedName name="SALES06" localSheetId="0" hidden="1">{#N/A,#N/A,FALSE,"지침";#N/A,#N/A,FALSE,"환경분석";#N/A,#N/A,FALSE,"Sheet16"}</definedName>
    <definedName name="SALES06" hidden="1">{#N/A,#N/A,FALSE,"지침";#N/A,#N/A,FALSE,"환경분석";#N/A,#N/A,FALSE,"Sheet16"}</definedName>
    <definedName name="sales12" hidden="1">#REF!</definedName>
    <definedName name="sales3" hidden="1">#REF!</definedName>
    <definedName name="sales4" hidden="1">#REF!</definedName>
    <definedName name="sales5" hidden="1">#REF!</definedName>
    <definedName name="sales9" hidden="1">#REF!</definedName>
    <definedName name="salescost" localSheetId="0" hidden="1">{#N/A,#N/A,FALSE,"지침";#N/A,#N/A,FALSE,"환경분석";#N/A,#N/A,FALSE,"Sheet16"}</definedName>
    <definedName name="salescost" hidden="1">{#N/A,#N/A,FALSE,"지침";#N/A,#N/A,FALSE,"환경분석";#N/A,#N/A,FALSE,"Sheet16"}</definedName>
    <definedName name="SALESEON" localSheetId="0" hidden="1">{#N/A,#N/A,FALSE,"지침";#N/A,#N/A,FALSE,"환경분석";#N/A,#N/A,FALSE,"Sheet16"}</definedName>
    <definedName name="SALESEON" hidden="1">{#N/A,#N/A,FALSE,"지침";#N/A,#N/A,FALSE,"환경분석";#N/A,#N/A,FALSE,"Sheet16"}</definedName>
    <definedName name="Salespp" localSheetId="0" hidden="1">{"detail",#N/A,FALSE,"mfg";"summary",#N/A,FALSE,"mfg"}</definedName>
    <definedName name="Salespp" hidden="1">{"detail",#N/A,FALSE,"mfg";"summary",#N/A,FALSE,"mfg"}</definedName>
    <definedName name="sally" localSheetId="0" hidden="1">{#N/A,#N/A,FALSE,"Pharm";#N/A,#N/A,FALSE,"WWCM"}</definedName>
    <definedName name="sally" hidden="1">{#N/A,#N/A,FALSE,"Pharm";#N/A,#N/A,FALSE,"WWCM"}</definedName>
    <definedName name="SAM" localSheetId="0" hidden="1">{#N/A,#N/A,FALSE,"지침";#N/A,#N/A,FALSE,"환경분석";#N/A,#N/A,FALSE,"Sheet16"}</definedName>
    <definedName name="SAM" hidden="1">{#N/A,#N/A,FALSE,"지침";#N/A,#N/A,FALSE,"환경분석";#N/A,#N/A,FALSE,"Sheet16"}</definedName>
    <definedName name="sampler"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sampler"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SANG" localSheetId="0" hidden="1">{#N/A,#N/A,FALSE,"지침";#N/A,#N/A,FALSE,"환경분석";#N/A,#N/A,FALSE,"Sheet16"}</definedName>
    <definedName name="SANG" hidden="1">{#N/A,#N/A,FALSE,"지침";#N/A,#N/A,FALSE,"환경분석";#N/A,#N/A,FALSE,"Sheet16"}</definedName>
    <definedName name="sangseon" localSheetId="0" hidden="1">{#N/A,#N/A,FALSE,"지침";#N/A,#N/A,FALSE,"환경분석";#N/A,#N/A,FALSE,"Sheet16"}</definedName>
    <definedName name="sangseon" hidden="1">{#N/A,#N/A,FALSE,"지침";#N/A,#N/A,FALSE,"환경분석";#N/A,#N/A,FALSE,"Sheet16"}</definedName>
    <definedName name="SAPBEXdnldView" hidden="1">"0F5S3HX9SYKSM6JWXAENKRVXZ"</definedName>
    <definedName name="SAPBEXhrIndnt" hidden="1">"Wide"</definedName>
    <definedName name="SAPBEXrevision" hidden="1">1</definedName>
    <definedName name="SAPBEXsysID" hidden="1">"BWP"</definedName>
    <definedName name="SAPBEXwbID" hidden="1">"42EOBBR0ESV7SIVXR0TWAHCYG"</definedName>
    <definedName name="SAPsysID" hidden="1">"708C5W7SBKP804JT78WJ0JNKI"</definedName>
    <definedName name="SAPwbID" hidden="1">"ARS"</definedName>
    <definedName name="sas" localSheetId="0" hidden="1">{"detail",#N/A,FALSE,"mfg";"summary",#N/A,FALSE,"mfg"}</definedName>
    <definedName name="sas" hidden="1">{"detail",#N/A,FALSE,"mfg";"summary",#N/A,FALSE,"mfg"}</definedName>
    <definedName name="sasa"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asa"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core" localSheetId="0" hidden="1">{"detail",#N/A,FALSE,"mfg";"summary",#N/A,FALSE,"mfg"}</definedName>
    <definedName name="score" hidden="1">{"detail",#N/A,FALSE,"mfg";"summary",#N/A,FALSE,"mfg"}</definedName>
    <definedName name="scorecardfy00" localSheetId="0" hidden="1">{"Comp_of_Price_Effect",#N/A,FALSE,"QTRDPVAR"}</definedName>
    <definedName name="scorecardfy00" hidden="1">{"Comp_of_Price_Effect",#N/A,FALSE,"QTRDPVAR"}</definedName>
    <definedName name="sd" hidden="1">#REF!</definedName>
    <definedName name="sdadasasdas"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adasasdas"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adasasda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AFADF" localSheetId="0" hidden="1">{#N/A,#N/A,FALSE,"손익표지";#N/A,#N/A,FALSE,"손익계산";#N/A,#N/A,FALSE,"일반관리비";#N/A,#N/A,FALSE,"영업외수익";#N/A,#N/A,FALSE,"영업외비용";#N/A,#N/A,FALSE,"매출액";#N/A,#N/A,FALSE,"요약손익";#N/A,#N/A,FALSE,"요약대차";#N/A,#N/A,FALSE,"매출채권현황";#N/A,#N/A,FALSE,"매출채권명세"}</definedName>
    <definedName name="SDAFADF" hidden="1">{#N/A,#N/A,FALSE,"손익표지";#N/A,#N/A,FALSE,"손익계산";#N/A,#N/A,FALSE,"일반관리비";#N/A,#N/A,FALSE,"영업외수익";#N/A,#N/A,FALSE,"영업외비용";#N/A,#N/A,FALSE,"매출액";#N/A,#N/A,FALSE,"요약손익";#N/A,#N/A,FALSE,"요약대차";#N/A,#N/A,FALSE,"매출채권현황";#N/A,#N/A,FALSE,"매출채권명세"}</definedName>
    <definedName name="sdafgs" localSheetId="0" hidden="1">{#N/A,#N/A,FALSE,"Pharm";#N/A,#N/A,FALSE,"WWCM"}</definedName>
    <definedName name="sdafgs" hidden="1">{#N/A,#N/A,FALSE,"Pharm";#N/A,#N/A,FALSE,"WWCM"}</definedName>
    <definedName name="sdas" hidden="1">#REF!</definedName>
    <definedName name="sdd" localSheetId="0" hidden="1">{"'Sheet1'!$A$1:$H$36"}</definedName>
    <definedName name="sdd" hidden="1">{"'Sheet1'!$A$1:$H$36"}</definedName>
    <definedName name="sddffffffffff" localSheetId="0" hidden="1">{"'Sheet1'!$A$1:$H$36"}</definedName>
    <definedName name="sddffffffffff" hidden="1">{"'Sheet1'!$A$1:$H$36"}</definedName>
    <definedName name="sde" localSheetId="0" hidden="1">{"'Sheet1'!$A$1:$H$36"}</definedName>
    <definedName name="sde" hidden="1">{"'Sheet1'!$A$1:$H$36"}</definedName>
    <definedName name="sdes" localSheetId="0" hidden="1">{"PACKAGE",#N/A,FALSE,"CM"}</definedName>
    <definedName name="sdes" hidden="1">{"PACKAGE",#N/A,FALSE,"CM"}</definedName>
    <definedName name="sdf" hidden="1">#N/A</definedName>
    <definedName name="sdfa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asd" localSheetId="0" hidden="1">{#N/A,#N/A,FALSE,"PART-1234-8-12-9(41)";#N/A,#N/A,FALSE,"PARTS-2(3)";#N/A,#N/A,FALSE,"VAN SYSTEM";#N/A,#N/A,FALSE,"PARTS-10(26)";#N/A,#N/A,FALSE,"PART-5-6-7-11(14)";#N/A,#N/A,FALSE,"PARTS-4(3)";#N/A,#N/A,FALSE,"PCLASS"}</definedName>
    <definedName name="sdfasd" hidden="1">{#N/A,#N/A,FALSE,"PART-1234-8-12-9(41)";#N/A,#N/A,FALSE,"PARTS-2(3)";#N/A,#N/A,FALSE,"VAN SYSTEM";#N/A,#N/A,FALSE,"PARTS-10(26)";#N/A,#N/A,FALSE,"PART-5-6-7-11(14)";#N/A,#N/A,FALSE,"PARTS-4(3)";#N/A,#N/A,FALSE,"PCLASS"}</definedName>
    <definedName name="sdfasd_2" localSheetId="0" hidden="1">{#N/A,#N/A,FALSE,"PART-1234-8-12-9(41)";#N/A,#N/A,FALSE,"PARTS-2(3)";#N/A,#N/A,FALSE,"VAN SYSTEM";#N/A,#N/A,FALSE,"PARTS-10(26)";#N/A,#N/A,FALSE,"PART-5-6-7-11(14)";#N/A,#N/A,FALSE,"PARTS-4(3)";#N/A,#N/A,FALSE,"PCLASS"}</definedName>
    <definedName name="sdfasd_2" hidden="1">{#N/A,#N/A,FALSE,"PART-1234-8-12-9(41)";#N/A,#N/A,FALSE,"PARTS-2(3)";#N/A,#N/A,FALSE,"VAN SYSTEM";#N/A,#N/A,FALSE,"PARTS-10(26)";#N/A,#N/A,FALSE,"PART-5-6-7-11(14)";#N/A,#N/A,FALSE,"PARTS-4(3)";#N/A,#N/A,FALSE,"PCLASS"}</definedName>
    <definedName name="sdfd" localSheetId="0" hidden="1">{"'status'!$B$2:$H$15"}</definedName>
    <definedName name="sdfd" hidden="1">{"'status'!$B$2:$H$15"}</definedName>
    <definedName name="sdfdsf" localSheetId="0" hidden="1">{#N/A,#N/A,FALSE,"KA CH  (2)"}</definedName>
    <definedName name="sdfdsf" hidden="1">{#N/A,#N/A,FALSE,"KA CH  (2)"}</definedName>
    <definedName name="SDFFFGGGHHHJJJJ" localSheetId="0" hidden="1">{#N/A,#N/A,FALSE,"PART-1234-8-12-9(41)";#N/A,#N/A,FALSE,"PARTS-2(3)";#N/A,#N/A,FALSE,"VAN SYSTEM";#N/A,#N/A,FALSE,"PARTS-10(26)";#N/A,#N/A,FALSE,"PART-5-6-7-11(14)";#N/A,#N/A,FALSE,"PARTS-4(3)";#N/A,#N/A,FALSE,"PCLASS"}</definedName>
    <definedName name="SDFFFGGGHHHJJJJ" hidden="1">{#N/A,#N/A,FALSE,"PART-1234-8-12-9(41)";#N/A,#N/A,FALSE,"PARTS-2(3)";#N/A,#N/A,FALSE,"VAN SYSTEM";#N/A,#N/A,FALSE,"PARTS-10(26)";#N/A,#N/A,FALSE,"PART-5-6-7-11(14)";#N/A,#N/A,FALSE,"PARTS-4(3)";#N/A,#N/A,FALSE,"PCLASS"}</definedName>
    <definedName name="SDFFFGGGHHHJJJJ_2" localSheetId="0" hidden="1">{#N/A,#N/A,FALSE,"PART-1234-8-12-9(41)";#N/A,#N/A,FALSE,"PARTS-2(3)";#N/A,#N/A,FALSE,"VAN SYSTEM";#N/A,#N/A,FALSE,"PARTS-10(26)";#N/A,#N/A,FALSE,"PART-5-6-7-11(14)";#N/A,#N/A,FALSE,"PARTS-4(3)";#N/A,#N/A,FALSE,"PCLASS"}</definedName>
    <definedName name="SDFFFGGGHHHJJJJ_2" hidden="1">{#N/A,#N/A,FALSE,"PART-1234-8-12-9(41)";#N/A,#N/A,FALSE,"PARTS-2(3)";#N/A,#N/A,FALSE,"VAN SYSTEM";#N/A,#N/A,FALSE,"PARTS-10(26)";#N/A,#N/A,FALSE,"PART-5-6-7-11(14)";#N/A,#N/A,FALSE,"PARTS-4(3)";#N/A,#N/A,FALSE,"PCLASS"}</definedName>
    <definedName name="SDFFFGHJKL" localSheetId="0" hidden="1">{#N/A,#N/A,FALSE,"PART-1234-8-12-9(41)";#N/A,#N/A,FALSE,"PARTS-2(3)";#N/A,#N/A,FALSE,"VAN SYSTEM";#N/A,#N/A,FALSE,"PARTS-10(26)";#N/A,#N/A,FALSE,"PART-5-6-7-11(14)";#N/A,#N/A,FALSE,"PARTS-4(3)";#N/A,#N/A,FALSE,"PCLASS"}</definedName>
    <definedName name="SDFFFGHJKL" hidden="1">{#N/A,#N/A,FALSE,"PART-1234-8-12-9(41)";#N/A,#N/A,FALSE,"PARTS-2(3)";#N/A,#N/A,FALSE,"VAN SYSTEM";#N/A,#N/A,FALSE,"PARTS-10(26)";#N/A,#N/A,FALSE,"PART-5-6-7-11(14)";#N/A,#N/A,FALSE,"PARTS-4(3)";#N/A,#N/A,FALSE,"PCLASS"}</definedName>
    <definedName name="SDFFGHJK" localSheetId="0" hidden="1">{#N/A,#N/A,FALSE,"PART-1234-8-12-9(41)";#N/A,#N/A,FALSE,"PARTS-2(3)";#N/A,#N/A,FALSE,"VAN SYSTEM";#N/A,#N/A,FALSE,"PARTS-10(26)";#N/A,#N/A,FALSE,"PART-5-6-7-11(14)";#N/A,#N/A,FALSE,"PARTS-4(3)";#N/A,#N/A,FALSE,"PCLASS"}</definedName>
    <definedName name="SDFFGHJK" hidden="1">{#N/A,#N/A,FALSE,"PART-1234-8-12-9(41)";#N/A,#N/A,FALSE,"PARTS-2(3)";#N/A,#N/A,FALSE,"VAN SYSTEM";#N/A,#N/A,FALSE,"PARTS-10(26)";#N/A,#N/A,FALSE,"PART-5-6-7-11(14)";#N/A,#N/A,FALSE,"PARTS-4(3)";#N/A,#N/A,FALSE,"PCLASS"}</definedName>
    <definedName name="SDFG" localSheetId="0" hidden="1">{#N/A,#N/A,FALSE,"지침";#N/A,#N/A,FALSE,"환경분석";#N/A,#N/A,FALSE,"Sheet16"}</definedName>
    <definedName name="SDFG" hidden="1">{#N/A,#N/A,FALSE,"지침";#N/A,#N/A,FALSE,"환경분석";#N/A,#N/A,FALSE,"Sheet16"}</definedName>
    <definedName name="sdfgd" localSheetId="0" hidden="1">{#N/A,#N/A,FALSE,"Aging Summary";#N/A,#N/A,FALSE,"Ratio Analysis";#N/A,#N/A,FALSE,"Test 120 Day Accts";#N/A,#N/A,FALSE,"Tickmarks"}</definedName>
    <definedName name="sdfgd" hidden="1">{#N/A,#N/A,FALSE,"Aging Summary";#N/A,#N/A,FALSE,"Ratio Analysis";#N/A,#N/A,FALSE,"Test 120 Day Accts";#N/A,#N/A,FALSE,"Tickmarks"}</definedName>
    <definedName name="sdfgghjkl" localSheetId="0" hidden="1">{#N/A,#N/A,FALSE,"PART-1234-8-12-9(41)";#N/A,#N/A,FALSE,"PARTS-2(3)";#N/A,#N/A,FALSE,"VAN SYSTEM";#N/A,#N/A,FALSE,"PARTS-10(26)";#N/A,#N/A,FALSE,"PART-5-6-7-11(14)";#N/A,#N/A,FALSE,"PARTS-4(3)";#N/A,#N/A,FALSE,"PCLASS"}</definedName>
    <definedName name="sdfgghjkl" hidden="1">{#N/A,#N/A,FALSE,"PART-1234-8-12-9(41)";#N/A,#N/A,FALSE,"PARTS-2(3)";#N/A,#N/A,FALSE,"VAN SYSTEM";#N/A,#N/A,FALSE,"PARTS-10(26)";#N/A,#N/A,FALSE,"PART-5-6-7-11(14)";#N/A,#N/A,FALSE,"PARTS-4(3)";#N/A,#N/A,FALSE,"PCLASS"}</definedName>
    <definedName name="sdfgghjkl_2" localSheetId="0" hidden="1">{#N/A,#N/A,FALSE,"PART-1234-8-12-9(41)";#N/A,#N/A,FALSE,"PARTS-2(3)";#N/A,#N/A,FALSE,"VAN SYSTEM";#N/A,#N/A,FALSE,"PARTS-10(26)";#N/A,#N/A,FALSE,"PART-5-6-7-11(14)";#N/A,#N/A,FALSE,"PARTS-4(3)";#N/A,#N/A,FALSE,"PCLASS"}</definedName>
    <definedName name="sdfgghjkl_2" hidden="1">{#N/A,#N/A,FALSE,"PART-1234-8-12-9(41)";#N/A,#N/A,FALSE,"PARTS-2(3)";#N/A,#N/A,FALSE,"VAN SYSTEM";#N/A,#N/A,FALSE,"PARTS-10(26)";#N/A,#N/A,FALSE,"PART-5-6-7-11(14)";#N/A,#N/A,FALSE,"PARTS-4(3)";#N/A,#N/A,FALSE,"PCLASS"}</definedName>
    <definedName name="SDFGH" localSheetId="0" hidden="1">{#N/A,#N/A,FALSE,"단축1";#N/A,#N/A,FALSE,"단축2";#N/A,#N/A,FALSE,"단축3";#N/A,#N/A,FALSE,"장축";#N/A,#N/A,FALSE,"4WD"}</definedName>
    <definedName name="SDFGH" hidden="1">{#N/A,#N/A,FALSE,"단축1";#N/A,#N/A,FALSE,"단축2";#N/A,#N/A,FALSE,"단축3";#N/A,#N/A,FALSE,"장축";#N/A,#N/A,FALSE,"4WD"}</definedName>
    <definedName name="SDFGHPL" localSheetId="0" hidden="1">{#N/A,#N/A,FALSE,"지침";#N/A,#N/A,FALSE,"환경분석";#N/A,#N/A,FALSE,"Sheet16"}</definedName>
    <definedName name="SDFGHPL" hidden="1">{#N/A,#N/A,FALSE,"지침";#N/A,#N/A,FALSE,"환경분석";#N/A,#N/A,FALSE,"Sheet16"}</definedName>
    <definedName name="SDFGS"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DFGS"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DFGS"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DFH" localSheetId="0" hidden="1">{#N/A,#N/A,FALSE,"단축1";#N/A,#N/A,FALSE,"단축2";#N/A,#N/A,FALSE,"단축3";#N/A,#N/A,FALSE,"장축";#N/A,#N/A,FALSE,"4WD"}</definedName>
    <definedName name="SDFH" hidden="1">{#N/A,#N/A,FALSE,"단축1";#N/A,#N/A,FALSE,"단축2";#N/A,#N/A,FALSE,"단축3";#N/A,#N/A,FALSE,"장축";#N/A,#N/A,FALSE,"4WD"}</definedName>
    <definedName name="SDFLKHJSDLFJSADLJF"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LKHJSDLFJSADLJF"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sdfr1235" localSheetId="0" hidden="1">{#N/A,#N/A,FALSE,"지침";#N/A,#N/A,FALSE,"환경분석";#N/A,#N/A,FALSE,"Sheet16"}</definedName>
    <definedName name="sdfr1235" hidden="1">{#N/A,#N/A,FALSE,"지침";#N/A,#N/A,FALSE,"환경분석";#N/A,#N/A,FALSE,"Sheet16"}</definedName>
    <definedName name="sdfs" localSheetId="0" hidden="1">{#N/A,#N/A,FALSE,"손익표지";#N/A,#N/A,FALSE,"손익계산";#N/A,#N/A,FALSE,"일반관리비";#N/A,#N/A,FALSE,"영업외수익";#N/A,#N/A,FALSE,"영업외비용";#N/A,#N/A,FALSE,"매출액";#N/A,#N/A,FALSE,"요약손익";#N/A,#N/A,FALSE,"요약대차";#N/A,#N/A,FALSE,"매출채권현황";#N/A,#N/A,FALSE,"매출채권명세"}</definedName>
    <definedName name="sdfs" hidden="1">{#N/A,#N/A,FALSE,"손익표지";#N/A,#N/A,FALSE,"손익계산";#N/A,#N/A,FALSE,"일반관리비";#N/A,#N/A,FALSE,"영업외수익";#N/A,#N/A,FALSE,"영업외비용";#N/A,#N/A,FALSE,"매출액";#N/A,#N/A,FALSE,"요약손익";#N/A,#N/A,FALSE,"요약대차";#N/A,#N/A,FALSE,"매출채권현황";#N/A,#N/A,FALSE,"매출채권명세"}</definedName>
    <definedName name="sdfsds" localSheetId="0" hidden="1">{"'Sheet1'!$A$1:$H$36"}</definedName>
    <definedName name="sdfsds" hidden="1">{"'Sheet1'!$A$1:$H$36"}</definedName>
    <definedName name="sdgagf" localSheetId="0" hidden="1">{#N/A,#N/A,FALSE,"Pharm";#N/A,#N/A,FALSE,"WWCM"}</definedName>
    <definedName name="sdgagf" hidden="1">{#N/A,#N/A,FALSE,"Pharm";#N/A,#N/A,FALSE,"WWCM"}</definedName>
    <definedName name="SDGF" hidden="1">#N/A</definedName>
    <definedName name="sdgh" localSheetId="0" hidden="1">{"qty and inventory value",#N/A,FALSE,"MPartners";"general ledger entries",#N/A,FALSE,"MPartners"}</definedName>
    <definedName name="sdgh" hidden="1">{"qty and inventory value",#N/A,FALSE,"MPartners";"general ledger entries",#N/A,FALSE,"MPartners"}</definedName>
    <definedName name="sdjkddjk" localSheetId="0" hidden="1">{"'Sheet1'!$A$1:$H$36"}</definedName>
    <definedName name="sdjkddjk" hidden="1">{"'Sheet1'!$A$1:$H$36"}</definedName>
    <definedName name="sds" localSheetId="0" hidden="1">{"'보고양식'!$A$58:$K$111"}</definedName>
    <definedName name="sds" hidden="1">{"'보고양식'!$A$58:$K$111"}</definedName>
    <definedName name="sdsadasd" localSheetId="0" hidden="1">{#N/A,#N/A,FALSE,"Pharm";#N/A,#N/A,FALSE,"WWCM"}</definedName>
    <definedName name="sdsadasd" hidden="1">{#N/A,#N/A,FALSE,"Pharm";#N/A,#N/A,FALSE,"WWCM"}</definedName>
    <definedName name="sdsd"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s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dsgrth"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sgrth"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sgrth"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sdvs"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dvs"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dvs"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ea" localSheetId="0" hidden="1">{"oct_res_comm",#N/A,FALSE,"VarToBud"}</definedName>
    <definedName name="sea" hidden="1">{"oct_res_comm",#N/A,FALSE,"VarToBud"}</definedName>
    <definedName name="SED" localSheetId="0" hidden="1">{#N/A,#N/A,FALSE,"지침";#N/A,#N/A,FALSE,"환경분석";#N/A,#N/A,FALSE,"Sheet16"}</definedName>
    <definedName name="SED" hidden="1">{#N/A,#N/A,FALSE,"지침";#N/A,#N/A,FALSE,"환경분석";#N/A,#N/A,FALSE,"Sheet16"}</definedName>
    <definedName name="seed" localSheetId="0" hidden="1">{#N/A,#N/A,FALSE,"지침";#N/A,#N/A,FALSE,"환경분석";#N/A,#N/A,FALSE,"Sheet16"}</definedName>
    <definedName name="seed" hidden="1">{#N/A,#N/A,FALSE,"지침";#N/A,#N/A,FALSE,"환경분석";#N/A,#N/A,FALSE,"Sheet16"}</definedName>
    <definedName name="sefssre" localSheetId="0" hidden="1">{"'Sheet1'!$A$1:$H$36"}</definedName>
    <definedName name="sefssre" hidden="1">{"'Sheet1'!$A$1:$H$36"}</definedName>
    <definedName name="SegmentBudget" localSheetId="0" hidden="1">{"oct_res_comm",#N/A,FALSE,"VarToBud"}</definedName>
    <definedName name="SegmentBudget" hidden="1">{"oct_res_comm",#N/A,FALSE,"VarToBud"}</definedName>
    <definedName name="segvx" localSheetId="0" hidden="1">{"'買掛金'!$J$6"}</definedName>
    <definedName name="segvx" hidden="1">{"'買掛金'!$J$6"}</definedName>
    <definedName name="SEJINBS" localSheetId="0" hidden="1">{#N/A,#N/A,FALSE,"정공"}</definedName>
    <definedName name="SEJINBS" localSheetId="3" hidden="1">{#N/A,#N/A,FALSE,"정공"}</definedName>
    <definedName name="SEJINBS" hidden="1">{#N/A,#N/A,FALSE,"정공"}</definedName>
    <definedName name="sencount" hidden="1">1</definedName>
    <definedName name="seon" localSheetId="0" hidden="1">{#N/A,#N/A,FALSE,"지침";#N/A,#N/A,FALSE,"환경분석";#N/A,#N/A,FALSE,"Sheet16"}</definedName>
    <definedName name="seon" hidden="1">{#N/A,#N/A,FALSE,"지침";#N/A,#N/A,FALSE,"환경분석";#N/A,#N/A,FALSE,"Sheet16"}</definedName>
    <definedName name="seonjae" localSheetId="0" hidden="1">{#N/A,#N/A,FALSE,"지침";#N/A,#N/A,FALSE,"환경분석";#N/A,#N/A,FALSE,"Sheet16"}</definedName>
    <definedName name="seonjae" hidden="1">{#N/A,#N/A,FALSE,"지침";#N/A,#N/A,FALSE,"환경분석";#N/A,#N/A,FALSE,"Sheet16"}</definedName>
    <definedName name="SEONPL" localSheetId="0" hidden="1">{#N/A,#N/A,FALSE,"지침";#N/A,#N/A,FALSE,"환경분석";#N/A,#N/A,FALSE,"Sheet16"}</definedName>
    <definedName name="SEONPL" hidden="1">{#N/A,#N/A,FALSE,"지침";#N/A,#N/A,FALSE,"환경분석";#N/A,#N/A,FALSE,"Sheet16"}</definedName>
    <definedName name="sert" localSheetId="0" hidden="1">{#N/A,#N/A,FALSE,"PHOTO5";#N/A,#N/A,FALSE,"ETCH5";#N/A,#N/A,FALSE,"DIFF5";#N/A,#N/A,FALSE,"CVD5";#N/A,#N/A,FALSE,"I5";#N/A,#N/A,FALSE,"METAL5";#N/A,#N/A,FALSE,"PHOTO6";#N/A,#N/A,FALSE,"ETCH6";#N/A,#N/A,FALSE,"DIFF6";#N/A,#N/A,FALSE,"CVD6";#N/A,#N/A,FALSE,"I6";#N/A,#N/A,FALSE,"METAL6"}</definedName>
    <definedName name="sert" localSheetId="3" hidden="1">{#N/A,#N/A,FALSE,"PHOTO5";#N/A,#N/A,FALSE,"ETCH5";#N/A,#N/A,FALSE,"DIFF5";#N/A,#N/A,FALSE,"CVD5";#N/A,#N/A,FALSE,"I5";#N/A,#N/A,FALSE,"METAL5";#N/A,#N/A,FALSE,"PHOTO6";#N/A,#N/A,FALSE,"ETCH6";#N/A,#N/A,FALSE,"DIFF6";#N/A,#N/A,FALSE,"CVD6";#N/A,#N/A,FALSE,"I6";#N/A,#N/A,FALSE,"METAL6"}</definedName>
    <definedName name="sert" hidden="1">{#N/A,#N/A,FALSE,"PHOTO5";#N/A,#N/A,FALSE,"ETCH5";#N/A,#N/A,FALSE,"DIFF5";#N/A,#N/A,FALSE,"CVD5";#N/A,#N/A,FALSE,"I5";#N/A,#N/A,FALSE,"METAL5";#N/A,#N/A,FALSE,"PHOTO6";#N/A,#N/A,FALSE,"ETCH6";#N/A,#N/A,FALSE,"DIFF6";#N/A,#N/A,FALSE,"CVD6";#N/A,#N/A,FALSE,"I6";#N/A,#N/A,FALSE,"METAL6"}</definedName>
    <definedName name="sety" localSheetId="0" hidden="1">{"LAPO2N2",#N/A,FALSE,"CM"}</definedName>
    <definedName name="sety" hidden="1">{"LAPO2N2",#N/A,FALSE,"CM"}</definedName>
    <definedName name="sewtwq" hidden="1">#REF!</definedName>
    <definedName name="sf" localSheetId="0" hidden="1">{#N/A,#N/A,FALSE,"Sales Graph";#N/A,#N/A,FALSE,"BUC Graph";#N/A,#N/A,FALSE,"P&amp;L - YTD"}</definedName>
    <definedName name="sf" hidden="1">{#N/A,#N/A,FALSE,"Sales Graph";#N/A,#N/A,FALSE,"BUC Graph";#N/A,#N/A,FALSE,"P&amp;L - YTD"}</definedName>
    <definedName name="sfd" localSheetId="0" hidden="1">{"'Sheet1'!$A$1:$H$36"}</definedName>
    <definedName name="sfd" hidden="1">{"'Sheet1'!$A$1:$H$36"}</definedName>
    <definedName name="sfdd" localSheetId="0" hidden="1">{"'Sheet1'!$A$1:$H$36"}</definedName>
    <definedName name="sfdd" hidden="1">{"'Sheet1'!$A$1:$H$36"}</definedName>
    <definedName name="sfde" localSheetId="0" hidden="1">{"'Sheet1'!$A$1:$H$36"}</definedName>
    <definedName name="sfde" hidden="1">{"'Sheet1'!$A$1:$H$36"}</definedName>
    <definedName name="sfdfdfd"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sfdfdfd"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sfdfdfd"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SFDG"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FDG"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FDG"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fdgfgg" localSheetId="0" hidden="1">{#N/A,#N/A,FALSE,"Umsatz OK";#N/A,#N/A,FALSE,"ER OK ";#N/A,#N/A,FALSE,"EA OK (2)";#N/A,#N/A,FALSE,"EA OK";#N/A,#N/A,FALSE,"EA OK (3)";#N/A,#N/A,FALSE,"EA OK (4)";#N/A,#N/A,FALSE,"KA OK  (2)";#N/A,#N/A,FALSE,"KA OK";#N/A,#N/A,FALSE,"KA OK  (3)";#N/A,#N/A,FALSE,"KA OK (4)"}</definedName>
    <definedName name="sfdgfgg" hidden="1">{#N/A,#N/A,FALSE,"Umsatz OK";#N/A,#N/A,FALSE,"ER OK ";#N/A,#N/A,FALSE,"EA OK (2)";#N/A,#N/A,FALSE,"EA OK";#N/A,#N/A,FALSE,"EA OK (3)";#N/A,#N/A,FALSE,"EA OK (4)";#N/A,#N/A,FALSE,"KA OK  (2)";#N/A,#N/A,FALSE,"KA OK";#N/A,#N/A,FALSE,"KA OK  (3)";#N/A,#N/A,FALSE,"KA OK (4)"}</definedName>
    <definedName name="SFDGHG" localSheetId="0" hidden="1">{#N/A,#N/A,FALSE,"단축1";#N/A,#N/A,FALSE,"단축2";#N/A,#N/A,FALSE,"단축3";#N/A,#N/A,FALSE,"장축";#N/A,#N/A,FALSE,"4WD"}</definedName>
    <definedName name="SFDGHG" hidden="1">{#N/A,#N/A,FALSE,"단축1";#N/A,#N/A,FALSE,"단축2";#N/A,#N/A,FALSE,"단축3";#N/A,#N/A,FALSE,"장축";#N/A,#N/A,FALSE,"4WD"}</definedName>
    <definedName name="sfdirect" localSheetId="0" hidden="1">{#N/A,#N/A,FALSE,"REPORT"}</definedName>
    <definedName name="sfdirect" hidden="1">{#N/A,#N/A,FALSE,"REPORT"}</definedName>
    <definedName name="SFDJSFJK" localSheetId="0" hidden="1">{#N/A,#N/A,FALSE,"PART-1234-8-12-9(41)";#N/A,#N/A,FALSE,"PARTS-2(3)";#N/A,#N/A,FALSE,"VAN SYSTEM";#N/A,#N/A,FALSE,"PARTS-10(26)";#N/A,#N/A,FALSE,"PART-5-6-7-11(14)";#N/A,#N/A,FALSE,"PARTS-4(3)";#N/A,#N/A,FALSE,"PCLASS"}</definedName>
    <definedName name="SFDJSFJK" hidden="1">{#N/A,#N/A,FALSE,"PART-1234-8-12-9(41)";#N/A,#N/A,FALSE,"PARTS-2(3)";#N/A,#N/A,FALSE,"VAN SYSTEM";#N/A,#N/A,FALSE,"PARTS-10(26)";#N/A,#N/A,FALSE,"PART-5-6-7-11(14)";#N/A,#N/A,FALSE,"PARTS-4(3)";#N/A,#N/A,FALSE,"PCLASS"}</definedName>
    <definedName name="sfees" localSheetId="0" hidden="1">{"'Sheet1'!$A$1:$H$36"}</definedName>
    <definedName name="sfees" hidden="1">{"'Sheet1'!$A$1:$H$36"}</definedName>
    <definedName name="sfgf" localSheetId="0" hidden="1">{#N/A,#N/A,FALSE,"Umsatz CH";#N/A,#N/A,FALSE,"ER CH";#N/A,#N/A,FALSE,"EA CH (2) ";#N/A,#N/A,FALSE,"EA CH";#N/A,#N/A,FALSE,"EA CH (3) ";#N/A,#N/A,FALSE,"EA CH (4)";#N/A,#N/A,FALSE,"KA CH";#N/A,#N/A,FALSE,"KA CH  (2)";#N/A,#N/A,FALSE,"KA CH  (3)";#N/A,#N/A,FALSE,"KA CH (4)"}</definedName>
    <definedName name="sfgf" hidden="1">{#N/A,#N/A,FALSE,"Umsatz CH";#N/A,#N/A,FALSE,"ER CH";#N/A,#N/A,FALSE,"EA CH (2) ";#N/A,#N/A,FALSE,"EA CH";#N/A,#N/A,FALSE,"EA CH (3) ";#N/A,#N/A,FALSE,"EA CH (4)";#N/A,#N/A,FALSE,"KA CH";#N/A,#N/A,FALSE,"KA CH  (2)";#N/A,#N/A,FALSE,"KA CH  (3)";#N/A,#N/A,FALSE,"KA CH (4)"}</definedName>
    <definedName name="SFGHJK" localSheetId="0" hidden="1">{#N/A,#N/A,FALSE,"단축1";#N/A,#N/A,FALSE,"단축2";#N/A,#N/A,FALSE,"단축3";#N/A,#N/A,FALSE,"장축";#N/A,#N/A,FALSE,"4WD"}</definedName>
    <definedName name="SFGHJK" hidden="1">{#N/A,#N/A,FALSE,"단축1";#N/A,#N/A,FALSE,"단축2";#N/A,#N/A,FALSE,"단축3";#N/A,#N/A,FALSE,"장축";#N/A,#N/A,FALSE,"4WD"}</definedName>
    <definedName name="SFJGH" localSheetId="0" hidden="1">{#N/A,#N/A,FALSE,"단축1";#N/A,#N/A,FALSE,"단축2";#N/A,#N/A,FALSE,"단축3";#N/A,#N/A,FALSE,"장축";#N/A,#N/A,FALSE,"4WD"}</definedName>
    <definedName name="SFJGH" hidden="1">{#N/A,#N/A,FALSE,"단축1";#N/A,#N/A,FALSE,"단축2";#N/A,#N/A,FALSE,"단축3";#N/A,#N/A,FALSE,"장축";#N/A,#N/A,FALSE,"4WD"}</definedName>
    <definedName name="sfsdfsdafa" localSheetId="0" hidden="1">{#N/A,#N/A,FALSE,"손익표지";#N/A,#N/A,FALSE,"손익계산";#N/A,#N/A,FALSE,"일반관리비";#N/A,#N/A,FALSE,"영업외수익";#N/A,#N/A,FALSE,"영업외비용";#N/A,#N/A,FALSE,"매출액";#N/A,#N/A,FALSE,"요약손익";#N/A,#N/A,FALSE,"요약대차";#N/A,#N/A,FALSE,"매출채권현황";#N/A,#N/A,FALSE,"매출채권명세"}</definedName>
    <definedName name="sfsdfsdafa" hidden="1">{#N/A,#N/A,FALSE,"손익표지";#N/A,#N/A,FALSE,"손익계산";#N/A,#N/A,FALSE,"일반관리비";#N/A,#N/A,FALSE,"영업외수익";#N/A,#N/A,FALSE,"영업외비용";#N/A,#N/A,FALSE,"매출액";#N/A,#N/A,FALSE,"요약손익";#N/A,#N/A,FALSE,"요약대차";#N/A,#N/A,FALSE,"매출채권현황";#N/A,#N/A,FALSE,"매출채권명세"}</definedName>
    <definedName name="SFSF" localSheetId="0" hidden="1">{#N/A,#N/A,TRUE,"일정"}</definedName>
    <definedName name="SFSF" localSheetId="3" hidden="1">{#N/A,#N/A,TRUE,"일정"}</definedName>
    <definedName name="SFSF" hidden="1">{#N/A,#N/A,TRUE,"일정"}</definedName>
    <definedName name="sg" localSheetId="0" hidden="1">{#N/A,#N/A,FALSE,"Umsatz CH";#N/A,#N/A,FALSE,"ER CH";#N/A,#N/A,FALSE,"EA CH (2) ";#N/A,#N/A,FALSE,"EA CH";#N/A,#N/A,FALSE,"EA CH (3) ";#N/A,#N/A,FALSE,"EA CH (4)";#N/A,#N/A,FALSE,"KA CH";#N/A,#N/A,FALSE,"KA CH  (2)";#N/A,#N/A,FALSE,"KA CH  (3)";#N/A,#N/A,FALSE,"KA CH (4)"}</definedName>
    <definedName name="sg" hidden="1">{#N/A,#N/A,FALSE,"Umsatz CH";#N/A,#N/A,FALSE,"ER CH";#N/A,#N/A,FALSE,"EA CH (2) ";#N/A,#N/A,FALSE,"EA CH";#N/A,#N/A,FALSE,"EA CH (3) ";#N/A,#N/A,FALSE,"EA CH (4)";#N/A,#N/A,FALSE,"KA CH";#N/A,#N/A,FALSE,"KA CH  (2)";#N/A,#N/A,FALSE,"KA CH  (3)";#N/A,#N/A,FALSE,"KA CH (4)"}</definedName>
    <definedName name="sgddh" localSheetId="0" hidden="1">{#N/A,#N/A,FALSE,"Aging Summary";#N/A,#N/A,FALSE,"Ratio Analysis";#N/A,#N/A,FALSE,"Test 120 Day Accts";#N/A,#N/A,FALSE,"Tickmarks"}</definedName>
    <definedName name="sgddh" hidden="1">{#N/A,#N/A,FALSE,"Aging Summary";#N/A,#N/A,FALSE,"Ratio Analysis";#N/A,#N/A,FALSE,"Test 120 Day Accts";#N/A,#N/A,FALSE,"Tickmarks"}</definedName>
    <definedName name="sgfd"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f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sgfgs" localSheetId="0" hidden="1">{"'Sheet1'!$A$1:$H$36"}</definedName>
    <definedName name="sgfgs" hidden="1">{"'Sheet1'!$A$1:$H$36"}</definedName>
    <definedName name="sgs"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g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sheet" localSheetId="25" hidden="1">{#N/A,#N/A,FALSE,"UNIT";#N/A,#N/A,FALSE,"UNIT";#N/A,#N/A,FALSE,"계정"}</definedName>
    <definedName name="sheet" localSheetId="0" hidden="1">{#N/A,#N/A,FALSE,"UNIT";#N/A,#N/A,FALSE,"UNIT";#N/A,#N/A,FALSE,"계정"}</definedName>
    <definedName name="sheet" localSheetId="3" hidden="1">{#N/A,#N/A,FALSE,"UNIT";#N/A,#N/A,FALSE,"UNIT";#N/A,#N/A,FALSE,"계정"}</definedName>
    <definedName name="sheet" hidden="1">{#N/A,#N/A,FALSE,"UNIT";#N/A,#N/A,FALSE,"UNIT";#N/A,#N/A,FALSE,"계정"}</definedName>
    <definedName name="SHEET1" hidden="1">#REF!</definedName>
    <definedName name="SHEET100" hidden="1">#REF!</definedName>
    <definedName name="shgsd" localSheetId="0" hidden="1">{#N/A,#N/A,FALSE,"Aging Summary";#N/A,#N/A,FALSE,"Ratio Analysis";#N/A,#N/A,FALSE,"Test 120 Day Accts";#N/A,#N/A,FALSE,"Tickmarks"}</definedName>
    <definedName name="shgsd" hidden="1">{#N/A,#N/A,FALSE,"Aging Summary";#N/A,#N/A,FALSE,"Ratio Analysis";#N/A,#N/A,FALSE,"Test 120 Day Accts";#N/A,#N/A,FALSE,"Tickmarks"}</definedName>
    <definedName name="SHIN" localSheetId="0" hidden="1">{#N/A,#N/A,FALSE,"P.C.B"}</definedName>
    <definedName name="SHIN" hidden="1">{#N/A,#N/A,FALSE,"P.C.B"}</definedName>
    <definedName name="SI2사업부" localSheetId="0" hidden="1">{"'표지'!$B$5"}</definedName>
    <definedName name="SI2사업부" hidden="1">{"'표지'!$B$5"}</definedName>
    <definedName name="SIW" hidden="1">#REF!</definedName>
    <definedName name="SK" hidden="1">#REF!</definedName>
    <definedName name="skkdk" hidden="1">#REF!</definedName>
    <definedName name="sksk" localSheetId="0" hidden="1">{#N/A,#N/A,FALSE,"주요여수신";#N/A,#N/A,FALSE,"수신금리";#N/A,#N/A,FALSE,"대출금리";#N/A,#N/A,FALSE,"신규대출";#N/A,#N/A,FALSE,"총액대출"}</definedName>
    <definedName name="sksk" hidden="1">{#N/A,#N/A,FALSE,"주요여수신";#N/A,#N/A,FALSE,"수신금리";#N/A,#N/A,FALSE,"대출금리";#N/A,#N/A,FALSE,"신규대출";#N/A,#N/A,FALSE,"총액대출"}</definedName>
    <definedName name="skt" localSheetId="0" hidden="1">{"'재고운용'!$A$3:$Q$19"}</definedName>
    <definedName name="skt" hidden="1">{"'재고운용'!$A$3:$Q$19"}</definedName>
    <definedName name="SLG4_1" localSheetId="0" hidden="1">{"'status'!$B$2:$H$15"}</definedName>
    <definedName name="SLG4_1" hidden="1">{"'status'!$B$2:$H$15"}</definedName>
    <definedName name="sm"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smk" localSheetId="0" hidden="1">{"QTD_GENERALH2",#N/A,FALSE,"QTD"}</definedName>
    <definedName name="smk" hidden="1">{"QTD_GENERALH2",#N/A,FALSE,"QTD"}</definedName>
    <definedName name="smkljljlskjdl" localSheetId="0" hidden="1">{"'Sheet1'!$A$1:$H$36"}</definedName>
    <definedName name="smkljljlskjdl" hidden="1">{"'Sheet1'!$A$1:$H$36"}</definedName>
    <definedName name="so" hidden="1">#REF!</definedName>
    <definedName name="solver_cvg" hidden="1">0.001</definedName>
    <definedName name="solver_drv" hidden="1">1</definedName>
    <definedName name="solver_est" hidden="1">1</definedName>
    <definedName name="solver_itr" hidden="1">100</definedName>
    <definedName name="solver_lin" hidden="1">2</definedName>
    <definedName name="solver_neg" hidden="1">2</definedName>
    <definedName name="solver_num" hidden="1">0</definedName>
    <definedName name="solver_nwt" hidden="1">1</definedName>
    <definedName name="solver_opt" hidden="1">#REF!</definedName>
    <definedName name="solver_pre" hidden="1">0.000001</definedName>
    <definedName name="solver_rel1" hidden="1">1</definedName>
    <definedName name="solver_scl" hidden="1">2</definedName>
    <definedName name="solver_sho" hidden="1">2</definedName>
    <definedName name="solver_tim" hidden="1">100</definedName>
    <definedName name="solver_tmp" hidden="1">#NULL!</definedName>
    <definedName name="solver_tol" hidden="1">0.05</definedName>
    <definedName name="solver_typ" hidden="1">1</definedName>
    <definedName name="solver_val" hidden="1">0</definedName>
    <definedName name="sonng" localSheetId="0" hidden="1">{#N/A,#N/A,FALSE,"PART-1234-8-12-9(41)";#N/A,#N/A,FALSE,"PARTS-2(3)";#N/A,#N/A,FALSE,"VAN SYSTEM";#N/A,#N/A,FALSE,"PARTS-10(26)";#N/A,#N/A,FALSE,"PART-5-6-7-11(14)";#N/A,#N/A,FALSE,"PARTS-4(3)";#N/A,#N/A,FALSE,"PCLASS"}</definedName>
    <definedName name="sonng" hidden="1">{#N/A,#N/A,FALSE,"PART-1234-8-12-9(41)";#N/A,#N/A,FALSE,"PARTS-2(3)";#N/A,#N/A,FALSE,"VAN SYSTEM";#N/A,#N/A,FALSE,"PARTS-10(26)";#N/A,#N/A,FALSE,"PART-5-6-7-11(14)";#N/A,#N/A,FALSE,"PARTS-4(3)";#N/A,#N/A,FALSE,"PCLASS"}</definedName>
    <definedName name="SOON" localSheetId="0" hidden="1">{#N/A,#N/A,FALSE,"P.C.B"}</definedName>
    <definedName name="SOON" hidden="1">{#N/A,#N/A,FALSE,"P.C.B"}</definedName>
    <definedName name="SOS" hidden="1">#REF!</definedName>
    <definedName name="SPA" localSheetId="0" hidden="1">{#N/A,#N/A,FALSE,"주요여수신";#N/A,#N/A,FALSE,"수신금리";#N/A,#N/A,FALSE,"대출금리";#N/A,#N/A,FALSE,"신규대출";#N/A,#N/A,FALSE,"총액대출"}</definedName>
    <definedName name="SPA" hidden="1">{#N/A,#N/A,FALSE,"주요여수신";#N/A,#N/A,FALSE,"수신금리";#N/A,#N/A,FALSE,"대출금리";#N/A,#N/A,FALSE,"신규대출";#N/A,#N/A,FALSE,"총액대출"}</definedName>
    <definedName name="SPB" localSheetId="0" hidden="1">{#N/A,#N/A,FALSE,"주요여수신";#N/A,#N/A,FALSE,"수신금리";#N/A,#N/A,FALSE,"대출금리";#N/A,#N/A,FALSE,"신규대출";#N/A,#N/A,FALSE,"총액대출"}</definedName>
    <definedName name="SPB" hidden="1">{#N/A,#N/A,FALSE,"주요여수신";#N/A,#N/A,FALSE,"수신금리";#N/A,#N/A,FALSE,"대출금리";#N/A,#N/A,FALSE,"신규대출";#N/A,#N/A,FALSE,"총액대출"}</definedName>
    <definedName name="SPD" localSheetId="0" hidden="1">{#N/A,#N/A,FALSE,"주요여수신";#N/A,#N/A,FALSE,"수신금리";#N/A,#N/A,FALSE,"대출금리";#N/A,#N/A,FALSE,"신규대출";#N/A,#N/A,FALSE,"총액대출"}</definedName>
    <definedName name="SPD" hidden="1">{#N/A,#N/A,FALSE,"주요여수신";#N/A,#N/A,FALSE,"수신금리";#N/A,#N/A,FALSE,"대출금리";#N/A,#N/A,FALSE,"신규대출";#N/A,#N/A,FALSE,"총액대출"}</definedName>
    <definedName name="SPE" localSheetId="0" hidden="1">{#N/A,#N/A,FALSE,"주요여수신";#N/A,#N/A,FALSE,"수신금리";#N/A,#N/A,FALSE,"대출금리";#N/A,#N/A,FALSE,"신규대출";#N/A,#N/A,FALSE,"총액대출"}</definedName>
    <definedName name="SPE" hidden="1">{#N/A,#N/A,FALSE,"주요여수신";#N/A,#N/A,FALSE,"수신금리";#N/A,#N/A,FALSE,"대출금리";#N/A,#N/A,FALSE,"신규대출";#N/A,#N/A,FALSE,"총액대출"}</definedName>
    <definedName name="SpecialPrice" hidden="1">#REF!</definedName>
    <definedName name="SpreadsheetBuilder_1" hidden="1">#REF!</definedName>
    <definedName name="SP야근10월" localSheetId="0" hidden="1">{"YTD/Forecast",#N/A,TRUE,"Fcst_TPLN";"Monthly Averages",#N/A,TRUE,"Fcst_TPLN"}</definedName>
    <definedName name="SP야근10월" localSheetId="3" hidden="1">{"YTD/Forecast",#N/A,TRUE,"Fcst_TPLN";"Monthly Averages",#N/A,TRUE,"Fcst_TPLN"}</definedName>
    <definedName name="SP야근10월" hidden="1">{"YTD/Forecast",#N/A,TRUE,"Fcst_TPLN";"Monthly Averages",#N/A,TRUE,"Fcst_TPLN"}</definedName>
    <definedName name="sre" localSheetId="0" hidden="1">{"vol data",#N/A,FALSE,"Datasheet";"vol graph",#N/A,FALSE,"Volume";"price data",#N/A,FALSE,"Datasheet";"price graph",#N/A,FALSE,"Price";"dp data",#N/A,FALSE,"Datasheet";"dp graph",#N/A,FALSE,"DirectProfit"}</definedName>
    <definedName name="sre" hidden="1">{"vol data",#N/A,FALSE,"Datasheet";"vol graph",#N/A,FALSE,"Volume";"price data",#N/A,FALSE,"Datasheet";"price graph",#N/A,FALSE,"Price";"dp data",#N/A,FALSE,"Datasheet";"dp graph",#N/A,FALSE,"DirectProfit"}</definedName>
    <definedName name="srf" localSheetId="0" hidden="1">{#N/A,#N/A,FALSE,"BS";#N/A,#N/A,FALSE,"PL";#N/A,#N/A,FALSE,"처분";#N/A,#N/A,FALSE,"현금";#N/A,#N/A,FALSE,"매출";#N/A,#N/A,FALSE,"원가";#N/A,#N/A,FALSE,"경영"}</definedName>
    <definedName name="srf" hidden="1">{#N/A,#N/A,FALSE,"BS";#N/A,#N/A,FALSE,"PL";#N/A,#N/A,FALSE,"처분";#N/A,#N/A,FALSE,"현금";#N/A,#N/A,FALSE,"매출";#N/A,#N/A,FALSE,"원가";#N/A,#N/A,FALSE,"경영"}</definedName>
    <definedName name="ss" localSheetId="0" hidden="1">{"detail",#N/A,FALSE,"mfg";"summary",#N/A,FALSE,"mfg"}</definedName>
    <definedName name="ss" hidden="1">{"detail",#N/A,FALSE,"mfg";"summary",#N/A,FALSE,"mfg"}</definedName>
    <definedName name="ssadsad" localSheetId="0" hidden="1">{#N/A,"PURADD",FALSE,"Business Analysis";#N/A,"PURSPP",FALSE,"Business Analysis";#N/A,"CTGIND",FALSE,"Business Analysis";#N/A,"PURCHM",FALSE,"Business Analysis";#N/A,"SPADD",FALSE,"Business Analysis";#N/A,"EPOXY",FALSE,"Business Analysis";#N/A,"PURPER",FALSE,"Business Analysis"}</definedName>
    <definedName name="ssadsad" hidden="1">{#N/A,"PURADD",FALSE,"Business Analysis";#N/A,"PURSPP",FALSE,"Business Analysis";#N/A,"CTGIND",FALSE,"Business Analysis";#N/A,"PURCHM",FALSE,"Business Analysis";#N/A,"SPADD",FALSE,"Business Analysis";#N/A,"EPOXY",FALSE,"Business Analysis";#N/A,"PURPER",FALSE,"Business Analysis"}</definedName>
    <definedName name="SSD" localSheetId="25" hidden="1">{#N/A,#N/A,FALSE,"을지 (4)";#N/A,#N/A,FALSE,"을지 (5)";#N/A,#N/A,FALSE,"을지 (6)"}</definedName>
    <definedName name="SSD" localSheetId="0" hidden="1">{#N/A,#N/A,FALSE,"을지 (4)";#N/A,#N/A,FALSE,"을지 (5)";#N/A,#N/A,FALSE,"을지 (6)"}</definedName>
    <definedName name="SSD" localSheetId="3" hidden="1">{#N/A,#N/A,FALSE,"을지 (4)";#N/A,#N/A,FALSE,"을지 (5)";#N/A,#N/A,FALSE,"을지 (6)"}</definedName>
    <definedName name="SSD" hidden="1">{#N/A,#N/A,FALSE,"을지 (4)";#N/A,#N/A,FALSE,"을지 (5)";#N/A,#N/A,FALSE,"을지 (6)"}</definedName>
    <definedName name="sse" localSheetId="0" hidden="1">{"YD GENERALH2",#N/A,FALSE,"YTD"}</definedName>
    <definedName name="sse" hidden="1">{"YD GENERALH2",#N/A,FALSE,"YTD"}</definedName>
    <definedName name="ssfsdfsdsss" localSheetId="0" hidden="1">{"'Sheet1'!$A$1:$H$36"}</definedName>
    <definedName name="ssfsdfsdsss" hidden="1">{"'Sheet1'!$A$1:$H$36"}</definedName>
    <definedName name="ssklsl" localSheetId="0" hidden="1">{"'Sheet1'!$A$1:$H$36"}</definedName>
    <definedName name="ssklsl" hidden="1">{"'Sheet1'!$A$1:$H$36"}</definedName>
    <definedName name="SSS" hidden="1">#REF!</definedName>
    <definedName name="SSSEE"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EE"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SSSS" localSheetId="0" hidden="1">{"'표지'!$B$5"}</definedName>
    <definedName name="SSSS" hidden="1">{"'표지'!$B$5"}</definedName>
    <definedName name="sssss" hidden="1">#REF!</definedName>
    <definedName name="SSSSSS" localSheetId="0" hidden="1">{#N/A,#N/A,FALSE,"98소지이동TOTvs99.1 (2)";#N/A,#N/A,FALSE,"TOTAL";#N/A,#N/A,FALSE,"98소지이동TOTvs99.1(b) (2)"}</definedName>
    <definedName name="SSSSSS" localSheetId="3" hidden="1">{#N/A,#N/A,FALSE,"98소지이동TOTvs99.1 (2)";#N/A,#N/A,FALSE,"TOTAL";#N/A,#N/A,FALSE,"98소지이동TOTvs99.1(b) (2)"}</definedName>
    <definedName name="SSSSSS" hidden="1">{#N/A,#N/A,FALSE,"98소지이동TOTvs99.1 (2)";#N/A,#N/A,FALSE,"TOTAL";#N/A,#N/A,FALSE,"98소지이동TOTvs99.1(b) (2)"}</definedName>
    <definedName name="sssssss" localSheetId="0" hidden="1">{"'Sheet1'!$A$1:$H$36"}</definedName>
    <definedName name="sssssss" hidden="1">{"'Sheet1'!$A$1:$H$36"}</definedName>
    <definedName name="SSSSSSSS" localSheetId="0" hidden="1">{"'손익현황'!$A$1:$J$29"}</definedName>
    <definedName name="SSSSSSSS" hidden="1">{"'손익현황'!$A$1:$J$29"}</definedName>
    <definedName name="sssssssss" localSheetId="0" hidden="1">{#N/A,#N/A,FALSE,"EL-M-01";#N/A,#N/A,FALSE,"EL-M-02";#N/A,#N/A,FALSE,"EL-M-03";#N/A,#N/A,FALSE,"EL-S-01";#N/A,#N/A,FALSE,"EL-S-02";#N/A,#N/A,FALSE,"EL-A-01";#N/A,#N/A,FALSE,"EL-A-02"}</definedName>
    <definedName name="sssssssss" hidden="1">{#N/A,#N/A,FALSE,"EL-M-01";#N/A,#N/A,FALSE,"EL-M-02";#N/A,#N/A,FALSE,"EL-M-03";#N/A,#N/A,FALSE,"EL-S-01";#N/A,#N/A,FALSE,"EL-S-02";#N/A,#N/A,FALSE,"EL-A-01";#N/A,#N/A,FALSE,"EL-A-02"}</definedName>
    <definedName name="sssssssssssssssss" localSheetId="0" hidden="1">{"detail",#N/A,FALSE,"mfg";"summary",#N/A,FALSE,"mfg"}</definedName>
    <definedName name="sssssssssssssssss" hidden="1">{"detail",#N/A,FALSE,"mfg";"summary",#N/A,FALSE,"mfg"}</definedName>
    <definedName name="sssswwww" localSheetId="0" hidden="1">{#N/A,"PURCHM",FALSE,"Business Analysis";#N/A,"SPADD",FALSE,"Business Analysis"}</definedName>
    <definedName name="sssswwww" hidden="1">{#N/A,"PURCHM",FALSE,"Business Analysis";#N/A,"SPADD",FALSE,"Business Analysis"}</definedName>
    <definedName name="SSW" localSheetId="0" hidden="1">{#N/A,#N/A,FALSE,"지침";#N/A,#N/A,FALSE,"환경분석";#N/A,#N/A,FALSE,"Sheet16"}</definedName>
    <definedName name="SSW" hidden="1">{#N/A,#N/A,FALSE,"지침";#N/A,#N/A,FALSE,"환경분석";#N/A,#N/A,FALSE,"Sheet16"}</definedName>
    <definedName name="SSWOO0110PL" localSheetId="0" hidden="1">{#N/A,#N/A,FALSE,"지침";#N/A,#N/A,FALSE,"환경분석";#N/A,#N/A,FALSE,"Sheet16"}</definedName>
    <definedName name="SSWOO0110PL" hidden="1">{#N/A,#N/A,FALSE,"지침";#N/A,#N/A,FALSE,"환경분석";#N/A,#N/A,FALSE,"Sheet16"}</definedName>
    <definedName name="sswooseon" localSheetId="0" hidden="1">{#N/A,#N/A,FALSE,"지침";#N/A,#N/A,FALSE,"환경분석";#N/A,#N/A,FALSE,"Sheet16"}</definedName>
    <definedName name="sswooseon" hidden="1">{#N/A,#N/A,FALSE,"지침";#N/A,#N/A,FALSE,"환경분석";#N/A,#N/A,FALSE,"Sheet16"}</definedName>
    <definedName name="SS구조및형태" localSheetId="0" hidden="1">{#N/A,#N/A,FALSE,"관로 72c"}</definedName>
    <definedName name="SS구조및형태" hidden="1">{#N/A,#N/A,FALSE,"관로 72c"}</definedName>
    <definedName name="Staril" localSheetId="0" hidden="1">{#N/A,#N/A,FALSE,"REPORT"}</definedName>
    <definedName name="Staril" hidden="1">{#N/A,#N/A,FALSE,"REPORT"}</definedName>
    <definedName name="Start" localSheetId="0" hidden="1">{#N/A,#N/A,TRUE,"일정"}</definedName>
    <definedName name="Start" localSheetId="3" hidden="1">{#N/A,#N/A,TRUE,"일정"}</definedName>
    <definedName name="Start" hidden="1">{#N/A,#N/A,TRUE,"일정"}</definedName>
    <definedName name="Status_AMAT" hidden="1">#N/A</definedName>
    <definedName name="steven" localSheetId="0"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even"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STKMV" hidden="1">#REF!</definedName>
    <definedName name="Stocks" localSheetId="0" hidden="1">{#N/A,#N/A,FALSE,"Aging Summary";#N/A,#N/A,FALSE,"Ratio Analysis";#N/A,#N/A,FALSE,"Test 120 Day Accts";#N/A,#N/A,FALSE,"Tickmarks"}</definedName>
    <definedName name="Stocks" localSheetId="3" hidden="1">{#N/A,#N/A,FALSE,"Aging Summary";#N/A,#N/A,FALSE,"Ratio Analysis";#N/A,#N/A,FALSE,"Test 120 Day Accts";#N/A,#N/A,FALSE,"Tickmarks"}</definedName>
    <definedName name="Stocks" hidden="1">{#N/A,#N/A,FALSE,"Aging Summary";#N/A,#N/A,FALSE,"Ratio Analysis";#N/A,#N/A,FALSE,"Test 120 Day Accts";#N/A,#N/A,FALSE,"Tickmarks"}</definedName>
    <definedName name="StratPlanAP" localSheetId="0" hidden="1">{#N/A,#N/A,FALSE,"Pharm";#N/A,#N/A,FALSE,"WWCM"}</definedName>
    <definedName name="StratPlanAP" hidden="1">{#N/A,#N/A,FALSE,"Pharm";#N/A,#N/A,FALSE,"WWCM"}</definedName>
    <definedName name="SUK" hidden="1">#REF!</definedName>
    <definedName name="SUKHEE" hidden="1">#REF!</definedName>
    <definedName name="SUMARY" localSheetId="0" hidden="1">{#N/A,#N/A,FALSE,"지침";#N/A,#N/A,FALSE,"환경분석";#N/A,#N/A,FALSE,"Sheet16"}</definedName>
    <definedName name="SUMARY" hidden="1">{#N/A,#N/A,FALSE,"지침";#N/A,#N/A,FALSE,"환경분석";#N/A,#N/A,FALSE,"Sheet16"}</definedName>
    <definedName name="Summary"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Summary"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super"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super"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Susan" localSheetId="0" hidden="1">{#N/A,#N/A,FALSE,"Revised cover";#N/A,#N/A,FALSE,"Trends";"main view",#N/A,FALSE,"As Reported";#N/A,#N/A,FALSE,"delegations";#N/A,#N/A,FALSE,"(un) Commited"}</definedName>
    <definedName name="Susan" hidden="1">{#N/A,#N/A,FALSE,"Revised cover";#N/A,#N/A,FALSE,"Trends";"main view",#N/A,FALSE,"As Reported";#N/A,#N/A,FALSE,"delegations";#N/A,#N/A,FALSE,"(un) Commited"}</definedName>
    <definedName name="svc" localSheetId="0" hidden="1">{#N/A,#N/A,FALSE,"PART-1234-8-12-9(41)";#N/A,#N/A,FALSE,"PARTS-2(3)";#N/A,#N/A,FALSE,"VAN SYSTEM";#N/A,#N/A,FALSE,"PARTS-10(26)";#N/A,#N/A,FALSE,"PART-5-6-7-11(14)";#N/A,#N/A,FALSE,"PARTS-4(3)";#N/A,#N/A,FALSE,"PCLASS"}</definedName>
    <definedName name="svc" hidden="1">{#N/A,#N/A,FALSE,"PART-1234-8-12-9(41)";#N/A,#N/A,FALSE,"PARTS-2(3)";#N/A,#N/A,FALSE,"VAN SYSTEM";#N/A,#N/A,FALSE,"PARTS-10(26)";#N/A,#N/A,FALSE,"PART-5-6-7-11(14)";#N/A,#N/A,FALSE,"PARTS-4(3)";#N/A,#N/A,FALSE,"PCLASS"}</definedName>
    <definedName name="SVC제품별매출" localSheetId="0" hidden="1">{#N/A,#N/A,FALSE,"P.C.B"}</definedName>
    <definedName name="SVC제품별매출" hidden="1">{#N/A,#N/A,FALSE,"P.C.B"}</definedName>
    <definedName name="sw" localSheetId="0" hidden="1">{#N/A,"PURCHM",FALSE,"Business Analysis";#N/A,"SPADD",FALSE,"Business Analysis"}</definedName>
    <definedName name="sw" hidden="1">{#N/A,"PURCHM",FALSE,"Business Analysis";#N/A,"SPADD",FALSE,"Business Analysis"}</definedName>
    <definedName name="swaw" localSheetId="0" hidden="1">{"TEXO2N2_VOL",#N/A,FALSE,"MTHLYVOL";"TEXH2_VOL",#N/A,FALSE,"MTHLYVOL";"LOUIS_VOL",#N/A,FALSE,"MTHLYVOL";"H2_VOL",#N/A,FALSE,"MTHLYVOL";"O2N2_VOL",#N/A,FALSE,"MTHLYVOL";"PACKAGE_VOL",#N/A,FALSE,"MTHLYVOL"}</definedName>
    <definedName name="swaw" hidden="1">{"TEXO2N2_VOL",#N/A,FALSE,"MTHLYVOL";"TEXH2_VOL",#N/A,FALSE,"MTHLYVOL";"LOUIS_VOL",#N/A,FALSE,"MTHLYVOL";"H2_VOL",#N/A,FALSE,"MTHLYVOL";"O2N2_VOL",#N/A,FALSE,"MTHLYVOL";"PACKAGE_VOL",#N/A,FALSE,"MTHLYVOL"}</definedName>
    <definedName name="SWIRTVB" localSheetId="0" hidden="1">{#N/A,#N/A,FALSE,"지침";#N/A,#N/A,FALSE,"환경분석";#N/A,#N/A,FALSE,"Sheet16"}</definedName>
    <definedName name="SWIRTVB" hidden="1">{#N/A,#N/A,FALSE,"지침";#N/A,#N/A,FALSE,"환경분석";#N/A,#N/A,FALSE,"Sheet16"}</definedName>
    <definedName name="swq" localSheetId="0" hidden="1">{#N/A,"PURCHM",FALSE,"Business Analysis";#N/A,"SPADD",FALSE,"Business Analysis"}</definedName>
    <definedName name="swq" hidden="1">{#N/A,"PURCHM",FALSE,"Business Analysis";#N/A,"SPADD",FALSE,"Business Analysis"}</definedName>
    <definedName name="swr" localSheetId="0" hidden="1">{"Polymers Details",#N/A,FALSE,"Current Yr";"Polymer Details",#N/A,FALSE,"Budget";"Polymer Details",#N/A,FALSE,"Prior Year"}</definedName>
    <definedName name="swr" hidden="1">{"Polymers Details",#N/A,FALSE,"Current Yr";"Polymer Details",#N/A,FALSE,"Budget";"Polymer Details",#N/A,FALSE,"Prior Year"}</definedName>
    <definedName name="SX" localSheetId="0"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X"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sz"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sz"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szx" localSheetId="0" hidden="1">{"LAPO2N2",#N/A,FALSE,"CM"}</definedName>
    <definedName name="szx" hidden="1">{"LAPO2N2",#N/A,FALSE,"CM"}</definedName>
    <definedName name="T" hidden="1">#REF!</definedName>
    <definedName name="t.2" localSheetId="0" hidden="1">{#N/A,#N/A,FALSE,"Umsatz EO BP";#N/A,#N/A,FALSE,"Umsatz EO OP";#N/A,#N/A,FALSE,"ER EO BP";#N/A,#N/A,FALSE,"ER EO OP";#N/A,#N/A,FALSE,"EA EO (2)";#N/A,#N/A,FALSE,"EA EO";#N/A,#N/A,FALSE,"EA EO (3)";#N/A,#N/A,FALSE,"EA EO (4)";#N/A,#N/A,FALSE,"KA EO  (2)";#N/A,#N/A,FALSE,"KA EO";#N/A,#N/A,FALSE,"KA EO  (3)";#N/A,#N/A,FALSE,"KA EO (4)"}</definedName>
    <definedName name="t.2" hidden="1">{#N/A,#N/A,FALSE,"Umsatz EO BP";#N/A,#N/A,FALSE,"Umsatz EO OP";#N/A,#N/A,FALSE,"ER EO BP";#N/A,#N/A,FALSE,"ER EO OP";#N/A,#N/A,FALSE,"EA EO (2)";#N/A,#N/A,FALSE,"EA EO";#N/A,#N/A,FALSE,"EA EO (3)";#N/A,#N/A,FALSE,"EA EO (4)";#N/A,#N/A,FALSE,"KA EO  (2)";#N/A,#N/A,FALSE,"KA EO";#N/A,#N/A,FALSE,"KA EO  (3)";#N/A,#N/A,FALSE,"KA EO (4)"}</definedName>
    <definedName name="t.5"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t.5"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ta" localSheetId="0" hidden="1">{#N/A,#N/A,FALSE,"Aging Summary";#N/A,#N/A,FALSE,"Ratio Analysis";#N/A,#N/A,FALSE,"Test 120 Day Accts";#N/A,#N/A,FALSE,"Tickmarks"}</definedName>
    <definedName name="ta" hidden="1">{#N/A,#N/A,FALSE,"Aging Summary";#N/A,#N/A,FALSE,"Ratio Analysis";#N/A,#N/A,FALSE,"Test 120 Day Accts";#N/A,#N/A,FALSE,"Tickmarks"}</definedName>
    <definedName name="tai.v4" localSheetId="0" hidden="1">{#N/A,#N/A,FALSE,"Umsatz EO BP";#N/A,#N/A,FALSE,"Umsatz EO OP";#N/A,#N/A,FALSE,"ER EO BP";#N/A,#N/A,FALSE,"ER EO OP";#N/A,#N/A,FALSE,"EA EO (2)";#N/A,#N/A,FALSE,"EA EO";#N/A,#N/A,FALSE,"EA EO (3)";#N/A,#N/A,FALSE,"EA EO (4)";#N/A,#N/A,FALSE,"KA EO  (2)";#N/A,#N/A,FALSE,"KA EO";#N/A,#N/A,FALSE,"KA EO  (3)";#N/A,#N/A,FALSE,"KA EO (4)"}</definedName>
    <definedName name="tai.v4" hidden="1">{#N/A,#N/A,FALSE,"Umsatz EO BP";#N/A,#N/A,FALSE,"Umsatz EO OP";#N/A,#N/A,FALSE,"ER EO BP";#N/A,#N/A,FALSE,"ER EO OP";#N/A,#N/A,FALSE,"EA EO (2)";#N/A,#N/A,FALSE,"EA EO";#N/A,#N/A,FALSE,"EA EO (3)";#N/A,#N/A,FALSE,"EA EO (4)";#N/A,#N/A,FALSE,"KA EO  (2)";#N/A,#N/A,FALSE,"KA EO";#N/A,#N/A,FALSE,"KA EO  (3)";#N/A,#N/A,FALSE,"KA EO (4)"}</definedName>
    <definedName name="Tail.2" localSheetId="0" hidden="1">{#N/A,#N/A,FALSE,"KA CH  (2)"}</definedName>
    <definedName name="Tail.2" hidden="1">{#N/A,#N/A,FALSE,"KA CH  (2)"}</definedName>
    <definedName name="tank"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tank"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Tappet"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Tappet"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tappet_1" localSheetId="0" hidden="1">{"Seite 17",#N/A,FALSE,"Valve Lift Curves, cyl. 1 (17)"}</definedName>
    <definedName name="tappet_1" hidden="1">{"Seite 17",#N/A,FALSE,"Valve Lift Curves, cyl. 1 (17)"}</definedName>
    <definedName name="taxol" localSheetId="0" hidden="1">{#N/A,#N/A,FALSE,"Pharm";#N/A,#N/A,FALSE,"WWCM"}</definedName>
    <definedName name="taxol" hidden="1">{#N/A,#N/A,FALSE,"Pharm";#N/A,#N/A,FALSE,"WWCM"}</definedName>
    <definedName name="TB" hidden="1">#REF!</definedName>
    <definedName name="TB4363804a_1c8f_42f1_8fc7_8c8a9b1114a2" hidden="1">#REF!</definedName>
    <definedName name="TB64882683_0125_42ab_a787_208c010028ac" hidden="1">#REF!</definedName>
    <definedName name="TB7e037925_8500_4e9a_95f2_5725db94ac38" hidden="1">#REF!</definedName>
    <definedName name="TB87156dcb_64ae_4043_b428_efdeca807e34" hidden="1">#REF!</definedName>
    <definedName name="tbl_ProdInfo" hidden="1">#REF!</definedName>
    <definedName name="tc" localSheetId="0" hidden="1">{#N/A,#N/A,FALSE,"단축1";#N/A,#N/A,FALSE,"단축2";#N/A,#N/A,FALSE,"단축3";#N/A,#N/A,FALSE,"장축";#N/A,#N/A,FALSE,"4WD"}</definedName>
    <definedName name="tc" hidden="1">{#N/A,#N/A,FALSE,"단축1";#N/A,#N/A,FALSE,"단축2";#N/A,#N/A,FALSE,"단축3";#N/A,#N/A,FALSE,"장축";#N/A,#N/A,FALSE,"4WD"}</definedName>
    <definedName name="tci" localSheetId="0" hidden="1">{#N/A,#N/A,FALSE,"단축1";#N/A,#N/A,FALSE,"단축2";#N/A,#N/A,FALSE,"단축3";#N/A,#N/A,FALSE,"장축";#N/A,#N/A,FALSE,"4WD"}</definedName>
    <definedName name="tci" hidden="1">{#N/A,#N/A,FALSE,"단축1";#N/A,#N/A,FALSE,"단축2";#N/A,#N/A,FALSE,"단축3";#N/A,#N/A,FALSE,"장축";#N/A,#N/A,FALSE,"4WD"}</definedName>
    <definedName name="td" localSheetId="0" hidden="1">{"QTR_ACT",#N/A,FALSE,"PROP_PBIT_DEV_Q3";"QTR_BUD",#N/A,FALSE,"PROP_PBIT_DEV_Q3";"YTD_BUD",#N/A,FALSE,"PROP_PBIT_DEV_Q3";"YTD_ACT",#N/A,FALSE,"PROP_PBIT_DEV_Q3";"FY95 SNAP3",#N/A,FALSE,"PROP_PBIT_DEV_Q3";"FY95_BUD",#N/A,FALSE,"PROP_PBIT_DEV_Q3";"FY96_BUD",#N/A,FALSE,"PROP_PBIT_DEV_Q3"}</definedName>
    <definedName name="td" hidden="1">{"QTR_ACT",#N/A,FALSE,"PROP_PBIT_DEV_Q3";"QTR_BUD",#N/A,FALSE,"PROP_PBIT_DEV_Q3";"YTD_BUD",#N/A,FALSE,"PROP_PBIT_DEV_Q3";"YTD_ACT",#N/A,FALSE,"PROP_PBIT_DEV_Q3";"FY95 SNAP3",#N/A,FALSE,"PROP_PBIT_DEV_Q3";"FY95_BUD",#N/A,FALSE,"PROP_PBIT_DEV_Q3";"FY96_BUD",#N/A,FALSE,"PROP_PBIT_DEV_Q3"}</definedName>
    <definedName name="te" localSheetId="0" hidden="1">{"pro_view",#N/A,FALSE,"EEFSNAP2";"rep_view",#N/A,FALSE,"EEFSNAP2"}</definedName>
    <definedName name="te" hidden="1">{"pro_view",#N/A,FALSE,"EEFSNAP2";"rep_view",#N/A,FALSE,"EEFSNAP2"}</definedName>
    <definedName name="Tem" localSheetId="0" hidden="1">{#N/A,#N/A,FALSE,"Pharm";#N/A,#N/A,FALSE,"WWCM"}</definedName>
    <definedName name="Tem" hidden="1">{#N/A,#N/A,FALSE,"Pharm";#N/A,#N/A,FALSE,"WWCM"}</definedName>
    <definedName name="teq" localSheetId="0" hidden="1">{#N/A,#N/A,FALSE,"Pharm";#N/A,#N/A,FALSE,"WWCM"}</definedName>
    <definedName name="teq" hidden="1">{#N/A,#N/A,FALSE,"Pharm";#N/A,#N/A,FALSE,"WWCM"}</definedName>
    <definedName name="Tequin" localSheetId="0" hidden="1">{#N/A,#N/A,FALSE,"Pharm";#N/A,#N/A,FALSE,"WWCM"}</definedName>
    <definedName name="Tequin" hidden="1">{#N/A,#N/A,FALSE,"Pharm";#N/A,#N/A,FALSE,"WWCM"}</definedName>
    <definedName name="tequinol" localSheetId="0" hidden="1">{#N/A,#N/A,FALSE,"REPORT"}</definedName>
    <definedName name="tequinol" hidden="1">{#N/A,#N/A,FALSE,"REPORT"}</definedName>
    <definedName name="ter" localSheetId="0"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ter"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terc" localSheetId="0" hidden="1">{"YD GENERALH2",#N/A,FALSE,"YTD"}</definedName>
    <definedName name="terc" hidden="1">{"YD GENERALH2",#N/A,FALSE,"YTD"}</definedName>
    <definedName name="test" localSheetId="0" hidden="1">{"PAGE1",#N/A,FALSE,"YIELDS";"PAGE2",#N/A,FALSE,"YIELDS";"PAGE3",#N/A,FALSE,"YIELDS"}</definedName>
    <definedName name="test" hidden="1">{"PAGE1",#N/A,FALSE,"YIELDS";"PAGE2",#N/A,FALSE,"YIELDS";"PAGE3",#N/A,FALSE,"YIELDS"}</definedName>
    <definedName name="test.4" localSheetId="0" hidden="1">{"Padd I to III",#N/A,FALSE,"REFINERY";"Padd IV to US",#N/A,FALSE,"REFINERY";"Crude Balance I",#N/A,FALSE,"REFINERY";"Crude Balance II",#N/A,FALSE,"REFINERY"}</definedName>
    <definedName name="test.4" hidden="1">{"Padd I to III",#N/A,FALSE,"REFINERY";"Padd IV to US",#N/A,FALSE,"REFINERY";"Crude Balance I",#N/A,FALSE,"REFINERY";"Crude Balance II",#N/A,FALSE,"REFINERY"}</definedName>
    <definedName name="test.all" localSheetId="0" hidden="1">{"PAGE1",#N/A,FALSE,"YIELDS";"PAGE2",#N/A,FALSE,"YIELDS";"PAGE3",#N/A,FALSE,"YIELDS"}</definedName>
    <definedName name="test.all" hidden="1">{"PAGE1",#N/A,FALSE,"YIELDS";"PAGE2",#N/A,FALSE,"YIELDS";"PAGE3",#N/A,FALSE,"YIELDS"}</definedName>
    <definedName name="test222" localSheetId="0" hidden="1">{#N/A,#N/A,FALSE,"관로 72c"}</definedName>
    <definedName name="test222" hidden="1">{#N/A,#N/A,FALSE,"관로 72c"}</definedName>
    <definedName name="test5" localSheetId="0" hidden="1">{"Current",#N/A,FALSE,"Currentcal";"Current B",#N/A,FALSE,"Currentcal";"Constant",#N/A,FALSE,"Constantcal";"Constant B",#N/A,FALSE,"Constantcal"}</definedName>
    <definedName name="test5" hidden="1">{"Current",#N/A,FALSE,"Currentcal";"Current B",#N/A,FALSE,"Currentcal";"Constant",#N/A,FALSE,"Constantcal";"Constant B",#N/A,FALSE,"Constantcal"}</definedName>
    <definedName name="teste" localSheetId="0" hidden="1">{#N/A,#N/A,FALSE,"Pharm";#N/A,#N/A,FALSE,"WWCM"}</definedName>
    <definedName name="teste" hidden="1">{#N/A,#N/A,FALSE,"Pharm";#N/A,#N/A,FALSE,"WWCM"}</definedName>
    <definedName name="teww" hidden="1">#N/A</definedName>
    <definedName name="TextRefCopyRangeCount" hidden="1">1</definedName>
    <definedName name="TF" hidden="1">#REF!</definedName>
    <definedName name="tffff" localSheetId="2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tffff"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tffff"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tffff"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tftft"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ftft"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ftft"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TG"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TG"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tggf" hidden="1">#N/A</definedName>
    <definedName name="tha.2" localSheetId="0" hidden="1">{#N/A,#N/A,FALSE,"Produkte Erw.";#N/A,#N/A,FALSE,"Produkte Plan";#N/A,#N/A,FALSE,"Leistungen Erw.";#N/A,#N/A,FALSE,"Leistungen Plan";#N/A,#N/A,FALSE,"KA Allg.Kosten (2)";#N/A,#N/A,FALSE,"KA All.Kosten"}</definedName>
    <definedName name="tha.2" hidden="1">{#N/A,#N/A,FALSE,"Produkte Erw.";#N/A,#N/A,FALSE,"Produkte Plan";#N/A,#N/A,FALSE,"Leistungen Erw.";#N/A,#N/A,FALSE,"Leistungen Plan";#N/A,#N/A,FALSE,"KA Allg.Kosten (2)";#N/A,#N/A,FALSE,"KA All.Kosten"}</definedName>
    <definedName name="tha.3" localSheetId="0" hidden="1">{#N/A,#N/A,FALSE,"KA CH  (2)"}</definedName>
    <definedName name="tha.3" hidden="1">{#N/A,#N/A,FALSE,"KA CH  (2)"}</definedName>
    <definedName name="tha.4"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tha.4"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tha.4._99" localSheetId="0" hidden="1">{#N/A,#N/A,FALSE,"Umsatz 99";#N/A,#N/A,FALSE,"ER 99 "}</definedName>
    <definedName name="tha.4._99" hidden="1">{#N/A,#N/A,FALSE,"Umsatz 99";#N/A,#N/A,FALSE,"ER 99 "}</definedName>
    <definedName name="Thail.2" localSheetId="0" hidden="1">{#N/A,#N/A,FALSE,"Umsatz 99";#N/A,#N/A,FALSE,"ER 99 "}</definedName>
    <definedName name="Thail.2" hidden="1">{#N/A,#N/A,FALSE,"Umsatz 99";#N/A,#N/A,FALSE,"ER 99 "}</definedName>
    <definedName name="THEME2" localSheetId="0" hidden="1">{#N/A,#N/A,FALSE,"96 3월물량표";#N/A,#N/A,FALSE,"96 4월물량표";#N/A,#N/A,FALSE,"96 5월물량표"}</definedName>
    <definedName name="THEME2" localSheetId="3" hidden="1">{#N/A,#N/A,FALSE,"96 3월물량표";#N/A,#N/A,FALSE,"96 4월물량표";#N/A,#N/A,FALSE,"96 5월물량표"}</definedName>
    <definedName name="THEME2" hidden="1">{#N/A,#N/A,FALSE,"96 3월물량표";#N/A,#N/A,FALSE,"96 4월물량표";#N/A,#N/A,FALSE,"96 5월물량표"}</definedName>
    <definedName name="thsdorlsf" localSheetId="0" hidden="1">{"'분양원가'!$B$1:$F$113"}</definedName>
    <definedName name="thsdorlsf" hidden="1">{"'분양원가'!$B$1:$F$113"}</definedName>
    <definedName name="TI_CLAD" localSheetId="0" hidden="1">{#N/A,#N/A,FALSE,"Sheet1"}</definedName>
    <definedName name="TI_CLAD" hidden="1">{#N/A,#N/A,FALSE,"Sheet1"}</definedName>
    <definedName name="Tiering" localSheetId="0" hidden="1">{#N/A,#N/A,TRUE,"Reforecast vs Budget";#N/A,#N/A,TRUE,"Reforecast vs Budget (2)";#N/A,#N/A,TRUE,"Key Financials";#N/A,#N/A,TRUE,"Subscriber";#N/A,#N/A,TRUE,"IS";#N/A,#N/A,TRUE,"IS-Basic";#N/A,#N/A,TRUE,"IS-Tiering";#N/A,#N/A,TRUE,"IS-Broadband";#N/A,#N/A,TRUE,"IS Summary2";#N/A,#N/A,TRUE,"Sub Basic";#N/A,#N/A,TRUE,"Sub Tiering";#N/A,#N/A,TRUE,"Sub Broadband";#N/A,#N/A,TRUE,"Bench-Sum";#N/A,#N/A,TRUE,"Bench-Total";#N/A,#N/A,TRUE,"Bench-Basic";#N/A,#N/A,TRUE,"Benchmark-Tiering";#N/A,#N/A,TRUE,"Benchmark-Broadband";#N/A,#N/A,TRUE,"Benchmark-NTY";#N/A,#N/A,TRUE,"Benchmark-Best";#N/A,#N/A,TRUE,"Benchmark-SH";#N/A,#N/A,TRUE,"Benchmark-CY";#N/A,#N/A,TRUE,"Benchmark-TC";#N/A,#N/A,TRUE,"Head Count"}</definedName>
    <definedName name="Tiering" hidden="1">{#N/A,#N/A,TRUE,"Reforecast vs Budget";#N/A,#N/A,TRUE,"Reforecast vs Budget (2)";#N/A,#N/A,TRUE,"Key Financials";#N/A,#N/A,TRUE,"Subscriber";#N/A,#N/A,TRUE,"IS";#N/A,#N/A,TRUE,"IS-Basic";#N/A,#N/A,TRUE,"IS-Tiering";#N/A,#N/A,TRUE,"IS-Broadband";#N/A,#N/A,TRUE,"IS Summary2";#N/A,#N/A,TRUE,"Sub Basic";#N/A,#N/A,TRUE,"Sub Tiering";#N/A,#N/A,TRUE,"Sub Broadband";#N/A,#N/A,TRUE,"Bench-Sum";#N/A,#N/A,TRUE,"Bench-Total";#N/A,#N/A,TRUE,"Bench-Basic";#N/A,#N/A,TRUE,"Benchmark-Tiering";#N/A,#N/A,TRUE,"Benchmark-Broadband";#N/A,#N/A,TRUE,"Benchmark-NTY";#N/A,#N/A,TRUE,"Benchmark-Best";#N/A,#N/A,TRUE,"Benchmark-SH";#N/A,#N/A,TRUE,"Benchmark-CY";#N/A,#N/A,TRUE,"Benchmark-TC";#N/A,#N/A,TRUE,"Head Count"}</definedName>
    <definedName name="TIM" localSheetId="0" hidden="1">{"'Sheet1'!$R$24:$V$24"}</definedName>
    <definedName name="TIM" hidden="1">{"'Sheet1'!$R$24:$V$24"}</definedName>
    <definedName name="tjgk1"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tjgk1"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tkdeo" localSheetId="0" hidden="1">{#N/A,#N/A,FALSE,"매출이익"}</definedName>
    <definedName name="tkdeo" hidden="1">{#N/A,#N/A,FALSE,"매출이익"}</definedName>
    <definedName name="TKTKTK" localSheetId="0" hidden="1">{"'미착금액'!$A$4:$G$14"}</definedName>
    <definedName name="TKTKTK" hidden="1">{"'미착금액'!$A$4:$G$14"}</definedName>
    <definedName name="tl" localSheetId="0" hidden="1">{"Commentary",#N/A,FALSE,"May"}</definedName>
    <definedName name="tl" hidden="1">{"Commentary",#N/A,FALSE,"May"}</definedName>
    <definedName name="TLF" localSheetId="0" hidden="1">{"'10_03일자별'!$A$2:$H$31"}</definedName>
    <definedName name="TLF" hidden="1">{"'10_03일자별'!$A$2:$H$31"}</definedName>
    <definedName name="TLS" localSheetId="0" hidden="1">{#N/A,#N/A,FALSE,"단축1";#N/A,#N/A,FALSE,"단축2";#N/A,#N/A,FALSE,"단축3";#N/A,#N/A,FALSE,"장축";#N/A,#N/A,FALSE,"4WD"}</definedName>
    <definedName name="TLS" hidden="1">{#N/A,#N/A,FALSE,"단축1";#N/A,#N/A,FALSE,"단축2";#N/A,#N/A,FALSE,"단축3";#N/A,#N/A,FALSE,"장축";#N/A,#N/A,FALSE,"4WD"}</definedName>
    <definedName name="tm" localSheetId="0" hidden="1">{"ICD Details",#N/A,FALSE,"Current Yr";"ICD Details",#N/A,FALSE,"Budget";"ICD Details",#N/A,FALSE,"Prior Year"}</definedName>
    <definedName name="tm" hidden="1">{"ICD Details",#N/A,FALSE,"Current Yr";"ICD Details",#N/A,FALSE,"Budget";"ICD Details",#N/A,FALSE,"Prior Year"}</definedName>
    <definedName name="tmto" localSheetId="0" hidden="1">{"detail",#N/A,FALSE,"mfg";"summary",#N/A,FALSE,"mfg"}</definedName>
    <definedName name="tmto" hidden="1">{"detail",#N/A,FALSE,"mfg";"summary",#N/A,FALSE,"mfg"}</definedName>
    <definedName name="tn" localSheetId="0"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tn"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TNWJDTHSDLRKJFKFSD" localSheetId="0" hidden="1">{#N/A,#N/A,FALSE,"지침";#N/A,#N/A,FALSE,"환경분석";#N/A,#N/A,FALSE,"Sheet16"}</definedName>
    <definedName name="TNWJDTHSDLRKJFKFSD" hidden="1">{#N/A,#N/A,FALSE,"지침";#N/A,#N/A,FALSE,"환경분석";#N/A,#N/A,FALSE,"Sheet16"}</definedName>
    <definedName name="TORSION" localSheetId="25" hidden="1">{#N/A,#N/A,FALSE,"단축1";#N/A,#N/A,FALSE,"단축2";#N/A,#N/A,FALSE,"단축3";#N/A,#N/A,FALSE,"장축";#N/A,#N/A,FALSE,"4WD"}</definedName>
    <definedName name="TORSION" localSheetId="0" hidden="1">{#N/A,#N/A,FALSE,"단축1";#N/A,#N/A,FALSE,"단축2";#N/A,#N/A,FALSE,"단축3";#N/A,#N/A,FALSE,"장축";#N/A,#N/A,FALSE,"4WD"}</definedName>
    <definedName name="TORSION" localSheetId="3" hidden="1">{#N/A,#N/A,FALSE,"단축1";#N/A,#N/A,FALSE,"단축2";#N/A,#N/A,FALSE,"단축3";#N/A,#N/A,FALSE,"장축";#N/A,#N/A,FALSE,"4WD"}</definedName>
    <definedName name="TORSION" hidden="1">{#N/A,#N/A,FALSE,"단축1";#N/A,#N/A,FALSE,"단축2";#N/A,#N/A,FALSE,"단축3";#N/A,#N/A,FALSE,"장축";#N/A,#N/A,FALSE,"4WD"}</definedName>
    <definedName name="total" localSheetId="0" hidden="1">{"detail",#N/A,FALSE,"mfg";"summary",#N/A,FALSE,"mfg"}</definedName>
    <definedName name="total" hidden="1">{"detail",#N/A,FALSE,"mfg";"summary",#N/A,FALSE,"mfg"}</definedName>
    <definedName name="TOUT" localSheetId="0"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OUT" hidden="1">{#N/A,#N/A,TRUE,"I_S";#N/A,#N/A,TRUE,"Valvert";#N/A,#N/A,TRUE,"B_S";#N/A,#N/A,TRUE,"F_F";#N/A,#N/A,TRUE,"12.00";#N/A,#N/A,TRUE,"12.20";#N/A,#N/A,TRUE,"12.30";#N/A,#N/A,TRUE,"14.00";#N/A,#N/A,TRUE,"14.10";#N/A,#N/A,TRUE,"15.00";#N/A,#N/A,TRUE,"15.10";#N/A,#N/A,TRUE,"20.00";#N/A,#N/A,TRUE,"20.10";#N/A,#N/A,TRUE,"20.70";#N/A,#N/A,TRUE,"20.80";#N/A,#N/A,TRUE,"22.10";#N/A,#N/A,TRUE,"22.15";#N/A,#N/A,TRUE,"23.30";#N/A,#N/A,TRUE,"27.10";#N/A,#N/A,TRUE,"30.00";#N/A,#N/A,TRUE,"30.10";#N/A,#N/A,TRUE,"31.00";#N/A,#N/A,TRUE,"31.10";#N/A,#N/A,TRUE,"33.00";#N/A,#N/A,TRUE,"34.00";#N/A,#N/A,TRUE,"34.10";#N/A,#N/A,TRUE,"34.20";#N/A,#N/A,TRUE,"34.25";#N/A,#N/A,TRUE,"37.10";#N/A,#N/A,TRUE,"38.00";#N/A,#N/A,TRUE,"TA-101&amp;2";#N/A,#N/A,TRUE,"TA-105";#N/A,#N/A,TRUE,"TA-111&amp;12";#N/A,#N/A,TRUE,"TA-115";#N/A,#N/A,TRUE,"Computer"}</definedName>
    <definedName name="tp" localSheetId="0" hidden="1">{#N/A,#N/A,FALSE,"주요여수신";#N/A,#N/A,FALSE,"수신금리";#N/A,#N/A,FALSE,"대출금리";#N/A,#N/A,FALSE,"신규대출";#N/A,#N/A,FALSE,"총액대출"}</definedName>
    <definedName name="tp" hidden="1">{#N/A,#N/A,FALSE,"주요여수신";#N/A,#N/A,FALSE,"수신금리";#N/A,#N/A,FALSE,"대출금리";#N/A,#N/A,FALSE,"신규대출";#N/A,#N/A,FALSE,"총액대출"}</definedName>
    <definedName name="TR" hidden="1">#REF!</definedName>
    <definedName name="trcde" localSheetId="0"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trcde"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tre" localSheetId="0" hidden="1">{"pro_view",#N/A,FALSE,"EEFSNAP2";"rep_view",#N/A,FALSE,"EEFSNAP2"}</definedName>
    <definedName name="tre" hidden="1">{"pro_view",#N/A,FALSE,"EEFSNAP2";"rep_view",#N/A,FALSE,"EEFSNAP2"}</definedName>
    <definedName name="tree수정" localSheetId="0" hidden="1">{#N/A,#N/A,FALSE,"지침";#N/A,#N/A,FALSE,"환경분석";#N/A,#N/A,FALSE,"Sheet16"}</definedName>
    <definedName name="tree수정" hidden="1">{#N/A,#N/A,FALSE,"지침";#N/A,#N/A,FALSE,"환경분석";#N/A,#N/A,FALSE,"Sheet16"}</definedName>
    <definedName name="trg" hidden="1">#REF!</definedName>
    <definedName name="tryeuyit" localSheetId="0" hidden="1">{#N/A,#N/A,FALSE,"Pharm";#N/A,#N/A,FALSE,"WWCM"}</definedName>
    <definedName name="tryeuyit" hidden="1">{#N/A,#N/A,FALSE,"Pharm";#N/A,#N/A,FALSE,"WWCM"}</definedName>
    <definedName name="tryrye" localSheetId="0" hidden="1">{#N/A,#N/A,FALSE,"손익표지";#N/A,#N/A,FALSE,"손익계산";#N/A,#N/A,FALSE,"일반관리비";#N/A,#N/A,FALSE,"영업외수익";#N/A,#N/A,FALSE,"영업외비용";#N/A,#N/A,FALSE,"매출액";#N/A,#N/A,FALSE,"요약손익";#N/A,#N/A,FALSE,"요약대차";#N/A,#N/A,FALSE,"매출채권현황";#N/A,#N/A,FALSE,"매출채권명세"}</definedName>
    <definedName name="tryrye" hidden="1">{#N/A,#N/A,FALSE,"손익표지";#N/A,#N/A,FALSE,"손익계산";#N/A,#N/A,FALSE,"일반관리비";#N/A,#N/A,FALSE,"영업외수익";#N/A,#N/A,FALSE,"영업외비용";#N/A,#N/A,FALSE,"매출액";#N/A,#N/A,FALSE,"요약손익";#N/A,#N/A,FALSE,"요약대차";#N/A,#N/A,FALSE,"매출채권현황";#N/A,#N/A,FALSE,"매출채권명세"}</definedName>
    <definedName name="ts" localSheetId="0" hidden="1">{"oct_res_comm",#N/A,FALSE,"VarToBud"}</definedName>
    <definedName name="ts" hidden="1">{"oct_res_comm",#N/A,FALSE,"VarToBud"}</definedName>
    <definedName name="TT" localSheetId="25" hidden="1">{#N/A,#N/A,FALSE,"UNIT";#N/A,#N/A,FALSE,"UNIT";#N/A,#N/A,FALSE,"계정"}</definedName>
    <definedName name="TT" localSheetId="0" hidden="1">{#N/A,#N/A,FALSE,"UNIT";#N/A,#N/A,FALSE,"UNIT";#N/A,#N/A,FALSE,"계정"}</definedName>
    <definedName name="TT" localSheetId="3" hidden="1">{#N/A,#N/A,FALSE,"UNIT";#N/A,#N/A,FALSE,"UNIT";#N/A,#N/A,FALSE,"계정"}</definedName>
    <definedName name="TT" hidden="1">{#N/A,#N/A,FALSE,"UNIT";#N/A,#N/A,FALSE,"UNIT";#N/A,#N/A,FALSE,"계정"}</definedName>
    <definedName name="tt.8" localSheetId="0" hidden="1">{#N/A,#N/A,FALSE,"PMW Gruppe 99_98";#N/A,#N/A,FALSE,"PMW KG 98_99";#N/A,#N/A,FALSE,"PMW Inc. 99_98";#N/A,#N/A,FALSE,"PMW VTECH 99_98";#N/A,#N/A,FALSE,"PMW Thail. 99_98";#N/A,#N/A,FALSE,"PMW Canada 99_98";#N/A,#N/A,FALSE,"Währungsabw. 99_98"}</definedName>
    <definedName name="tt.8" hidden="1">{#N/A,#N/A,FALSE,"PMW Gruppe 99_98";#N/A,#N/A,FALSE,"PMW KG 98_99";#N/A,#N/A,FALSE,"PMW Inc. 99_98";#N/A,#N/A,FALSE,"PMW VTECH 99_98";#N/A,#N/A,FALSE,"PMW Thail. 99_98";#N/A,#N/A,FALSE,"PMW Canada 99_98";#N/A,#N/A,FALSE,"Währungsabw. 99_98"}</definedName>
    <definedName name="tthh" hidden="1">#N/A</definedName>
    <definedName name="ttp" localSheetId="0" hidden="1">{#N/A,#N/A,FALSE,"Yield";#N/A,#N/A,FALSE,"Loss1";#N/A,#N/A,FALSE,"Loss2";#N/A,#N/A,FALSE,"Hour-Labor(배분)";#N/A,#N/A,FALSE,"Capital Expenditure";#N/A,#N/A,FALSE,"Productivity"}</definedName>
    <definedName name="ttp" localSheetId="3" hidden="1">{#N/A,#N/A,FALSE,"Yield";#N/A,#N/A,FALSE,"Loss1";#N/A,#N/A,FALSE,"Loss2";#N/A,#N/A,FALSE,"Hour-Labor(배분)";#N/A,#N/A,FALSE,"Capital Expenditure";#N/A,#N/A,FALSE,"Productivity"}</definedName>
    <definedName name="ttp" hidden="1">{#N/A,#N/A,FALSE,"Yield";#N/A,#N/A,FALSE,"Loss1";#N/A,#N/A,FALSE,"Loss2";#N/A,#N/A,FALSE,"Hour-Labor(배분)";#N/A,#N/A,FALSE,"Capital Expenditure";#N/A,#N/A,FALSE,"Productivity"}</definedName>
    <definedName name="TTT" localSheetId="25" hidden="1">{"'Sheet1'!$A$1:$H$36"}</definedName>
    <definedName name="TTT" localSheetId="0" hidden="1">{"'Sheet1'!$A$1:$H$36"}</definedName>
    <definedName name="TTT" localSheetId="3" hidden="1">{"'Sheet1'!$A$1:$H$36"}</definedName>
    <definedName name="TTT" hidden="1">{"'Sheet1'!$A$1:$H$36"}</definedName>
    <definedName name="tttq"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tttq"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tttq"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tttt" localSheetId="0" hidden="1">{#N/A,#N/A,FALSE,"Produkte Erw.";#N/A,#N/A,FALSE,"Produkte Plan";#N/A,#N/A,FALSE,"Leistungen Erw.";#N/A,#N/A,FALSE,"Leistungen Plan";#N/A,#N/A,FALSE,"KA Allg.Kosten (2)";#N/A,#N/A,FALSE,"KA All.Kosten"}</definedName>
    <definedName name="tttt" hidden="1">{#N/A,#N/A,FALSE,"Produkte Erw.";#N/A,#N/A,FALSE,"Produkte Plan";#N/A,#N/A,FALSE,"Leistungen Erw.";#N/A,#N/A,FALSE,"Leistungen Plan";#N/A,#N/A,FALSE,"KA Allg.Kosten (2)";#N/A,#N/A,FALSE,"KA All.Kosten"}</definedName>
    <definedName name="ttttt" localSheetId="0" hidden="1">{#N/A,#N/A,FALSE,"지침";#N/A,#N/A,FALSE,"환경분석";#N/A,#N/A,FALSE,"Sheet16"}</definedName>
    <definedName name="ttttt" hidden="1">{#N/A,#N/A,FALSE,"지침";#N/A,#N/A,FALSE,"환경분석";#N/A,#N/A,FALSE,"Sheet16"}</definedName>
    <definedName name="ttzz" localSheetId="0" hidden="1">{#N/A,#N/A,FALSE,"Umsatz CH";#N/A,#N/A,FALSE,"ER CH";#N/A,#N/A,FALSE,"EA CH (2) ";#N/A,#N/A,FALSE,"EA CH";#N/A,#N/A,FALSE,"EA CH (3) ";#N/A,#N/A,FALSE,"EA CH (4)";#N/A,#N/A,FALSE,"KA CH";#N/A,#N/A,FALSE,"KA CH  (2)";#N/A,#N/A,FALSE,"KA CH  (3)";#N/A,#N/A,FALSE,"KA CH (4)"}</definedName>
    <definedName name="ttzz" hidden="1">{#N/A,#N/A,FALSE,"Umsatz CH";#N/A,#N/A,FALSE,"ER CH";#N/A,#N/A,FALSE,"EA CH (2) ";#N/A,#N/A,FALSE,"EA CH";#N/A,#N/A,FALSE,"EA CH (3) ";#N/A,#N/A,FALSE,"EA CH (4)";#N/A,#N/A,FALSE,"KA CH";#N/A,#N/A,FALSE,"KA CH  (2)";#N/A,#N/A,FALSE,"KA CH  (3)";#N/A,#N/A,FALSE,"KA CH (4)"}</definedName>
    <definedName name="turd" localSheetId="0" hidden="1">{"detail",#N/A,FALSE,"mfg";"summary",#N/A,FALSE,"mfg"}</definedName>
    <definedName name="turd" hidden="1">{"detail",#N/A,FALSE,"mfg";"summary",#N/A,FALSE,"mfg"}</definedName>
    <definedName name="tv"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tv"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tw"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w"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tyht" localSheetId="0" hidden="1">{#N/A,#N/A,FALSE,"지침";#N/A,#N/A,FALSE,"환경분석";#N/A,#N/A,FALSE,"Sheet16"}</definedName>
    <definedName name="tyht" hidden="1">{#N/A,#N/A,FALSE,"지침";#N/A,#N/A,FALSE,"환경분석";#N/A,#N/A,FALSE,"Sheet16"}</definedName>
    <definedName name="tynm" localSheetId="0" hidden="1">{"apci",#N/A,FALSE,"Chem_CY";"eastman",#N/A,FALSE,"Eastman";"betz",#N/A,FALSE,"Betz";"great lakes",#N/A,FALSE,"Great_Lakes";"hercules",#N/A,FALSE,"Hercules Chem Seg Data";"rohm",#N/A,FALSE,"Rohm";"union carbide",#N/A,FALSE,"Union";"witco",#N/A,FALSE,"Witco"}</definedName>
    <definedName name="tynm" hidden="1">{"apci",#N/A,FALSE,"Chem_CY";"eastman",#N/A,FALSE,"Eastman";"betz",#N/A,FALSE,"Betz";"great lakes",#N/A,FALSE,"Great_Lakes";"hercules",#N/A,FALSE,"Hercules Chem Seg Data";"rohm",#N/A,FALSE,"Rohm";"union carbide",#N/A,FALSE,"Union";"witco",#N/A,FALSE,"Witco"}</definedName>
    <definedName name="TYRUI" localSheetId="0" hidden="1">{#N/A,#N/A,FALSE,"단축1";#N/A,#N/A,FALSE,"단축2";#N/A,#N/A,FALSE,"단축3";#N/A,#N/A,FALSE,"장축";#N/A,#N/A,FALSE,"4WD"}</definedName>
    <definedName name="TYRUI" hidden="1">{#N/A,#N/A,FALSE,"단축1";#N/A,#N/A,FALSE,"단축2";#N/A,#N/A,FALSE,"단축3";#N/A,#N/A,FALSE,"장축";#N/A,#N/A,FALSE,"4WD"}</definedName>
    <definedName name="tyu" localSheetId="0" hidden="1">{"oct_res_comm",#N/A,FALSE,"VarToBud"}</definedName>
    <definedName name="tyu" hidden="1">{"oct_res_comm",#N/A,FALSE,"VarToBud"}</definedName>
    <definedName name="TYUH" hidden="1">#REF!</definedName>
    <definedName name="tyui" localSheetId="0" hidden="1">{"ICD Details",#N/A,FALSE,"Current Yr";"ICD Details",#N/A,FALSE,"Budget";"ICD Details",#N/A,FALSE,"Prior Year"}</definedName>
    <definedName name="tyui" hidden="1">{"ICD Details",#N/A,FALSE,"Current Yr";"ICD Details",#N/A,FALSE,"Budget";"ICD Details",#N/A,FALSE,"Prior Year"}</definedName>
    <definedName name="tyut" localSheetId="0" hidden="1">{#N/A,#N/A,FALSE,"손익표지";#N/A,#N/A,FALSE,"손익계산";#N/A,#N/A,FALSE,"일반관리비";#N/A,#N/A,FALSE,"영업외수익";#N/A,#N/A,FALSE,"영업외비용";#N/A,#N/A,FALSE,"매출액";#N/A,#N/A,FALSE,"요약손익";#N/A,#N/A,FALSE,"요약대차";#N/A,#N/A,FALSE,"매출채권현황";#N/A,#N/A,FALSE,"매출채권명세"}</definedName>
    <definedName name="tyut" hidden="1">{#N/A,#N/A,FALSE,"손익표지";#N/A,#N/A,FALSE,"손익계산";#N/A,#N/A,FALSE,"일반관리비";#N/A,#N/A,FALSE,"영업외수익";#N/A,#N/A,FALSE,"영업외비용";#N/A,#N/A,FALSE,"매출액";#N/A,#N/A,FALSE,"요약손익";#N/A,#N/A,FALSE,"요약대차";#N/A,#N/A,FALSE,"매출채권현황";#N/A,#N/A,FALSE,"매출채권명세"}</definedName>
    <definedName name="tyutytyi" localSheetId="0" hidden="1">{#N/A,#N/A,FALSE,"Pharm";#N/A,#N/A,FALSE,"WWCM"}</definedName>
    <definedName name="tyutytyi" hidden="1">{#N/A,#N/A,FALSE,"Pharm";#N/A,#N/A,FALSE,"WWCM"}</definedName>
    <definedName name="tyyufkjkhjd" localSheetId="0" hidden="1">{#N/A,#N/A,FALSE,"Pharm";#N/A,#N/A,FALSE,"WWCM"}</definedName>
    <definedName name="tyyufkjkhjd" hidden="1">{#N/A,#N/A,FALSE,"Pharm";#N/A,#N/A,FALSE,"WWCM"}</definedName>
    <definedName name="TYYYYY" localSheetId="0" hidden="1">{#N/A,#N/A,FALSE,"단축1";#N/A,#N/A,FALSE,"단축2";#N/A,#N/A,FALSE,"단축3";#N/A,#N/A,FALSE,"장축";#N/A,#N/A,FALSE,"4WD"}</definedName>
    <definedName name="TYYYYY" hidden="1">{#N/A,#N/A,FALSE,"단축1";#N/A,#N/A,FALSE,"단축2";#N/A,#N/A,FALSE,"단축3";#N/A,#N/A,FALSE,"장축";#N/A,#N/A,FALSE,"4WD"}</definedName>
    <definedName name="tzt" localSheetId="0" hidden="1">{#N/A,#N/A,FALSE,"Umsatz HM";#N/A,#N/A,FALSE,"ER HM";#N/A,#N/A,FALSE,"EA HM  (2)";#N/A,#N/A,FALSE,"EA HM ";#N/A,#N/A,FALSE,"EA HM  (4)";#N/A,#N/A,FALSE,"EA HM  (3)";#N/A,#N/A,FALSE,"KA HM  (2)";#N/A,#N/A,FALSE,"KA HM";#N/A,#N/A,FALSE,"KA HM  (3)";#N/A,#N/A,FALSE,"KA HM (4)"}</definedName>
    <definedName name="tzt" hidden="1">{#N/A,#N/A,FALSE,"Umsatz HM";#N/A,#N/A,FALSE,"ER HM";#N/A,#N/A,FALSE,"EA HM  (2)";#N/A,#N/A,FALSE,"EA HM ";#N/A,#N/A,FALSE,"EA HM  (4)";#N/A,#N/A,FALSE,"EA HM  (3)";#N/A,#N/A,FALSE,"KA HM  (2)";#N/A,#N/A,FALSE,"KA HM";#N/A,#N/A,FALSE,"KA HM  (3)";#N/A,#N/A,FALSE,"KA HM (4)"}</definedName>
    <definedName name="tzutz.lkjkljk" localSheetId="0" hidden="1">{#N/A,#N/A,FALSE,"Umsatz CH";#N/A,#N/A,FALSE,"ER CH";#N/A,#N/A,FALSE,"EA CH (2) ";#N/A,#N/A,FALSE,"EA CH";#N/A,#N/A,FALSE,"EA CH (3) ";#N/A,#N/A,FALSE,"EA CH (4)";#N/A,#N/A,FALSE,"KA CH";#N/A,#N/A,FALSE,"KA CH  (2)";#N/A,#N/A,FALSE,"KA CH  (3)";#N/A,#N/A,FALSE,"KA CH (4)"}</definedName>
    <definedName name="tzutz.lkjkljk" hidden="1">{#N/A,#N/A,FALSE,"Umsatz CH";#N/A,#N/A,FALSE,"ER CH";#N/A,#N/A,FALSE,"EA CH (2) ";#N/A,#N/A,FALSE,"EA CH";#N/A,#N/A,FALSE,"EA CH (3) ";#N/A,#N/A,FALSE,"EA CH (4)";#N/A,#N/A,FALSE,"KA CH";#N/A,#N/A,FALSE,"KA CH  (2)";#N/A,#N/A,FALSE,"KA CH  (3)";#N/A,#N/A,FALSE,"KA CH (4)"}</definedName>
    <definedName name="ua" localSheetId="0" hidden="1">{#N/A,#N/A,FALSE,"Aging Summary";#N/A,#N/A,FALSE,"Ratio Analysis";#N/A,#N/A,FALSE,"Test 120 Day Accts";#N/A,#N/A,FALSE,"Tickmarks"}</definedName>
    <definedName name="ua" hidden="1">{#N/A,#N/A,FALSE,"Aging Summary";#N/A,#N/A,FALSE,"Ratio Analysis";#N/A,#N/A,FALSE,"Test 120 Day Accts";#N/A,#N/A,FALSE,"Tickmarks"}</definedName>
    <definedName name="uh" localSheetId="0" hidden="1">{"detail",#N/A,FALSE,"mfg";"summary",#N/A,FALSE,"mfg"}</definedName>
    <definedName name="uh" hidden="1">{"detail",#N/A,FALSE,"mfg";"summary",#N/A,FALSE,"mfg"}</definedName>
    <definedName name="ui" hidden="1">#REF!</definedName>
    <definedName name="uiim" localSheetId="0" hidden="1">{"Pg1",#N/A,FALSE,"OpExYTDvsBud";"Pg2",#N/A,FALSE,"OpExYTDvsBud"}</definedName>
    <definedName name="uiim" hidden="1">{"Pg1",#N/A,FALSE,"OpExYTDvsBud";"Pg2",#N/A,FALSE,"OpExYTDvsBud"}</definedName>
    <definedName name="uiui" localSheetId="0" hidden="1">{#N/A,#N/A,FALSE,"Umsatz HM";#N/A,#N/A,FALSE,"ER HM";#N/A,#N/A,FALSE,"EA HM  (2)";#N/A,#N/A,FALSE,"EA HM ";#N/A,#N/A,FALSE,"EA HM  (4)";#N/A,#N/A,FALSE,"EA HM  (3)";#N/A,#N/A,FALSE,"KA HM  (2)";#N/A,#N/A,FALSE,"KA HM";#N/A,#N/A,FALSE,"KA HM  (3)";#N/A,#N/A,FALSE,"KA HM (4)"}</definedName>
    <definedName name="uiui" hidden="1">{#N/A,#N/A,FALSE,"Umsatz HM";#N/A,#N/A,FALSE,"ER HM";#N/A,#N/A,FALSE,"EA HM  (2)";#N/A,#N/A,FALSE,"EA HM ";#N/A,#N/A,FALSE,"EA HM  (4)";#N/A,#N/A,FALSE,"EA HM  (3)";#N/A,#N/A,FALSE,"KA HM  (2)";#N/A,#N/A,FALSE,"KA HM";#N/A,#N/A,FALSE,"KA HM  (3)";#N/A,#N/A,FALSE,"KA HM (4)"}</definedName>
    <definedName name="UNI_AA_VERSION" hidden="1">"150.2.0"</definedName>
    <definedName name="UNI_FILT_END" hidden="1">8</definedName>
    <definedName name="UNI_FILT_OFFSPEC" hidden="1">2</definedName>
    <definedName name="UNI_FILT_ONSPEC" hidden="1">1</definedName>
    <definedName name="UNI_FILT_START" hidden="1">4</definedName>
    <definedName name="UNI_NOTHING" hidden="1">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OUTLIERS" hidden="1">32</definedName>
    <definedName name="UNI_PRES_POST" hidden="1">256</definedName>
    <definedName name="UNI_PRES_PRIOR" hidden="1">2048</definedName>
    <definedName name="UNI_PRES_RECENT" hidden="1">1024</definedName>
    <definedName name="UNI_PRES_STATIC" hidden="1">128</definedName>
    <definedName name="UNI_RET_ATTRIB" hidden="1">64</definedName>
    <definedName name="UNI_RET_CONF" hidden="1">32</definedName>
    <definedName name="UNI_RET_DESC" hidden="1">4</definedName>
    <definedName name="UNI_RET_END" hidden="1">16384</definedName>
    <definedName name="UNI_RET_EQUIP" hidden="1">1</definedName>
    <definedName name="UNI_RET_EVENT" hidden="1">4096</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START" hidden="1">8192</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t" localSheetId="0" hidden="1">{#N/A,#N/A,FALSE,"Pharm";#N/A,#N/A,FALSE,"WWCM"}</definedName>
    <definedName name="Unit" hidden="1">{#N/A,#N/A,FALSE,"Pharm";#N/A,#N/A,FALSE,"WWCM"}</definedName>
    <definedName name="up" localSheetId="0" hidden="1">{#N/A,#N/A,FALSE,"지침";#N/A,#N/A,FALSE,"환경분석";#N/A,#N/A,FALSE,"Sheet16"}</definedName>
    <definedName name="up" hidden="1">{#N/A,#N/A,FALSE,"지침";#N/A,#N/A,FALSE,"환경분석";#N/A,#N/A,FALSE,"Sheet16"}</definedName>
    <definedName name="uq" localSheetId="0" hidden="1">{"detail",#N/A,FALSE,"mfg";"summary",#N/A,FALSE,"mfg"}</definedName>
    <definedName name="uq" hidden="1">{"detail",#N/A,FALSE,"mfg";"summary",#N/A,FALSE,"mfg"}</definedName>
    <definedName name="us평가" hidden="1">#REF!</definedName>
    <definedName name="US평가내역" localSheetId="0" hidden="1">{#N/A,#N/A,FALSE,"Aging Summary";#N/A,#N/A,FALSE,"Ratio Analysis";#N/A,#N/A,FALSE,"Test 120 Day Accts";#N/A,#N/A,FALSE,"Tickmarks"}</definedName>
    <definedName name="US평가내역" hidden="1">{#N/A,#N/A,FALSE,"Aging Summary";#N/A,#N/A,FALSE,"Ratio Analysis";#N/A,#N/A,FALSE,"Test 120 Day Accts";#N/A,#N/A,FALSE,"Tickmarks"}</definedName>
    <definedName name="ut" localSheetId="0" hidden="1">{#N/A,"PURCHM",FALSE,"Business Analysis";#N/A,"SPADD",FALSE,"Business Analysis"}</definedName>
    <definedName name="ut" hidden="1">{#N/A,"PURCHM",FALSE,"Business Analysis";#N/A,"SPADD",FALSE,"Business Analysis"}</definedName>
    <definedName name="uty" localSheetId="0" hidden="1">{"'7'!$B$15:$D$32"}</definedName>
    <definedName name="uty" hidden="1">{"'7'!$B$15:$D$32"}</definedName>
    <definedName name="uu" localSheetId="0" hidden="1">{#N/A,#N/A,FALSE,"빌딩claim율";#N/A,#N/A,FALSE,"전력CLAIM율";#N/A,#N/A,FALSE,"SVC산업CLAIM"}</definedName>
    <definedName name="uu" hidden="1">{#N/A,#N/A,FALSE,"빌딩claim율";#N/A,#N/A,FALSE,"전력CLAIM율";#N/A,#N/A,FALSE,"SVC산업CLAIM"}</definedName>
    <definedName name="uu.kk" localSheetId="0" hidden="1">{#N/A,#N/A,FALSE,"KA CH  (2)"}</definedName>
    <definedName name="uu.kk" hidden="1">{#N/A,#N/A,FALSE,"KA CH  (2)"}</definedName>
    <definedName name="üü.l" localSheetId="0" hidden="1">{#N/A,#N/A,FALSE,"Umsatz EO BP";#N/A,#N/A,FALSE,"Umsatz EO OP";#N/A,#N/A,FALSE,"ER EO BP";#N/A,#N/A,FALSE,"ER EO OP";#N/A,#N/A,FALSE,"EA EO (2)";#N/A,#N/A,FALSE,"EA EO";#N/A,#N/A,FALSE,"EA EO (3)";#N/A,#N/A,FALSE,"EA EO (4)";#N/A,#N/A,FALSE,"KA EO  (2)";#N/A,#N/A,FALSE,"KA EO";#N/A,#N/A,FALSE,"KA EO  (3)";#N/A,#N/A,FALSE,"KA EO (4)"}</definedName>
    <definedName name="üü.l" hidden="1">{#N/A,#N/A,FALSE,"Umsatz EO BP";#N/A,#N/A,FALSE,"Umsatz EO OP";#N/A,#N/A,FALSE,"ER EO BP";#N/A,#N/A,FALSE,"ER EO OP";#N/A,#N/A,FALSE,"EA EO (2)";#N/A,#N/A,FALSE,"EA EO";#N/A,#N/A,FALSE,"EA EO (3)";#N/A,#N/A,FALSE,"EA EO (4)";#N/A,#N/A,FALSE,"KA EO  (2)";#N/A,#N/A,FALSE,"KA EO";#N/A,#N/A,FALSE,"KA EO  (3)";#N/A,#N/A,FALSE,"KA EO (4)"}</definedName>
    <definedName name="uuu"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üüü" localSheetId="0" hidden="1">{#N/A,#N/A,FALSE,"Umsatz HM";#N/A,#N/A,FALSE,"ER HM";#N/A,#N/A,FALSE,"EA HM  (2)";#N/A,#N/A,FALSE,"EA HM ";#N/A,#N/A,FALSE,"EA HM  (4)";#N/A,#N/A,FALSE,"EA HM  (3)";#N/A,#N/A,FALSE,"KA HM  (2)";#N/A,#N/A,FALSE,"KA HM";#N/A,#N/A,FALSE,"KA HM  (3)";#N/A,#N/A,FALSE,"KA HM (4)"}</definedName>
    <definedName name="üüü" hidden="1">{#N/A,#N/A,FALSE,"Umsatz HM";#N/A,#N/A,FALSE,"ER HM";#N/A,#N/A,FALSE,"EA HM  (2)";#N/A,#N/A,FALSE,"EA HM ";#N/A,#N/A,FALSE,"EA HM  (4)";#N/A,#N/A,FALSE,"EA HM  (3)";#N/A,#N/A,FALSE,"KA HM  (2)";#N/A,#N/A,FALSE,"KA HM";#N/A,#N/A,FALSE,"KA HM  (3)";#N/A,#N/A,FALSE,"KA HM (4)"}</definedName>
    <definedName name="uuui"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i"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i"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u"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u"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uuuu"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üüüü"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üüüü"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UY" localSheetId="0" hidden="1">{#N/A,#N/A,FALSE,"PART-1234-8-12-9(41)";#N/A,#N/A,FALSE,"PARTS-2(3)";#N/A,#N/A,FALSE,"VAN SYSTEM";#N/A,#N/A,FALSE,"PARTS-10(26)";#N/A,#N/A,FALSE,"PART-5-6-7-11(14)";#N/A,#N/A,FALSE,"PARTS-4(3)";#N/A,#N/A,FALSE,"PCLASS"}</definedName>
    <definedName name="UY" hidden="1">{#N/A,#N/A,FALSE,"PART-1234-8-12-9(41)";#N/A,#N/A,FALSE,"PARTS-2(3)";#N/A,#N/A,FALSE,"VAN SYSTEM";#N/A,#N/A,FALSE,"PARTS-10(26)";#N/A,#N/A,FALSE,"PART-5-6-7-11(14)";#N/A,#N/A,FALSE,"PARTS-4(3)";#N/A,#N/A,FALSE,"PCLASS"}</definedName>
    <definedName name="uyl" localSheetId="0" hidden="1">{#N/A,#N/A,FALSE,"PART-1234-8-12-9(41)";#N/A,#N/A,FALSE,"PARTS-2(3)";#N/A,#N/A,FALSE,"VAN SYSTEM";#N/A,#N/A,FALSE,"PARTS-10(26)";#N/A,#N/A,FALSE,"PART-5-6-7-11(14)";#N/A,#N/A,FALSE,"PARTS-4(3)";#N/A,#N/A,FALSE,"PCLASS"}</definedName>
    <definedName name="uyl" hidden="1">{#N/A,#N/A,FALSE,"PART-1234-8-12-9(41)";#N/A,#N/A,FALSE,"PARTS-2(3)";#N/A,#N/A,FALSE,"VAN SYSTEM";#N/A,#N/A,FALSE,"PARTS-10(26)";#N/A,#N/A,FALSE,"PART-5-6-7-11(14)";#N/A,#N/A,FALSE,"PARTS-4(3)";#N/A,#N/A,FALSE,"PCLASS"}</definedName>
    <definedName name="uyt" localSheetId="0" hidden="1">{#N/A,"PURADD",FALSE,"Business Analysis";#N/A,"PURSPP",FALSE,"Business Analysis";#N/A,"CTGIND",FALSE,"Business Analysis";#N/A,"PURCHM",FALSE,"Business Analysis";#N/A,"SPADD",FALSE,"Business Analysis";#N/A,"EPOXY",FALSE,"Business Analysis";#N/A,"PURPER",FALSE,"Business Analysis"}</definedName>
    <definedName name="uyt" hidden="1">{#N/A,"PURADD",FALSE,"Business Analysis";#N/A,"PURSPP",FALSE,"Business Analysis";#N/A,"CTGIND",FALSE,"Business Analysis";#N/A,"PURCHM",FALSE,"Business Analysis";#N/A,"SPADD",FALSE,"Business Analysis";#N/A,"EPOXY",FALSE,"Business Analysis";#N/A,"PURPER",FALSE,"Business Analysis"}</definedName>
    <definedName name="uytr" localSheetId="0" hidden="1">{#N/A,"PURCHM",FALSE,"Business Analysis";#N/A,"SPADD",FALSE,"Business Analysis"}</definedName>
    <definedName name="uytr" hidden="1">{#N/A,"PURCHM",FALSE,"Business Analysis";#N/A,"SPADD",FALSE,"Business Analysis"}</definedName>
    <definedName name="uztuz" localSheetId="0" hidden="1">{#N/A,#N/A,FALSE,"Umsatz OK";#N/A,#N/A,FALSE,"ER OK ";#N/A,#N/A,FALSE,"EA OK (2)";#N/A,#N/A,FALSE,"EA OK";#N/A,#N/A,FALSE,"EA OK (3)";#N/A,#N/A,FALSE,"EA OK (4)";#N/A,#N/A,FALSE,"KA OK  (2)";#N/A,#N/A,FALSE,"KA OK";#N/A,#N/A,FALSE,"KA OK  (3)";#N/A,#N/A,FALSE,"KA OK (4)"}</definedName>
    <definedName name="uztuz" hidden="1">{#N/A,#N/A,FALSE,"Umsatz OK";#N/A,#N/A,FALSE,"ER OK ";#N/A,#N/A,FALSE,"EA OK (2)";#N/A,#N/A,FALSE,"EA OK";#N/A,#N/A,FALSE,"EA OK (3)";#N/A,#N/A,FALSE,"EA OK (4)";#N/A,#N/A,FALSE,"KA OK  (2)";#N/A,#N/A,FALSE,"KA OK";#N/A,#N/A,FALSE,"KA OK  (3)";#N/A,#N/A,FALSE,"KA OK (4)"}</definedName>
    <definedName name="uzuztt" localSheetId="0" hidden="1">{#N/A,#N/A,FALSE,"Umsatz HM";#N/A,#N/A,FALSE,"ER HM";#N/A,#N/A,FALSE,"EA HM  (2)";#N/A,#N/A,FALSE,"EA HM ";#N/A,#N/A,FALSE,"EA HM  (4)";#N/A,#N/A,FALSE,"EA HM  (3)";#N/A,#N/A,FALSE,"KA HM  (2)";#N/A,#N/A,FALSE,"KA HM";#N/A,#N/A,FALSE,"KA HM  (3)";#N/A,#N/A,FALSE,"KA HM (4)"}</definedName>
    <definedName name="uzuztt" hidden="1">{#N/A,#N/A,FALSE,"Umsatz HM";#N/A,#N/A,FALSE,"ER HM";#N/A,#N/A,FALSE,"EA HM  (2)";#N/A,#N/A,FALSE,"EA HM ";#N/A,#N/A,FALSE,"EA HM  (4)";#N/A,#N/A,FALSE,"EA HM  (3)";#N/A,#N/A,FALSE,"KA HM  (2)";#N/A,#N/A,FALSE,"KA HM";#N/A,#N/A,FALSE,"KA HM  (3)";#N/A,#N/A,FALSE,"KA HM (4)"}</definedName>
    <definedName name="v" localSheetId="0" hidden="1">{#N/A,#N/A,FALSE,"BS";#N/A,#N/A,FALSE,"PL";#N/A,#N/A,FALSE,"처분";#N/A,#N/A,FALSE,"현금";#N/A,#N/A,FALSE,"매출";#N/A,#N/A,FALSE,"원가";#N/A,#N/A,FALSE,"경영"}</definedName>
    <definedName name="v" localSheetId="3" hidden="1">{#N/A,#N/A,FALSE,"BS";#N/A,#N/A,FALSE,"PL";#N/A,#N/A,FALSE,"처분";#N/A,#N/A,FALSE,"현금";#N/A,#N/A,FALSE,"매출";#N/A,#N/A,FALSE,"원가";#N/A,#N/A,FALSE,"경영"}</definedName>
    <definedName name="v" hidden="1">{#N/A,#N/A,FALSE,"BS";#N/A,#N/A,FALSE,"PL";#N/A,#N/A,FALSE,"처분";#N/A,#N/A,FALSE,"현금";#N/A,#N/A,FALSE,"매출";#N/A,#N/A,FALSE,"원가";#N/A,#N/A,FALSE,"경영"}</definedName>
    <definedName name="v.1" localSheetId="0" hidden="1">{#N/A,#N/A,FALSE,"Umsatz HM";#N/A,#N/A,FALSE,"ER HM";#N/A,#N/A,FALSE,"EA HM  (2)";#N/A,#N/A,FALSE,"EA HM ";#N/A,#N/A,FALSE,"EA HM  (4)";#N/A,#N/A,FALSE,"EA HM  (3)";#N/A,#N/A,FALSE,"KA HM  (2)";#N/A,#N/A,FALSE,"KA HM";#N/A,#N/A,FALSE,"KA HM  (3)";#N/A,#N/A,FALSE,"KA HM (4)"}</definedName>
    <definedName name="v.1" hidden="1">{#N/A,#N/A,FALSE,"Umsatz HM";#N/A,#N/A,FALSE,"ER HM";#N/A,#N/A,FALSE,"EA HM  (2)";#N/A,#N/A,FALSE,"EA HM ";#N/A,#N/A,FALSE,"EA HM  (4)";#N/A,#N/A,FALSE,"EA HM  (3)";#N/A,#N/A,FALSE,"KA HM  (2)";#N/A,#N/A,FALSE,"KA HM";#N/A,#N/A,FALSE,"KA HM  (3)";#N/A,#N/A,FALSE,"KA HM (4)"}</definedName>
    <definedName name="v.10" localSheetId="0" hidden="1">{#N/A,#N/A,FALSE,"Produkte Erw.";#N/A,#N/A,FALSE,"Produkte Plan";#N/A,#N/A,FALSE,"Leistungen Erw.";#N/A,#N/A,FALSE,"Leistungen Plan";#N/A,#N/A,FALSE,"KA Allg.Kosten (2)";#N/A,#N/A,FALSE,"KA All.Kosten"}</definedName>
    <definedName name="v.10" hidden="1">{#N/A,#N/A,FALSE,"Produkte Erw.";#N/A,#N/A,FALSE,"Produkte Plan";#N/A,#N/A,FALSE,"Leistungen Erw.";#N/A,#N/A,FALSE,"Leistungen Plan";#N/A,#N/A,FALSE,"KA Allg.Kosten (2)";#N/A,#N/A,FALSE,"KA All.Kosten"}</definedName>
    <definedName name="V.2" localSheetId="0" hidden="1">{#N/A,#N/A,FALSE,"Produkte Erw.";#N/A,#N/A,FALSE,"Produkte Plan";#N/A,#N/A,FALSE,"Leistungen Erw.";#N/A,#N/A,FALSE,"Leistungen Plan";#N/A,#N/A,FALSE,"KA Allg.Kosten (2)";#N/A,#N/A,FALSE,"KA All.Kosten"}</definedName>
    <definedName name="V.2" hidden="1">{#N/A,#N/A,FALSE,"Produkte Erw.";#N/A,#N/A,FALSE,"Produkte Plan";#N/A,#N/A,FALSE,"Leistungen Erw.";#N/A,#N/A,FALSE,"Leistungen Plan";#N/A,#N/A,FALSE,"KA Allg.Kosten (2)";#N/A,#N/A,FALSE,"KA All.Kosten"}</definedName>
    <definedName name="V.3" localSheetId="0" hidden="1">{#N/A,#N/A,FALSE,"Produkte Erw.";#N/A,#N/A,FALSE,"Produkte Plan";#N/A,#N/A,FALSE,"Leistungen Erw.";#N/A,#N/A,FALSE,"Leistungen Plan";#N/A,#N/A,FALSE,"KA Allg.Kosten (2)";#N/A,#N/A,FALSE,"KA All.Kosten"}</definedName>
    <definedName name="V.3" hidden="1">{#N/A,#N/A,FALSE,"Produkte Erw.";#N/A,#N/A,FALSE,"Produkte Plan";#N/A,#N/A,FALSE,"Leistungen Erw.";#N/A,#N/A,FALSE,"Leistungen Plan";#N/A,#N/A,FALSE,"KA Allg.Kosten (2)";#N/A,#N/A,FALSE,"KA All.Kosten"}</definedName>
    <definedName name="v.6" localSheetId="0" hidden="1">{#N/A,#N/A,FALSE,"Umsatz CH";#N/A,#N/A,FALSE,"ER CH";#N/A,#N/A,FALSE,"EA CH (2) ";#N/A,#N/A,FALSE,"EA CH";#N/A,#N/A,FALSE,"EA CH (3) ";#N/A,#N/A,FALSE,"EA CH (4)";#N/A,#N/A,FALSE,"KA CH";#N/A,#N/A,FALSE,"KA CH  (2)";#N/A,#N/A,FALSE,"KA CH  (3)";#N/A,#N/A,FALSE,"KA CH (4)"}</definedName>
    <definedName name="v.6" hidden="1">{#N/A,#N/A,FALSE,"Umsatz CH";#N/A,#N/A,FALSE,"ER CH";#N/A,#N/A,FALSE,"EA CH (2) ";#N/A,#N/A,FALSE,"EA CH";#N/A,#N/A,FALSE,"EA CH (3) ";#N/A,#N/A,FALSE,"EA CH (4)";#N/A,#N/A,FALSE,"KA CH";#N/A,#N/A,FALSE,"KA CH  (2)";#N/A,#N/A,FALSE,"KA CH  (3)";#N/A,#N/A,FALSE,"KA CH (4)"}</definedName>
    <definedName name="v.7" localSheetId="0" hidden="1">{#N/A,#N/A,FALSE,"Umsatz CH";#N/A,#N/A,FALSE,"ER CH";#N/A,#N/A,FALSE,"EA CH (2) ";#N/A,#N/A,FALSE,"EA CH";#N/A,#N/A,FALSE,"EA CH (3) ";#N/A,#N/A,FALSE,"EA CH (4)";#N/A,#N/A,FALSE,"KA CH";#N/A,#N/A,FALSE,"KA CH  (2)";#N/A,#N/A,FALSE,"KA CH  (3)";#N/A,#N/A,FALSE,"KA CH (4)"}</definedName>
    <definedName name="v.7" hidden="1">{#N/A,#N/A,FALSE,"Umsatz CH";#N/A,#N/A,FALSE,"ER CH";#N/A,#N/A,FALSE,"EA CH (2) ";#N/A,#N/A,FALSE,"EA CH";#N/A,#N/A,FALSE,"EA CH (3) ";#N/A,#N/A,FALSE,"EA CH (4)";#N/A,#N/A,FALSE,"KA CH";#N/A,#N/A,FALSE,"KA CH  (2)";#N/A,#N/A,FALSE,"KA CH  (3)";#N/A,#N/A,FALSE,"KA CH (4)"}</definedName>
    <definedName name="v.8" localSheetId="0" hidden="1">{#N/A,#N/A,FALSE,"Produkte Erw.";#N/A,#N/A,FALSE,"Produkte Plan";#N/A,#N/A,FALSE,"Leistungen Erw.";#N/A,#N/A,FALSE,"Leistungen Plan";#N/A,#N/A,FALSE,"KA Allg.Kosten (2)";#N/A,#N/A,FALSE,"KA All.Kosten"}</definedName>
    <definedName name="v.8" hidden="1">{#N/A,#N/A,FALSE,"Produkte Erw.";#N/A,#N/A,FALSE,"Produkte Plan";#N/A,#N/A,FALSE,"Leistungen Erw.";#N/A,#N/A,FALSE,"Leistungen Plan";#N/A,#N/A,FALSE,"KA Allg.Kosten (2)";#N/A,#N/A,FALSE,"KA All.Kosten"}</definedName>
    <definedName name="val" localSheetId="0" hidden="1">{"detail",#N/A,FALSE,"mfg";"summary",#N/A,FALSE,"mfg"}</definedName>
    <definedName name="val" hidden="1">{"detail",#N/A,FALSE,"mfg";"summary",#N/A,FALSE,"mfg"}</definedName>
    <definedName name="Valve"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Valve"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vb" hidden="1">#REF!</definedName>
    <definedName name="VBFGRT" localSheetId="0" hidden="1">{#N/A,#N/A,FALSE,"지침";#N/A,#N/A,FALSE,"환경분석";#N/A,#N/A,FALSE,"Sheet16"}</definedName>
    <definedName name="VBFGRT" hidden="1">{#N/A,#N/A,FALSE,"지침";#N/A,#N/A,FALSE,"환경분석";#N/A,#N/A,FALSE,"Sheet16"}</definedName>
    <definedName name="vbhj" localSheetId="0" hidden="1">{#N/A,"PURCHM",FALSE,"Business Analysis";#N/A,"SPADD",FALSE,"Business Analysis"}</definedName>
    <definedName name="vbhj" hidden="1">{#N/A,"PURCHM",FALSE,"Business Analysis";#N/A,"SPADD",FALSE,"Business Analysis"}</definedName>
    <definedName name="VBN" localSheetId="0" hidden="1">{#N/A,#N/A,FALSE,"지침";#N/A,#N/A,FALSE,"환경분석";#N/A,#N/A,FALSE,"Sheet16"}</definedName>
    <definedName name="VBN" hidden="1">{#N/A,#N/A,FALSE,"지침";#N/A,#N/A,FALSE,"환경분석";#N/A,#N/A,FALSE,"Sheet16"}</definedName>
    <definedName name="vbnm" localSheetId="0" hidden="1">{"net assets",#N/A,FALSE,"summary";"asset turnover",#N/A,FALSE,"summary";"orona",#N/A,FALSE,"summary"}</definedName>
    <definedName name="vbnm" hidden="1">{"net assets",#N/A,FALSE,"summary";"asset turnover",#N/A,FALSE,"summary";"orona",#N/A,FALSE,"summary"}</definedName>
    <definedName name="vbnvbnv"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vbnvbnv"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vbnvbnv"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vbvbvbv"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vbvbvbv"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vcc"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vcc"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vcc"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vcfd" localSheetId="0"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vcfd"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vcvc" localSheetId="0" hidden="1">{"Polymers Details",#N/A,FALSE,"Current Yr";"Polymer Details",#N/A,FALSE,"Budget";"Polymer Details",#N/A,FALSE,"Prior Year"}</definedName>
    <definedName name="vcvc" hidden="1">{"Polymers Details",#N/A,FALSE,"Current Yr";"Polymer Details",#N/A,FALSE,"Budget";"Polymer Details",#N/A,FALSE,"Prior Year"}</definedName>
    <definedName name="vcvcv" localSheetId="0" hidden="1">{#N/A,#N/A,FALSE,"Umsatz EO BP";#N/A,#N/A,FALSE,"Umsatz EO OP";#N/A,#N/A,FALSE,"ER EO BP";#N/A,#N/A,FALSE,"ER EO OP";#N/A,#N/A,FALSE,"EA EO (2)";#N/A,#N/A,FALSE,"EA EO";#N/A,#N/A,FALSE,"EA EO (3)";#N/A,#N/A,FALSE,"EA EO (4)";#N/A,#N/A,FALSE,"KA EO  (2)";#N/A,#N/A,FALSE,"KA EO";#N/A,#N/A,FALSE,"KA EO  (3)";#N/A,#N/A,FALSE,"KA EO (4)"}</definedName>
    <definedName name="vcvcv" hidden="1">{#N/A,#N/A,FALSE,"Umsatz EO BP";#N/A,#N/A,FALSE,"Umsatz EO OP";#N/A,#N/A,FALSE,"ER EO BP";#N/A,#N/A,FALSE,"ER EO OP";#N/A,#N/A,FALSE,"EA EO (2)";#N/A,#N/A,FALSE,"EA EO";#N/A,#N/A,FALSE,"EA EO (3)";#N/A,#N/A,FALSE,"EA EO (4)";#N/A,#N/A,FALSE,"KA EO  (2)";#N/A,#N/A,FALSE,"KA EO";#N/A,#N/A,FALSE,"KA EO  (3)";#N/A,#N/A,FALSE,"KA EO (4)"}</definedName>
    <definedName name="vcx" localSheetId="0" hidden="1">{"YD PACKAGE",#N/A,FALSE,"YTD"}</definedName>
    <definedName name="vcx" hidden="1">{"YD PACKAGE",#N/A,FALSE,"YTD"}</definedName>
    <definedName name="vcxz"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vcxz"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vds" localSheetId="0" hidden="1">{"'買掛金'!$J$6"}</definedName>
    <definedName name="vds" hidden="1">{"'買掛金'!$J$6"}</definedName>
    <definedName name="VDSAG" localSheetId="0" hidden="1">{#N/A,#N/A,TRUE,"일정"}</definedName>
    <definedName name="VDSAG" localSheetId="3" hidden="1">{#N/A,#N/A,TRUE,"일정"}</definedName>
    <definedName name="VDSAG" hidden="1">{#N/A,#N/A,TRUE,"일정"}</definedName>
    <definedName name="vf" localSheetId="0" hidden="1">{#N/A,"PURADD",FALSE,"Business Analysis";#N/A,"PURSPP",FALSE,"Business Analysis";#N/A,"CTGIND",FALSE,"Business Analysis";#N/A,"PURCHM",FALSE,"Business Analysis";#N/A,"SPADD",FALSE,"Business Analysis";#N/A,"EPOXY",FALSE,"Business Analysis";#N/A,"PURPER",FALSE,"Business Analysis"}</definedName>
    <definedName name="vf" hidden="1">{#N/A,"PURADD",FALSE,"Business Analysis";#N/A,"PURSPP",FALSE,"Business Analysis";#N/A,"CTGIND",FALSE,"Business Analysis";#N/A,"PURCHM",FALSE,"Business Analysis";#N/A,"SPADD",FALSE,"Business Analysis";#N/A,"EPOXY",FALSE,"Business Analysis";#N/A,"PURPER",FALSE,"Business Analysis"}</definedName>
    <definedName name="vfcd" localSheetId="0" hidden="1">{"QTD",#N/A,FALSE,"SUM"}</definedName>
    <definedName name="vfcd" hidden="1">{"QTD",#N/A,FALSE,"SUM"}</definedName>
    <definedName name="vfhy" localSheetId="0" hidden="1">{"GENERALH2",#N/A,FALSE,"CM"}</definedName>
    <definedName name="vfhy" hidden="1">{"GENERALH2",#N/A,FALSE,"CM"}</definedName>
    <definedName name="vgf" localSheetId="0" hidden="1">{"GENERALH2",#N/A,FALSE,"CM"}</definedName>
    <definedName name="vgf" hidden="1">{"GENERALH2",#N/A,FALSE,"CM"}</definedName>
    <definedName name="VISION" localSheetId="0" hidden="1">{#N/A,#N/A,TRUE,"LOADCOVE";#N/A,#N/A,TRUE,"PAGE001";#N/A,#N/A,TRUE,"PAGE002";#N/A,#N/A,TRUE,"PAGE003";#N/A,#N/A,TRUE,"PAGE004";#N/A,#N/A,TRUE,"PAGE005";#N/A,#N/A,TRUE,"PAGE006";#N/A,#N/A,TRUE,"PAGE007";#N/A,#N/A,TRUE,"PAGE008";#N/A,#N/A,TRUE,"PAGE009";#N/A,#N/A,TRUE,"PAGE010";#N/A,#N/A,TRUE,"PAGE011";#N/A,#N/A,TRUE,"PAGE012";#N/A,#N/A,TRUE,"PAGE013"}</definedName>
    <definedName name="VISION" hidden="1">{#N/A,#N/A,TRUE,"LOADCOVE";#N/A,#N/A,TRUE,"PAGE001";#N/A,#N/A,TRUE,"PAGE002";#N/A,#N/A,TRUE,"PAGE003";#N/A,#N/A,TRUE,"PAGE004";#N/A,#N/A,TRUE,"PAGE005";#N/A,#N/A,TRUE,"PAGE006";#N/A,#N/A,TRUE,"PAGE007";#N/A,#N/A,TRUE,"PAGE008";#N/A,#N/A,TRUE,"PAGE009";#N/A,#N/A,TRUE,"PAGE010";#N/A,#N/A,TRUE,"PAGE011";#N/A,#N/A,TRUE,"PAGE012";#N/A,#N/A,TRUE,"PAGE013"}</definedName>
    <definedName name="vision2" localSheetId="25" hidden="1">{#N/A,#N/A,FALSE,"손익표지";#N/A,#N/A,FALSE,"손익계산";#N/A,#N/A,FALSE,"일반관리비";#N/A,#N/A,FALSE,"영업외수익";#N/A,#N/A,FALSE,"영업외비용";#N/A,#N/A,FALSE,"매출액";#N/A,#N/A,FALSE,"요약손익";#N/A,#N/A,FALSE,"요약대차";#N/A,#N/A,FALSE,"매출채권현황";#N/A,#N/A,FALSE,"매출채권명세"}</definedName>
    <definedName name="vision2" localSheetId="0" hidden="1">{#N/A,#N/A,FALSE,"손익표지";#N/A,#N/A,FALSE,"손익계산";#N/A,#N/A,FALSE,"일반관리비";#N/A,#N/A,FALSE,"영업외수익";#N/A,#N/A,FALSE,"영업외비용";#N/A,#N/A,FALSE,"매출액";#N/A,#N/A,FALSE,"요약손익";#N/A,#N/A,FALSE,"요약대차";#N/A,#N/A,FALSE,"매출채권현황";#N/A,#N/A,FALSE,"매출채권명세"}</definedName>
    <definedName name="vision2" localSheetId="3" hidden="1">{#N/A,#N/A,FALSE,"손익표지";#N/A,#N/A,FALSE,"손익계산";#N/A,#N/A,FALSE,"일반관리비";#N/A,#N/A,FALSE,"영업외수익";#N/A,#N/A,FALSE,"영업외비용";#N/A,#N/A,FALSE,"매출액";#N/A,#N/A,FALSE,"요약손익";#N/A,#N/A,FALSE,"요약대차";#N/A,#N/A,FALSE,"매출채권현황";#N/A,#N/A,FALSE,"매출채권명세"}</definedName>
    <definedName name="vision2" hidden="1">{#N/A,#N/A,FALSE,"손익표지";#N/A,#N/A,FALSE,"손익계산";#N/A,#N/A,FALSE,"일반관리비";#N/A,#N/A,FALSE,"영업외수익";#N/A,#N/A,FALSE,"영업외비용";#N/A,#N/A,FALSE,"매출액";#N/A,#N/A,FALSE,"요약손익";#N/A,#N/A,FALSE,"요약대차";#N/A,#N/A,FALSE,"매출채권현황";#N/A,#N/A,FALSE,"매출채권명세"}</definedName>
    <definedName name="VISION시설투자" localSheetId="0" hidden="1">{#N/A,#N/A,TRUE,"LOADCOVE";#N/A,#N/A,TRUE,"PAGE001";#N/A,#N/A,TRUE,"PAGE002";#N/A,#N/A,TRUE,"PAGE003";#N/A,#N/A,TRUE,"PAGE004";#N/A,#N/A,TRUE,"PAGE005";#N/A,#N/A,TRUE,"PAGE006";#N/A,#N/A,TRUE,"PAGE007";#N/A,#N/A,TRUE,"PAGE008";#N/A,#N/A,TRUE,"PAGE009";#N/A,#N/A,TRUE,"PAGE010";#N/A,#N/A,TRUE,"PAGE011";#N/A,#N/A,TRUE,"PAGE012";#N/A,#N/A,TRUE,"PAGE013"}</definedName>
    <definedName name="VISION시설투자" hidden="1">{#N/A,#N/A,TRUE,"LOADCOVE";#N/A,#N/A,TRUE,"PAGE001";#N/A,#N/A,TRUE,"PAGE002";#N/A,#N/A,TRUE,"PAGE003";#N/A,#N/A,TRUE,"PAGE004";#N/A,#N/A,TRUE,"PAGE005";#N/A,#N/A,TRUE,"PAGE006";#N/A,#N/A,TRUE,"PAGE007";#N/A,#N/A,TRUE,"PAGE008";#N/A,#N/A,TRUE,"PAGE009";#N/A,#N/A,TRUE,"PAGE010";#N/A,#N/A,TRUE,"PAGE011";#N/A,#N/A,TRUE,"PAGE012";#N/A,#N/A,TRUE,"PAGE013"}</definedName>
    <definedName name="VMNAWLG"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VMNAWLG"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vn.2" localSheetId="0" hidden="1">{#N/A,#N/A,FALSE,"KA CH  (2)"}</definedName>
    <definedName name="vn.2" hidden="1">{#N/A,#N/A,FALSE,"KA CH  (2)"}</definedName>
    <definedName name="vn.9" localSheetId="0" hidden="1">{#N/A,#N/A,FALSE,"Umsatz CH";#N/A,#N/A,FALSE,"ER CH";#N/A,#N/A,FALSE,"EA CH (2) ";#N/A,#N/A,FALSE,"EA CH";#N/A,#N/A,FALSE,"EA CH (3) ";#N/A,#N/A,FALSE,"EA CH (4)";#N/A,#N/A,FALSE,"KA CH";#N/A,#N/A,FALSE,"KA CH  (2)";#N/A,#N/A,FALSE,"KA CH  (3)";#N/A,#N/A,FALSE,"KA CH (4)"}</definedName>
    <definedName name="vn.9" hidden="1">{#N/A,#N/A,FALSE,"Umsatz CH";#N/A,#N/A,FALSE,"ER CH";#N/A,#N/A,FALSE,"EA CH (2) ";#N/A,#N/A,FALSE,"EA CH";#N/A,#N/A,FALSE,"EA CH (3) ";#N/A,#N/A,FALSE,"EA CH (4)";#N/A,#N/A,FALSE,"KA CH";#N/A,#N/A,FALSE,"KA CH  (2)";#N/A,#N/A,FALSE,"KA CH  (3)";#N/A,#N/A,FALSE,"KA CH (4)"}</definedName>
    <definedName name="vngt" localSheetId="0" hidden="1">{#N/A,#N/A,FALSE,"SYNTHESE-c";#N/A,#N/A,FALSE,"PUB-c";#N/A,#N/A,FALSE,"OP CONSO-c";#N/A,#N/A,FALSE,"REFERENCTS-c";#N/A,#N/A,FALSE,"ETUDES MKG-c";#N/A,#N/A,FALSE,"PACKAGING-c";#N/A,#N/A,FALSE,"DIR COM-c";#N/A,#N/A,FALSE,"MEDIA-c"}</definedName>
    <definedName name="vngt" hidden="1">{#N/A,#N/A,FALSE,"SYNTHESE-c";#N/A,#N/A,FALSE,"PUB-c";#N/A,#N/A,FALSE,"OP CONSO-c";#N/A,#N/A,FALSE,"REFERENCTS-c";#N/A,#N/A,FALSE,"ETUDES MKG-c";#N/A,#N/A,FALSE,"PACKAGING-c";#N/A,#N/A,FALSE,"DIR COM-c";#N/A,#N/A,FALSE,"MEDIA-c"}</definedName>
    <definedName name="VSD" localSheetId="0" hidden="1">{#N/A,#N/A,FALSE,"지침";#N/A,#N/A,FALSE,"환경분석";#N/A,#N/A,FALSE,"Sheet16"}</definedName>
    <definedName name="VSD" hidden="1">{#N/A,#N/A,FALSE,"지침";#N/A,#N/A,FALSE,"환경분석";#N/A,#N/A,FALSE,"Sheet16"}</definedName>
    <definedName name="VTM_1" localSheetId="0" hidden="1">#REF!,#REF!</definedName>
    <definedName name="VTM_1" hidden="1">#REF!,#REF!</definedName>
    <definedName name="VTM_10" localSheetId="0" hidden="1">#REF!,#REF!,#REF!,#REF!,#REF!,#REF!,#REF!</definedName>
    <definedName name="VTM_10" hidden="1">#REF!,#REF!,#REF!,#REF!,#REF!,#REF!,#REF!</definedName>
    <definedName name="VTM_11" localSheetId="0" hidden="1">#REF!,#REF!,#REF!,#REF!,#REF!,#REF!,#REF!</definedName>
    <definedName name="VTM_11" hidden="1">#REF!,#REF!,#REF!,#REF!,#REF!,#REF!,#REF!</definedName>
    <definedName name="VTM_2" hidden="1">#REF!,#REF!</definedName>
    <definedName name="VTM_3" hidden="1">#REF!,#REF!,#REF!,#REF!</definedName>
    <definedName name="VTM_4" hidden="1">#REF!</definedName>
    <definedName name="VTM_5" hidden="1">#REF!</definedName>
    <definedName name="VTM_6" hidden="1">#REF!</definedName>
    <definedName name="VTM_7" hidden="1">#REF!</definedName>
    <definedName name="VTM_8" hidden="1">#REF!</definedName>
    <definedName name="VTM_9" hidden="1">#REF!</definedName>
    <definedName name="vv" localSheetId="0" hidden="1">{#N/A,#N/A,FALSE,"손익표지";#N/A,#N/A,FALSE,"손익계산";#N/A,#N/A,FALSE,"일반관리비";#N/A,#N/A,FALSE,"영업외수익";#N/A,#N/A,FALSE,"영업외비용";#N/A,#N/A,FALSE,"매출액";#N/A,#N/A,FALSE,"요약손익";#N/A,#N/A,FALSE,"요약대차";#N/A,#N/A,FALSE,"매출채권현황";#N/A,#N/A,FALSE,"매출채권명세"}</definedName>
    <definedName name="vv" hidden="1">{#N/A,#N/A,FALSE,"손익표지";#N/A,#N/A,FALSE,"손익계산";#N/A,#N/A,FALSE,"일반관리비";#N/A,#N/A,FALSE,"영업외수익";#N/A,#N/A,FALSE,"영업외비용";#N/A,#N/A,FALSE,"매출액";#N/A,#N/A,FALSE,"요약손익";#N/A,#N/A,FALSE,"요약대차";#N/A,#N/A,FALSE,"매출채권현황";#N/A,#N/A,FALSE,"매출채권명세"}</definedName>
    <definedName name="vvv"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vvv"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vvv"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vvvvvvvvvv" localSheetId="0" hidden="1">{"net assets",#N/A,FALSE,"summary";"asset turnover",#N/A,FALSE,"summary";"orona",#N/A,FALSE,"summary"}</definedName>
    <definedName name="vvvvvvvvvv" hidden="1">{"net assets",#N/A,FALSE,"summary";"asset turnover",#N/A,FALSE,"summary";"orona",#N/A,FALSE,"summary"}</definedName>
    <definedName name="vxccx" localSheetId="0" hidden="1">{"'買掛金'!$J$6"}</definedName>
    <definedName name="vxccx" hidden="1">{"'買掛金'!$J$6"}</definedName>
    <definedName name="vz" localSheetId="0" hidden="1">{"detail",#N/A,FALSE,"mfg";"summary",#N/A,FALSE,"mfg"}</definedName>
    <definedName name="vz" hidden="1">{"detail",#N/A,FALSE,"mfg";"summary",#N/A,FALSE,"mfg"}</definedName>
    <definedName name="w" localSheetId="25" hidden="1">{#N/A,#N/A,FALSE,"BS";#N/A,#N/A,FALSE,"PL";#N/A,#N/A,FALSE,"처분";#N/A,#N/A,FALSE,"현금";#N/A,#N/A,FALSE,"매출";#N/A,#N/A,FALSE,"원가";#N/A,#N/A,FALSE,"경영"}</definedName>
    <definedName name="w" localSheetId="0" hidden="1">{#N/A,#N/A,FALSE,"BS";#N/A,#N/A,FALSE,"PL";#N/A,#N/A,FALSE,"처분";#N/A,#N/A,FALSE,"현금";#N/A,#N/A,FALSE,"매출";#N/A,#N/A,FALSE,"원가";#N/A,#N/A,FALSE,"경영"}</definedName>
    <definedName name="w" localSheetId="3" hidden="1">{#N/A,#N/A,FALSE,"BS";#N/A,#N/A,FALSE,"PL";#N/A,#N/A,FALSE,"처분";#N/A,#N/A,FALSE,"현금";#N/A,#N/A,FALSE,"매출";#N/A,#N/A,FALSE,"원가";#N/A,#N/A,FALSE,"경영"}</definedName>
    <definedName name="w" hidden="1">{#N/A,#N/A,FALSE,"BS";#N/A,#N/A,FALSE,"PL";#N/A,#N/A,FALSE,"처분";#N/A,#N/A,FALSE,"현금";#N/A,#N/A,FALSE,"매출";#N/A,#N/A,FALSE,"원가";#N/A,#N/A,FALSE,"경영"}</definedName>
    <definedName name="w.forecast" localSheetId="0" hidden="1">{#N/A,#N/A,FALSE,"model"}</definedName>
    <definedName name="w.forecast" hidden="1">{#N/A,#N/A,FALSE,"model"}</definedName>
    <definedName name="w.l" localSheetId="0" hidden="1">{#N/A,#N/A,FALSE,"Umsatz HM";#N/A,#N/A,FALSE,"ER HM";#N/A,#N/A,FALSE,"EA HM  (2)";#N/A,#N/A,FALSE,"EA HM ";#N/A,#N/A,FALSE,"EA HM  (4)";#N/A,#N/A,FALSE,"EA HM  (3)";#N/A,#N/A,FALSE,"KA HM  (2)";#N/A,#N/A,FALSE,"KA HM";#N/A,#N/A,FALSE,"KA HM  (3)";#N/A,#N/A,FALSE,"KA HM (4)"}</definedName>
    <definedName name="w.l" hidden="1">{#N/A,#N/A,FALSE,"Umsatz HM";#N/A,#N/A,FALSE,"ER HM";#N/A,#N/A,FALSE,"EA HM  (2)";#N/A,#N/A,FALSE,"EA HM ";#N/A,#N/A,FALSE,"EA HM  (4)";#N/A,#N/A,FALSE,"EA HM  (3)";#N/A,#N/A,FALSE,"KA HM  (2)";#N/A,#N/A,FALSE,"KA HM";#N/A,#N/A,FALSE,"KA HM  (3)";#N/A,#N/A,FALSE,"KA HM (4)"}</definedName>
    <definedName name="w2f" localSheetId="0" hidden="1">{"QTD_LPO2N2",#N/A,FALSE,"QTD";"QTD_HYCO",#N/A,FALSE,"QTD";"QTD_LOUISIANA",#N/A,FALSE,"QTD";"QTD_GENERALH2",#N/A,FALSE,"QTD";"QTD_PACKAGE",#N/A,FALSE,"QTD";"QTD_PRS",#N/A,FALSE,"QTD";"QTD_OTHER",#N/A,FALSE,"QTD"}</definedName>
    <definedName name="w2f" hidden="1">{"QTD_LPO2N2",#N/A,FALSE,"QTD";"QTD_HYCO",#N/A,FALSE,"QTD";"QTD_LOUISIANA",#N/A,FALSE,"QTD";"QTD_GENERALH2",#N/A,FALSE,"QTD";"QTD_PACKAGE",#N/A,FALSE,"QTD";"QTD_PRS",#N/A,FALSE,"QTD";"QTD_OTHER",#N/A,FALSE,"QTD"}</definedName>
    <definedName name="w2r5" localSheetId="0" hidden="1">{"QTD_OTHER",#N/A,FALSE,"QTD"}</definedName>
    <definedName name="w2r5" hidden="1">{"QTD_OTHER",#N/A,FALSE,"QTD"}</definedName>
    <definedName name="WA" localSheetId="0" hidden="1">{#N/A,#N/A,FALSE,"초도품";#N/A,#N/A,FALSE,"초도품 (2)";#N/A,#N/A,FALSE,"초도품 (3)";#N/A,#N/A,FALSE,"초도품 (4)";#N/A,#N/A,FALSE,"초도품 (5)";#N/A,#N/A,FALSE,"초도품 (6)"}</definedName>
    <definedName name="WA" localSheetId="3" hidden="1">{#N/A,#N/A,FALSE,"초도품";#N/A,#N/A,FALSE,"초도품 (2)";#N/A,#N/A,FALSE,"초도품 (3)";#N/A,#N/A,FALSE,"초도품 (4)";#N/A,#N/A,FALSE,"초도품 (5)";#N/A,#N/A,FALSE,"초도품 (6)"}</definedName>
    <definedName name="WA" hidden="1">{#N/A,#N/A,FALSE,"초도품";#N/A,#N/A,FALSE,"초도품 (2)";#N/A,#N/A,FALSE,"초도품 (3)";#N/A,#N/A,FALSE,"초도품 (4)";#N/A,#N/A,FALSE,"초도품 (5)";#N/A,#N/A,FALSE,"초도품 (6)"}</definedName>
    <definedName name="WACC" localSheetId="0">[1]WACC!$F$70</definedName>
    <definedName name="WACC" localSheetId="3">[2]WACC!$F$70</definedName>
    <definedName name="WACC">WACC!$F$70</definedName>
    <definedName name="wae.2" localSheetId="0" hidden="1">{#N/A,#N/A,FALSE,"Umsatz CH";#N/A,#N/A,FALSE,"ER CH";#N/A,#N/A,FALSE,"EA CH (2) ";#N/A,#N/A,FALSE,"EA CH";#N/A,#N/A,FALSE,"EA CH (3) ";#N/A,#N/A,FALSE,"EA CH (4)";#N/A,#N/A,FALSE,"KA CH";#N/A,#N/A,FALSE,"KA CH  (2)";#N/A,#N/A,FALSE,"KA CH  (3)";#N/A,#N/A,FALSE,"KA CH (4)"}</definedName>
    <definedName name="wae.2" hidden="1">{#N/A,#N/A,FALSE,"Umsatz CH";#N/A,#N/A,FALSE,"ER CH";#N/A,#N/A,FALSE,"EA CH (2) ";#N/A,#N/A,FALSE,"EA CH";#N/A,#N/A,FALSE,"EA CH (3) ";#N/A,#N/A,FALSE,"EA CH (4)";#N/A,#N/A,FALSE,"KA CH";#N/A,#N/A,FALSE,"KA CH  (2)";#N/A,#N/A,FALSE,"KA CH  (3)";#N/A,#N/A,FALSE,"KA CH (4)"}</definedName>
    <definedName name="wae.er_er." localSheetId="0" hidden="1">{#N/A,#N/A,FALSE,"Umsatz EO BP";#N/A,#N/A,FALSE,"Umsatz EO OP";#N/A,#N/A,FALSE,"ER EO BP";#N/A,#N/A,FALSE,"ER EO OP";#N/A,#N/A,FALSE,"EA EO (2)";#N/A,#N/A,FALSE,"EA EO";#N/A,#N/A,FALSE,"EA EO (3)";#N/A,#N/A,FALSE,"EA EO (4)";#N/A,#N/A,FALSE,"KA EO  (2)";#N/A,#N/A,FALSE,"KA EO";#N/A,#N/A,FALSE,"KA EO  (3)";#N/A,#N/A,FALSE,"KA EO (4)"}</definedName>
    <definedName name="wae.er_er." hidden="1">{#N/A,#N/A,FALSE,"Umsatz EO BP";#N/A,#N/A,FALSE,"Umsatz EO OP";#N/A,#N/A,FALSE,"ER EO BP";#N/A,#N/A,FALSE,"ER EO OP";#N/A,#N/A,FALSE,"EA EO (2)";#N/A,#N/A,FALSE,"EA EO";#N/A,#N/A,FALSE,"EA EO (3)";#N/A,#N/A,FALSE,"EA EO (4)";#N/A,#N/A,FALSE,"KA EO  (2)";#N/A,#N/A,FALSE,"KA EO";#N/A,#N/A,FALSE,"KA EO  (3)";#N/A,#N/A,FALSE,"KA EO (4)"}</definedName>
    <definedName name="was" localSheetId="0" hidden="1">{#N/A,#N/A,FALSE,"Sales Graph";#N/A,#N/A,FALSE,"BUC Graph";#N/A,#N/A,FALSE,"P&amp;L - YTD"}</definedName>
    <definedName name="was" hidden="1">{#N/A,#N/A,FALSE,"Sales Graph";#N/A,#N/A,FALSE,"BUC Graph";#N/A,#N/A,FALSE,"P&amp;L - YTD"}</definedName>
    <definedName name="wb" localSheetId="0" hidden="1">{#N/A,#N/A,FALSE,"Pharm";#N/A,#N/A,FALSE,"WWCM"}</definedName>
    <definedName name="wb" hidden="1">{#N/A,#N/A,FALSE,"Pharm";#N/A,#N/A,FALSE,"WWCM"}</definedName>
    <definedName name="wbs" localSheetId="0" hidden="1">{#N/A,#N/A,FALSE,"Aging Summary";#N/A,#N/A,FALSE,"Ratio Analysis";#N/A,#N/A,FALSE,"Test 120 Day Accts";#N/A,#N/A,FALSE,"Tickmarks"}</definedName>
    <definedName name="wbs" hidden="1">{#N/A,#N/A,FALSE,"Aging Summary";#N/A,#N/A,FALSE,"Ratio Analysis";#N/A,#N/A,FALSE,"Test 120 Day Accts";#N/A,#N/A,FALSE,"Tickmarks"}</definedName>
    <definedName name="wc" localSheetId="0" hidden="1">{#N/A,#N/A,FALSE,"Pharm";#N/A,#N/A,FALSE,"WWCM"}</definedName>
    <definedName name="wc" hidden="1">{#N/A,#N/A,FALSE,"Pharm";#N/A,#N/A,FALSE,"WWCM"}</definedName>
    <definedName name="wcy" localSheetId="0" hidden="1">{"YD PRS",#N/A,FALSE,"YTD"}</definedName>
    <definedName name="wcy" hidden="1">{"YD PRS",#N/A,FALSE,"YTD"}</definedName>
    <definedName name="wdd" localSheetId="25" hidden="1">{#N/A,#N/A,FALSE,"UNIT";#N/A,#N/A,FALSE,"UNIT";#N/A,#N/A,FALSE,"계정"}</definedName>
    <definedName name="wdd" localSheetId="0" hidden="1">{#N/A,#N/A,FALSE,"UNIT";#N/A,#N/A,FALSE,"UNIT";#N/A,#N/A,FALSE,"계정"}</definedName>
    <definedName name="wdd" localSheetId="3" hidden="1">{#N/A,#N/A,FALSE,"UNIT";#N/A,#N/A,FALSE,"UNIT";#N/A,#N/A,FALSE,"계정"}</definedName>
    <definedName name="wdd" hidden="1">{#N/A,#N/A,FALSE,"UNIT";#N/A,#N/A,FALSE,"UNIT";#N/A,#N/A,FALSE,"계정"}</definedName>
    <definedName name="wddw" localSheetId="0" hidden="1">{#N/A,#N/A,FALSE,"지침";#N/A,#N/A,FALSE,"환경분석";#N/A,#N/A,FALSE,"Sheet16"}</definedName>
    <definedName name="wddw" hidden="1">{#N/A,#N/A,FALSE,"지침";#N/A,#N/A,FALSE,"환경분석";#N/A,#N/A,FALSE,"Sheet16"}</definedName>
    <definedName name="WE" localSheetId="0" hidden="1">{#N/A,#N/A,FALSE,"PART-1234-8-12-9(41)";#N/A,#N/A,FALSE,"PARTS-2(3)";#N/A,#N/A,FALSE,"VAN SYSTEM";#N/A,#N/A,FALSE,"PARTS-10(26)";#N/A,#N/A,FALSE,"PART-5-6-7-11(14)";#N/A,#N/A,FALSE,"PARTS-4(3)";#N/A,#N/A,FALSE,"PCLASS"}</definedName>
    <definedName name="WE" hidden="1">{#N/A,#N/A,FALSE,"PART-1234-8-12-9(41)";#N/A,#N/A,FALSE,"PARTS-2(3)";#N/A,#N/A,FALSE,"VAN SYSTEM";#N/A,#N/A,FALSE,"PARTS-10(26)";#N/A,#N/A,FALSE,"PART-5-6-7-11(14)";#N/A,#N/A,FALSE,"PARTS-4(3)";#N/A,#N/A,FALSE,"PCLASS"}</definedName>
    <definedName name="we.3" localSheetId="0" hidden="1">{#N/A,#N/A,FALSE,"PMW Gruppe 99_98";#N/A,#N/A,FALSE,"PMW KG 98_99";#N/A,#N/A,FALSE,"PMW Inc. 99_98";#N/A,#N/A,FALSE,"PMW VTECH 99_98";#N/A,#N/A,FALSE,"PMW Thail. 99_98";#N/A,#N/A,FALSE,"PMW Canada 99_98";#N/A,#N/A,FALSE,"Währungsabw. 99_98"}</definedName>
    <definedName name="we.3" hidden="1">{#N/A,#N/A,FALSE,"PMW Gruppe 99_98";#N/A,#N/A,FALSE,"PMW KG 98_99";#N/A,#N/A,FALSE,"PMW Inc. 99_98";#N/A,#N/A,FALSE,"PMW VTECH 99_98";#N/A,#N/A,FALSE,"PMW Thail. 99_98";#N/A,#N/A,FALSE,"PMW Canada 99_98";#N/A,#N/A,FALSE,"Währungsabw. 99_98"}</definedName>
    <definedName name="we.gb.gg" localSheetId="0" hidden="1">{#N/A,#N/A,FALSE,"Umsatz HM";#N/A,#N/A,FALSE,"ER HM";#N/A,#N/A,FALSE,"EA HM  (2)";#N/A,#N/A,FALSE,"EA HM ";#N/A,#N/A,FALSE,"EA HM  (4)";#N/A,#N/A,FALSE,"EA HM  (3)";#N/A,#N/A,FALSE,"KA HM  (2)";#N/A,#N/A,FALSE,"KA HM";#N/A,#N/A,FALSE,"KA HM  (3)";#N/A,#N/A,FALSE,"KA HM (4)"}</definedName>
    <definedName name="we.gb.gg" hidden="1">{#N/A,#N/A,FALSE,"Umsatz HM";#N/A,#N/A,FALSE,"ER HM";#N/A,#N/A,FALSE,"EA HM  (2)";#N/A,#N/A,FALSE,"EA HM ";#N/A,#N/A,FALSE,"EA HM  (4)";#N/A,#N/A,FALSE,"EA HM  (3)";#N/A,#N/A,FALSE,"KA HM  (2)";#N/A,#N/A,FALSE,"KA HM";#N/A,#N/A,FALSE,"KA HM  (3)";#N/A,#N/A,FALSE,"KA HM (4)"}</definedName>
    <definedName name="we3x" localSheetId="0" hidden="1">{"QTD_LPO2N2",#N/A,FALSE,"QTD"}</definedName>
    <definedName name="we3x" hidden="1">{"QTD_LPO2N2",#N/A,FALSE,"QTD"}</definedName>
    <definedName name="WEARF" localSheetId="0" hidden="1">{#N/A,#N/A,TRUE,"Y생산";#N/A,#N/A,TRUE,"Y판매";#N/A,#N/A,TRUE,"Y총물량";#N/A,#N/A,TRUE,"Y능력";#N/A,#N/A,TRUE,"YKD"}</definedName>
    <definedName name="WEARF" hidden="1">{#N/A,#N/A,TRUE,"Y생산";#N/A,#N/A,TRUE,"Y판매";#N/A,#N/A,TRUE,"Y총물량";#N/A,#N/A,TRUE,"Y능력";#N/A,#N/A,TRUE,"YKD"}</definedName>
    <definedName name="weaw" localSheetId="0" hidden="1">{"YTD",#N/A,FALSE,"SUM"}</definedName>
    <definedName name="weaw" hidden="1">{"YTD",#N/A,FALSE,"SUM"}</definedName>
    <definedName name="weawe" localSheetId="0" hidden="1">{"QTD_HYCO",#N/A,FALSE,"QTD"}</definedName>
    <definedName name="weawe" hidden="1">{"QTD_HYCO",#N/A,FALSE,"QTD"}</definedName>
    <definedName name="web" localSheetId="0" hidden="1">{#N/A,#N/A,FALSE,"PART-1234-8-12-9(41)";#N/A,#N/A,FALSE,"PARTS-2(3)";#N/A,#N/A,FALSE,"VAN SYSTEM";#N/A,#N/A,FALSE,"PARTS-10(26)";#N/A,#N/A,FALSE,"PART-5-6-7-11(14)";#N/A,#N/A,FALSE,"PARTS-4(3)";#N/A,#N/A,FALSE,"PCLASS"}</definedName>
    <definedName name="web" hidden="1">{#N/A,#N/A,FALSE,"PART-1234-8-12-9(41)";#N/A,#N/A,FALSE,"PARTS-2(3)";#N/A,#N/A,FALSE,"VAN SYSTEM";#N/A,#N/A,FALSE,"PARTS-10(26)";#N/A,#N/A,FALSE,"PART-5-6-7-11(14)";#N/A,#N/A,FALSE,"PARTS-4(3)";#N/A,#N/A,FALSE,"PCLASS"}</definedName>
    <definedName name="wec"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wec"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wecs" localSheetId="0" hidden="1">{"QTD_PRS",#N/A,FALSE,"QTD"}</definedName>
    <definedName name="wecs" hidden="1">{"QTD_PRS",#N/A,FALSE,"QTD"}</definedName>
    <definedName name="wecsd" localSheetId="0" hidden="1">{"sales growth",#N/A,FALSE,"summary";"oper income",#N/A,FALSE,"summary";"oros rank",#N/A,FALSE,"summary";"net assets",#N/A,FALSE,"summary";"asset turnover",#N/A,FALSE,"summary";"orona",#N/A,FALSE,"summary"}</definedName>
    <definedName name="wecsd" hidden="1">{"sales growth",#N/A,FALSE,"summary";"oper income",#N/A,FALSE,"summary";"oros rank",#N/A,FALSE,"summary";"net assets",#N/A,FALSE,"summary";"asset turnover",#N/A,FALSE,"summary";"orona",#N/A,FALSE,"summary"}</definedName>
    <definedName name="wed.2"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2"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3"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3"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5"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5"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eds" localSheetId="0" hidden="1">{"overview",#N/A,FALSE,"summary";"net assets",#N/A,FALSE,"summary";"asset turnover",#N/A,FALSE,"summary";"orona",#N/A,FALSE,"summary"}</definedName>
    <definedName name="weds" hidden="1">{"overview",#N/A,FALSE,"summary";"net assets",#N/A,FALSE,"summary";"asset turnover",#N/A,FALSE,"summary";"orona",#N/A,FALSE,"summary"}</definedName>
    <definedName name="wee" localSheetId="0" hidden="1">{#N/A,#N/A,FALSE,"KA CH  (2)"}</definedName>
    <definedName name="wee" hidden="1">{#N/A,#N/A,FALSE,"KA CH  (2)"}</definedName>
    <definedName name="weee"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eee"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eee"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efd" hidden="1">#REF!</definedName>
    <definedName name="weix" localSheetId="0" hidden="1">{"Comp_of_Price_Effect",#N/A,FALSE,"QTRDPVAR"}</definedName>
    <definedName name="weix" hidden="1">{"Comp_of_Price_Effect",#N/A,FALSE,"QTRDPVAR"}</definedName>
    <definedName name="wen.gb._hm." localSheetId="0" hidden="1">{#N/A,#N/A,FALSE,"Umsatz HM";#N/A,#N/A,FALSE,"ER HM";#N/A,#N/A,FALSE,"EA HM  (2)";#N/A,#N/A,FALSE,"EA HM ";#N/A,#N/A,FALSE,"EA HM  (4)";#N/A,#N/A,FALSE,"EA HM  (3)";#N/A,#N/A,FALSE,"KA HM  (2)";#N/A,#N/A,FALSE,"KA HM";#N/A,#N/A,FALSE,"KA HM  (3)";#N/A,#N/A,FALSE,"KA HM (4)"}</definedName>
    <definedName name="wen.gb._hm." hidden="1">{#N/A,#N/A,FALSE,"Umsatz HM";#N/A,#N/A,FALSE,"ER HM";#N/A,#N/A,FALSE,"EA HM  (2)";#N/A,#N/A,FALSE,"EA HM ";#N/A,#N/A,FALSE,"EA HM  (4)";#N/A,#N/A,FALSE,"EA HM  (3)";#N/A,#N/A,FALSE,"KA HM  (2)";#N/A,#N/A,FALSE,"KA HM";#N/A,#N/A,FALSE,"KA HM  (3)";#N/A,#N/A,FALSE,"KA HM (4)"}</definedName>
    <definedName name="weop" localSheetId="0" hidden="1">{"oct_res_comm",#N/A,FALSE,"VarToBud"}</definedName>
    <definedName name="weop" hidden="1">{"oct_res_comm",#N/A,FALSE,"VarToBud"}</definedName>
    <definedName name="weqeqweqw"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weqeqweqw"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wer" hidden="1">#REF!</definedName>
    <definedName name="wer.g" localSheetId="0" hidden="1">{#N/A,#N/A,FALSE,"KA CH  (2)"}</definedName>
    <definedName name="wer.g" hidden="1">{#N/A,#N/A,FALSE,"KA CH  (2)"}</definedName>
    <definedName name="werew" localSheetId="0" hidden="1">{#N/A,#N/A,FALSE,"손익표지";#N/A,#N/A,FALSE,"손익계산";#N/A,#N/A,FALSE,"일반관리비";#N/A,#N/A,FALSE,"영업외수익";#N/A,#N/A,FALSE,"영업외비용";#N/A,#N/A,FALSE,"매출액";#N/A,#N/A,FALSE,"요약손익";#N/A,#N/A,FALSE,"요약대차";#N/A,#N/A,FALSE,"매출채권현황";#N/A,#N/A,FALSE,"매출채권명세"}</definedName>
    <definedName name="werew" hidden="1">{#N/A,#N/A,FALSE,"손익표지";#N/A,#N/A,FALSE,"손익계산";#N/A,#N/A,FALSE,"일반관리비";#N/A,#N/A,FALSE,"영업외수익";#N/A,#N/A,FALSE,"영업외비용";#N/A,#N/A,FALSE,"매출액";#N/A,#N/A,FALSE,"요약손익";#N/A,#N/A,FALSE,"요약대차";#N/A,#N/A,FALSE,"매출채권현황";#N/A,#N/A,FALSE,"매출채권명세"}</definedName>
    <definedName name="werrr" localSheetId="0" hidden="1">{#N/A,#N/A,FALSE,"Pharm";#N/A,#N/A,FALSE,"WWCM"}</definedName>
    <definedName name="werrr" hidden="1">{#N/A,#N/A,FALSE,"Pharm";#N/A,#N/A,FALSE,"WWCM"}</definedName>
    <definedName name="WERT" localSheetId="0" hidden="1">{#N/A,#N/A,FALSE,"지침";#N/A,#N/A,FALSE,"환경분석";#N/A,#N/A,FALSE,"Sheet16"}</definedName>
    <definedName name="WERT" hidden="1">{#N/A,#N/A,FALSE,"지침";#N/A,#N/A,FALSE,"환경분석";#N/A,#N/A,FALSE,"Sheet16"}</definedName>
    <definedName name="wertq" localSheetId="0" hidden="1">{#N/A,#N/A,FALSE,"지침";#N/A,#N/A,FALSE,"환경분석";#N/A,#N/A,FALSE,"Sheet16"}</definedName>
    <definedName name="wertq" hidden="1">{#N/A,#N/A,FALSE,"지침";#N/A,#N/A,FALSE,"환경분석";#N/A,#N/A,FALSE,"Sheet16"}</definedName>
    <definedName name="WERTY" localSheetId="0" hidden="1">{#N/A,#N/A,FALSE,"지침";#N/A,#N/A,FALSE,"환경분석";#N/A,#N/A,FALSE,"Sheet16"}</definedName>
    <definedName name="WERTY" hidden="1">{#N/A,#N/A,FALSE,"지침";#N/A,#N/A,FALSE,"환경분석";#N/A,#N/A,FALSE,"Sheet16"}</definedName>
    <definedName name="werw" localSheetId="0" hidden="1">{#N/A,#N/A,FALSE,"손익표지";#N/A,#N/A,FALSE,"손익계산";#N/A,#N/A,FALSE,"일반관리비";#N/A,#N/A,FALSE,"영업외수익";#N/A,#N/A,FALSE,"영업외비용";#N/A,#N/A,FALSE,"매출액";#N/A,#N/A,FALSE,"요약손익";#N/A,#N/A,FALSE,"요약대차";#N/A,#N/A,FALSE,"매출채권현황";#N/A,#N/A,FALSE,"매출채권명세"}</definedName>
    <definedName name="werw" hidden="1">{#N/A,#N/A,FALSE,"손익표지";#N/A,#N/A,FALSE,"손익계산";#N/A,#N/A,FALSE,"일반관리비";#N/A,#N/A,FALSE,"영업외수익";#N/A,#N/A,FALSE,"영업외비용";#N/A,#N/A,FALSE,"매출액";#N/A,#N/A,FALSE,"요약손익";#N/A,#N/A,FALSE,"요약대차";#N/A,#N/A,FALSE,"매출채권현황";#N/A,#N/A,FALSE,"매출채권명세"}</definedName>
    <definedName name="werwe" localSheetId="0" hidden="1">{#N/A,#N/A,FALSE,"손익표지";#N/A,#N/A,FALSE,"손익계산";#N/A,#N/A,FALSE,"일반관리비";#N/A,#N/A,FALSE,"영업외수익";#N/A,#N/A,FALSE,"영업외비용";#N/A,#N/A,FALSE,"매출액";#N/A,#N/A,FALSE,"요약손익";#N/A,#N/A,FALSE,"요약대차";#N/A,#N/A,FALSE,"매출채권현황";#N/A,#N/A,FALSE,"매출채권명세"}</definedName>
    <definedName name="werwe" hidden="1">{#N/A,#N/A,FALSE,"손익표지";#N/A,#N/A,FALSE,"손익계산";#N/A,#N/A,FALSE,"일반관리비";#N/A,#N/A,FALSE,"영업외수익";#N/A,#N/A,FALSE,"영업외비용";#N/A,#N/A,FALSE,"매출액";#N/A,#N/A,FALSE,"요약손익";#N/A,#N/A,FALSE,"요약대차";#N/A,#N/A,FALSE,"매출채권현황";#N/A,#N/A,FALSE,"매출채권명세"}</definedName>
    <definedName name="werwr" localSheetId="0" hidden="1">{#N/A,#N/A,FALSE,"손익표지";#N/A,#N/A,FALSE,"손익계산";#N/A,#N/A,FALSE,"일반관리비";#N/A,#N/A,FALSE,"영업외수익";#N/A,#N/A,FALSE,"영업외비용";#N/A,#N/A,FALSE,"매출액";#N/A,#N/A,FALSE,"요약손익";#N/A,#N/A,FALSE,"요약대차";#N/A,#N/A,FALSE,"매출채권현황";#N/A,#N/A,FALSE,"매출채권명세"}</definedName>
    <definedName name="werwr" hidden="1">{#N/A,#N/A,FALSE,"손익표지";#N/A,#N/A,FALSE,"손익계산";#N/A,#N/A,FALSE,"일반관리비";#N/A,#N/A,FALSE,"영업외수익";#N/A,#N/A,FALSE,"영업외비용";#N/A,#N/A,FALSE,"매출액";#N/A,#N/A,FALSE,"요약손익";#N/A,#N/A,FALSE,"요약대차";#N/A,#N/A,FALSE,"매출채권현황";#N/A,#N/A,FALSE,"매출채권명세"}</definedName>
    <definedName name="WETY" localSheetId="0" hidden="1">{#N/A,#N/A,FALSE,"단축1";#N/A,#N/A,FALSE,"단축2";#N/A,#N/A,FALSE,"단축3";#N/A,#N/A,FALSE,"장축";#N/A,#N/A,FALSE,"4WD"}</definedName>
    <definedName name="WETY" hidden="1">{#N/A,#N/A,FALSE,"단축1";#N/A,#N/A,FALSE,"단축2";#N/A,#N/A,FALSE,"단축3";#N/A,#N/A,FALSE,"장축";#N/A,#N/A,FALSE,"4WD"}</definedName>
    <definedName name="wew" hidden="1">#REF!</definedName>
    <definedName name="wewdew" localSheetId="0" hidden="1">{#N/A,#N/A,FALSE,"UNIT";#N/A,#N/A,FALSE,"UNIT";#N/A,#N/A,FALSE,"계정"}</definedName>
    <definedName name="wewdew" hidden="1">{#N/A,#N/A,FALSE,"UNIT";#N/A,#N/A,FALSE,"UNIT";#N/A,#N/A,FALSE,"계정"}</definedName>
    <definedName name="wewe" localSheetId="0" hidden="1">{"'4월수지'!$A$1:$AE$45"}</definedName>
    <definedName name="wewe" hidden="1">{"'4월수지'!$A$1:$AE$45"}</definedName>
    <definedName name="wewewew" localSheetId="0" hidden="1">{#N/A,#N/A,FALSE,"UNIT";#N/A,#N/A,FALSE,"UNIT";#N/A,#N/A,FALSE,"계정"}</definedName>
    <definedName name="wewewew" hidden="1">{#N/A,#N/A,FALSE,"UNIT";#N/A,#N/A,FALSE,"UNIT";#N/A,#N/A,FALSE,"계정"}</definedName>
    <definedName name="wewewewewwww" localSheetId="0" hidden="1">{#N/A,#N/A,FALSE,"UNIT";#N/A,#N/A,FALSE,"UNIT";#N/A,#N/A,FALSE,"계정"}</definedName>
    <definedName name="wewewewewwww" hidden="1">{#N/A,#N/A,FALSE,"UNIT";#N/A,#N/A,FALSE,"UNIT";#N/A,#N/A,FALSE,"계정"}</definedName>
    <definedName name="wewewewwwww" localSheetId="0" hidden="1">{#N/A,#N/A,FALSE,"UNIT";#N/A,#N/A,FALSE,"UNIT";#N/A,#N/A,FALSE,"계정"}</definedName>
    <definedName name="wewewewwwww" hidden="1">{#N/A,#N/A,FALSE,"UNIT";#N/A,#N/A,FALSE,"UNIT";#N/A,#N/A,FALSE,"계정"}</definedName>
    <definedName name="wews" localSheetId="0" hidden="1">{"pro_view",#N/A,FALSE,"EEFSNAP2";"rep_view",#N/A,FALSE,"EEFSNAP2"}</definedName>
    <definedName name="wews" hidden="1">{"pro_view",#N/A,FALSE,"EEFSNAP2";"rep_view",#N/A,FALSE,"EEFSNAP2"}</definedName>
    <definedName name="weza" localSheetId="0" hidden="1">{"QTD_PACKAGE",#N/A,FALSE,"QTD"}</definedName>
    <definedName name="weza" hidden="1">{"QTD_PACKAGE",#N/A,FALSE,"QTD"}</definedName>
    <definedName name="weze" localSheetId="0" hidden="1">{#N/A,"PURADD",FALSE,"Business Analysis";#N/A,"PURSPP",FALSE,"Business Analysis";#N/A,"CTGIND",FALSE,"Business Analysis";#N/A,"PURCHM",FALSE,"Business Analysis";#N/A,"SPADD",FALSE,"Business Analysis";#N/A,"EPOXY",FALSE,"Business Analysis";#N/A,"PURPER",FALSE,"Business Analysis"}</definedName>
    <definedName name="weze" hidden="1">{#N/A,"PURADD",FALSE,"Business Analysis";#N/A,"PURSPP",FALSE,"Business Analysis";#N/A,"CTGIND",FALSE,"Business Analysis";#N/A,"PURCHM",FALSE,"Business Analysis";#N/A,"SPADD",FALSE,"Business Analysis";#N/A,"EPOXY",FALSE,"Business Analysis";#N/A,"PURPER",FALSE,"Business Analysis"}</definedName>
    <definedName name="wezf" localSheetId="0" hidden="1">{"YD PACKAGE",#N/A,FALSE,"YTD"}</definedName>
    <definedName name="wezf" hidden="1">{"YD PACKAGE",#N/A,FALSE,"YTD"}</definedName>
    <definedName name="WHRL" localSheetId="0" hidden="1">{#N/A,#N/A,FALSE,"단축1";#N/A,#N/A,FALSE,"단축2";#N/A,#N/A,FALSE,"단축3";#N/A,#N/A,FALSE,"장축";#N/A,#N/A,FALSE,"4WD"}</definedName>
    <definedName name="WHRL" hidden="1">{#N/A,#N/A,FALSE,"단축1";#N/A,#N/A,FALSE,"단축2";#N/A,#N/A,FALSE,"단축3";#N/A,#N/A,FALSE,"장축";#N/A,#N/A,FALSE,"4WD"}</definedName>
    <definedName name="win" localSheetId="0" hidden="1">{#N/A,#N/A,FALSE,"지침";#N/A,#N/A,FALSE,"환경분석";#N/A,#N/A,FALSE,"Sheet16"}</definedName>
    <definedName name="win" hidden="1">{#N/A,#N/A,FALSE,"지침";#N/A,#N/A,FALSE,"환경분석";#N/A,#N/A,FALSE,"Sheet16"}</definedName>
    <definedName name="wjd" localSheetId="25" hidden="1">{#N/A,#N/A,FALSE,"BS";#N/A,#N/A,FALSE,"PL";#N/A,#N/A,FALSE,"처분";#N/A,#N/A,FALSE,"현금";#N/A,#N/A,FALSE,"매출";#N/A,#N/A,FALSE,"원가";#N/A,#N/A,FALSE,"경영"}</definedName>
    <definedName name="wjd" localSheetId="0" hidden="1">{#N/A,#N/A,FALSE,"BS";#N/A,#N/A,FALSE,"PL";#N/A,#N/A,FALSE,"처분";#N/A,#N/A,FALSE,"현금";#N/A,#N/A,FALSE,"매출";#N/A,#N/A,FALSE,"원가";#N/A,#N/A,FALSE,"경영"}</definedName>
    <definedName name="wjd" localSheetId="3" hidden="1">{#N/A,#N/A,FALSE,"BS";#N/A,#N/A,FALSE,"PL";#N/A,#N/A,FALSE,"처분";#N/A,#N/A,FALSE,"현금";#N/A,#N/A,FALSE,"매출";#N/A,#N/A,FALSE,"원가";#N/A,#N/A,FALSE,"경영"}</definedName>
    <definedName name="wjd" hidden="1">{#N/A,#N/A,FALSE,"BS";#N/A,#N/A,FALSE,"PL";#N/A,#N/A,FALSE,"처분";#N/A,#N/A,FALSE,"현금";#N/A,#N/A,FALSE,"매출";#N/A,#N/A,FALSE,"원가";#N/A,#N/A,FALSE,"경영"}</definedName>
    <definedName name="WJRCL" localSheetId="0" hidden="1">{#N/A,#N/A,FALSE,"군산원가";#N/A,#N/A,FALSE,"팀별월별";#N/A,#N/A,FALSE,"타공정대체";#N/A,#N/A,FALSE,"기타경비";#N/A,#N/A,FALSE,"원료";#N/A,#N/A,FALSE,"연료"}</definedName>
    <definedName name="WJRCL" localSheetId="3" hidden="1">{#N/A,#N/A,FALSE,"군산원가";#N/A,#N/A,FALSE,"팀별월별";#N/A,#N/A,FALSE,"타공정대체";#N/A,#N/A,FALSE,"기타경비";#N/A,#N/A,FALSE,"원료";#N/A,#N/A,FALSE,"연료"}</definedName>
    <definedName name="WJRCL" hidden="1">{#N/A,#N/A,FALSE,"군산원가";#N/A,#N/A,FALSE,"팀별월별";#N/A,#N/A,FALSE,"타공정대체";#N/A,#N/A,FALSE,"기타경비";#N/A,#N/A,FALSE,"원료";#N/A,#N/A,FALSE,"연료"}</definedName>
    <definedName name="wkddbal" localSheetId="0" hidden="1">{#N/A,#N/A,TRUE,"Title";#N/A,#N/A,TRUE,"BalanceSheetAssets";#N/A,#N/A,TRUE,"BalanceSheetLiabilities";#N/A,#N/A,TRUE,"IncomeStatementNature";#N/A,#N/A,TRUE,"NatureByDestination";#N/A,#N/A,TRUE,"IncomeStatement";#N/A,#N/A,TRUE,"CashFlow";#N/A,#N/A,TRUE,"PropertyPlantEquipment";#N/A,#N/A,TRUE,"Lease";#N/A,#N/A,TRUE,"IntangibleAssets";#N/A,#N/A,TRUE,"CashEquivalent";#N/A,#N/A,TRUE,"AccountsReceivable";#N/A,#N/A,TRUE,"Interco";#N/A,#N/A,TRUE,"IncomeTaxes";#N/A,#N/A,TRUE,"DetailOfAccounts";#N/A,#N/A,TRUE,"RetirementPension";#N/A,#N/A,TRUE,"GeographicInfo";#N/A,#N/A,TRUE,"Depreciation";#N/A,#N/A,TRUE,"FinancialRevenue";#N/A,#N/A,TRUE,"PersonnelCost";#N/A,#N/A,TRUE,"Contingencies";#N/A,#N/A,TRUE,"UnadjustedDifferences"}</definedName>
    <definedName name="wkddbal" hidden="1">{#N/A,#N/A,TRUE,"Title";#N/A,#N/A,TRUE,"BalanceSheetAssets";#N/A,#N/A,TRUE,"BalanceSheetLiabilities";#N/A,#N/A,TRUE,"IncomeStatementNature";#N/A,#N/A,TRUE,"NatureByDestination";#N/A,#N/A,TRUE,"IncomeStatement";#N/A,#N/A,TRUE,"CashFlow";#N/A,#N/A,TRUE,"PropertyPlantEquipment";#N/A,#N/A,TRUE,"Lease";#N/A,#N/A,TRUE,"IntangibleAssets";#N/A,#N/A,TRUE,"CashEquivalent";#N/A,#N/A,TRUE,"AccountsReceivable";#N/A,#N/A,TRUE,"Interco";#N/A,#N/A,TRUE,"IncomeTaxes";#N/A,#N/A,TRUE,"DetailOfAccounts";#N/A,#N/A,TRUE,"RetirementPension";#N/A,#N/A,TRUE,"GeographicInfo";#N/A,#N/A,TRUE,"Depreciation";#N/A,#N/A,TRUE,"FinancialRevenue";#N/A,#N/A,TRUE,"PersonnelCost";#N/A,#N/A,TRUE,"Contingencies";#N/A,#N/A,TRUE,"UnadjustedDifferences"}</definedName>
    <definedName name="wkgk" localSheetId="0" hidden="1">{#N/A,#N/A,FALSE,"BS";#N/A,#N/A,FALSE,"PL";#N/A,#N/A,FALSE,"처분";#N/A,#N/A,FALSE,"현금";#N/A,#N/A,FALSE,"매출";#N/A,#N/A,FALSE,"원가";#N/A,#N/A,FALSE,"경영"}</definedName>
    <definedName name="wkgk" localSheetId="3" hidden="1">{#N/A,#N/A,FALSE,"BS";#N/A,#N/A,FALSE,"PL";#N/A,#N/A,FALSE,"처분";#N/A,#N/A,FALSE,"현금";#N/A,#N/A,FALSE,"매출";#N/A,#N/A,FALSE,"원가";#N/A,#N/A,FALSE,"경영"}</definedName>
    <definedName name="wkgk" hidden="1">{#N/A,#N/A,FALSE,"BS";#N/A,#N/A,FALSE,"PL";#N/A,#N/A,FALSE,"처분";#N/A,#N/A,FALSE,"현금";#N/A,#N/A,FALSE,"매출";#N/A,#N/A,FALSE,"원가";#N/A,#N/A,FALSE,"경영"}</definedName>
    <definedName name="WKIWOR" localSheetId="0" hidden="1">{#N/A,#N/A,FALSE,"삼진정공";#N/A,#N/A,FALSE,"영신금속";#N/A,#N/A,FALSE,"태양금속";#N/A,#N/A,FALSE,"진합정공";#N/A,#N/A,FALSE,"코리아";#N/A,#N/A,FALSE,"풍강금속";#N/A,#N/A,FALSE,"선일기계"}</definedName>
    <definedName name="WKIWOR" localSheetId="3" hidden="1">{#N/A,#N/A,FALSE,"삼진정공";#N/A,#N/A,FALSE,"영신금속";#N/A,#N/A,FALSE,"태양금속";#N/A,#N/A,FALSE,"진합정공";#N/A,#N/A,FALSE,"코리아";#N/A,#N/A,FALSE,"풍강금속";#N/A,#N/A,FALSE,"선일기계"}</definedName>
    <definedName name="WKIWOR" hidden="1">{#N/A,#N/A,FALSE,"삼진정공";#N/A,#N/A,FALSE,"영신금속";#N/A,#N/A,FALSE,"태양금속";#N/A,#N/A,FALSE,"진합정공";#N/A,#N/A,FALSE,"코리아";#N/A,#N/A,FALSE,"풍강금속";#N/A,#N/A,FALSE,"선일기계"}</definedName>
    <definedName name="WLQ" localSheetId="0" hidden="1">{#N/A,#N/A,FALSE,"Sheet1"}</definedName>
    <definedName name="WLQ" hidden="1">{#N/A,#N/A,FALSE,"Sheet1"}</definedName>
    <definedName name="WNDY" localSheetId="0" hidden="1">{#N/A,#N/A,FALSE,"PART-1234-8-12-9(41)";#N/A,#N/A,FALSE,"PARTS-2(3)";#N/A,#N/A,FALSE,"VAN SYSTEM";#N/A,#N/A,FALSE,"PARTS-10(26)";#N/A,#N/A,FALSE,"PART-5-6-7-11(14)";#N/A,#N/A,FALSE,"PARTS-4(3)";#N/A,#N/A,FALSE,"PCLASS"}</definedName>
    <definedName name="WNDY" hidden="1">{#N/A,#N/A,FALSE,"PART-1234-8-12-9(41)";#N/A,#N/A,FALSE,"PARTS-2(3)";#N/A,#N/A,FALSE,"VAN SYSTEM";#N/A,#N/A,FALSE,"PARTS-10(26)";#N/A,#N/A,FALSE,"PART-5-6-7-11(14)";#N/A,#N/A,FALSE,"PARTS-4(3)";#N/A,#N/A,FALSE,"PCLASS"}</definedName>
    <definedName name="WNDY_2" localSheetId="0" hidden="1">{#N/A,#N/A,FALSE,"PART-1234-8-12-9(41)";#N/A,#N/A,FALSE,"PARTS-2(3)";#N/A,#N/A,FALSE,"VAN SYSTEM";#N/A,#N/A,FALSE,"PARTS-10(26)";#N/A,#N/A,FALSE,"PART-5-6-7-11(14)";#N/A,#N/A,FALSE,"PARTS-4(3)";#N/A,#N/A,FALSE,"PCLASS"}</definedName>
    <definedName name="WNDY_2" hidden="1">{#N/A,#N/A,FALSE,"PART-1234-8-12-9(41)";#N/A,#N/A,FALSE,"PARTS-2(3)";#N/A,#N/A,FALSE,"VAN SYSTEM";#N/A,#N/A,FALSE,"PARTS-10(26)";#N/A,#N/A,FALSE,"PART-5-6-7-11(14)";#N/A,#N/A,FALSE,"PARTS-4(3)";#N/A,#N/A,FALSE,"PCLASS"}</definedName>
    <definedName name="wnkllwk" localSheetId="0" hidden="1">{"'Sheet1'!$A$1:$H$36"}</definedName>
    <definedName name="wnkllwk" hidden="1">{"'Sheet1'!$A$1:$H$36"}</definedName>
    <definedName name="woi" localSheetId="0" hidden="1">{"detail",#N/A,FALSE,"mfg";"summary",#N/A,FALSE,"mfg"}</definedName>
    <definedName name="woi" hidden="1">{"detail",#N/A,FALSE,"mfg";"summary",#N/A,FALSE,"mfg"}</definedName>
    <definedName name="womxien" localSheetId="0" hidden="1">{"detail",#N/A,FALSE,"mfg";"summary",#N/A,FALSE,"mfg"}</definedName>
    <definedName name="womxien" hidden="1">{"detail",#N/A,FALSE,"mfg";"summary",#N/A,FALSE,"mfg"}</definedName>
    <definedName name="woo" localSheetId="0" hidden="1">{#N/A,#N/A,FALSE,"지침";#N/A,#N/A,FALSE,"환경분석";#N/A,#N/A,FALSE,"Sheet16"}</definedName>
    <definedName name="woo" hidden="1">{#N/A,#N/A,FALSE,"지침";#N/A,#N/A,FALSE,"환경분석";#N/A,#N/A,FALSE,"Sheet16"}</definedName>
    <definedName name="WOOCOG" localSheetId="0" hidden="1">{#N/A,#N/A,FALSE,"지침";#N/A,#N/A,FALSE,"환경분석";#N/A,#N/A,FALSE,"Sheet16"}</definedName>
    <definedName name="WOOCOG" hidden="1">{#N/A,#N/A,FALSE,"지침";#N/A,#N/A,FALSE,"환경분석";#N/A,#N/A,FALSE,"Sheet16"}</definedName>
    <definedName name="WOOLEEPL" localSheetId="0" hidden="1">{#N/A,#N/A,FALSE,"지침";#N/A,#N/A,FALSE,"환경분석";#N/A,#N/A,FALSE,"Sheet16"}</definedName>
    <definedName name="WOOLEEPL" hidden="1">{#N/A,#N/A,FALSE,"지침";#N/A,#N/A,FALSE,"환경분석";#N/A,#N/A,FALSE,"Sheet16"}</definedName>
    <definedName name="WOOSEON" localSheetId="0" hidden="1">{#N/A,#N/A,FALSE,"지침";#N/A,#N/A,FALSE,"환경분석";#N/A,#N/A,FALSE,"Sheet16"}</definedName>
    <definedName name="WOOSEON" hidden="1">{#N/A,#N/A,FALSE,"지침";#N/A,#N/A,FALSE,"환경분석";#N/A,#N/A,FALSE,"Sheet16"}</definedName>
    <definedName name="working" localSheetId="0" hidden="1">{#N/A,#N/A,FALSE,"REPORT"}</definedName>
    <definedName name="working" hidden="1">{#N/A,#N/A,FALSE,"REPORT"}</definedName>
    <definedName name="works" localSheetId="0"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works"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WPL" localSheetId="0" hidden="1">{#N/A,#N/A,FALSE,"BS";#N/A,#N/A,FALSE,"PL";#N/A,#N/A,FALSE,"처분";#N/A,#N/A,FALSE,"현금";#N/A,#N/A,FALSE,"매출";#N/A,#N/A,FALSE,"원가";#N/A,#N/A,FALSE,"경영"}</definedName>
    <definedName name="WPL" localSheetId="3" hidden="1">{#N/A,#N/A,FALSE,"BS";#N/A,#N/A,FALSE,"PL";#N/A,#N/A,FALSE,"처분";#N/A,#N/A,FALSE,"현금";#N/A,#N/A,FALSE,"매출";#N/A,#N/A,FALSE,"원가";#N/A,#N/A,FALSE,"경영"}</definedName>
    <definedName name="WPL" hidden="1">{#N/A,#N/A,FALSE,"BS";#N/A,#N/A,FALSE,"PL";#N/A,#N/A,FALSE,"처분";#N/A,#N/A,FALSE,"현금";#N/A,#N/A,FALSE,"매출";#N/A,#N/A,FALSE,"원가";#N/A,#N/A,FALSE,"경영"}</definedName>
    <definedName name="WQ" localSheetId="25" hidden="1">{#N/A,#N/A,FALSE,"을지 (4)";#N/A,#N/A,FALSE,"을지 (5)";#N/A,#N/A,FALSE,"을지 (6)"}</definedName>
    <definedName name="WQ" localSheetId="0" hidden="1">{#N/A,#N/A,FALSE,"을지 (4)";#N/A,#N/A,FALSE,"을지 (5)";#N/A,#N/A,FALSE,"을지 (6)"}</definedName>
    <definedName name="WQ" localSheetId="3" hidden="1">{#N/A,#N/A,FALSE,"을지 (4)";#N/A,#N/A,FALSE,"을지 (5)";#N/A,#N/A,FALSE,"을지 (6)"}</definedName>
    <definedName name="WQ" hidden="1">{#N/A,#N/A,FALSE,"을지 (4)";#N/A,#N/A,FALSE,"을지 (5)";#N/A,#N/A,FALSE,"을지 (6)"}</definedName>
    <definedName name="wqa" localSheetId="0" hidden="1">{#N/A,"PURCHM",FALSE,"Business Analysis";#N/A,"SPADD",FALSE,"Business Analysis"}</definedName>
    <definedName name="wqa" hidden="1">{#N/A,"PURCHM",FALSE,"Business Analysis";#N/A,"SPADD",FALSE,"Business Analysis"}</definedName>
    <definedName name="wqc" localSheetId="0" hidden="1">{"ACT",#N/A,FALSE,"Q3Elec P&amp;L fy 99  ";"BUD",#N/A,FALSE,"Q3Elec P&amp;L fy 99  ";"PRIOR",#N/A,FALSE,"Q3Elec P&amp;L fy 99  "}</definedName>
    <definedName name="wqc" hidden="1">{"ACT",#N/A,FALSE,"Q3Elec P&amp;L fy 99  ";"BUD",#N/A,FALSE,"Q3Elec P&amp;L fy 99  ";"PRIOR",#N/A,FALSE,"Q3Elec P&amp;L fy 99  "}</definedName>
    <definedName name="wqd" localSheetId="0" hidden="1">{"OTHER",#N/A,FALSE,"CM"}</definedName>
    <definedName name="wqd" hidden="1">{"OTHER",#N/A,FALSE,"CM"}</definedName>
    <definedName name="wqeq" localSheetId="0" hidden="1">{"'4월수지'!$A$1:$AE$45"}</definedName>
    <definedName name="wqeq" hidden="1">{"'4월수지'!$A$1:$AE$45"}</definedName>
    <definedName name="wqer" localSheetId="0" hidden="1">{"TXO2N2_SLS",#N/A,FALSE,"MTHLYSLES";"TXH2_SLS",#N/A,FALSE,"MTHLYSLES";"LOUIS_SLS",#N/A,FALSE,"MTHLYSLES";"H2_SLS",#N/A,FALSE,"MTHLYSLES";"O2N2_SLS",#N/A,FALSE,"MTHLYSLES";"PACKAGE_SLS",#N/A,FALSE,"MTHLYSLES"}</definedName>
    <definedName name="wqer" hidden="1">{"TXO2N2_SLS",#N/A,FALSE,"MTHLYSLES";"TXH2_SLS",#N/A,FALSE,"MTHLYSLES";"LOUIS_SLS",#N/A,FALSE,"MTHLYSLES";"H2_SLS",#N/A,FALSE,"MTHLYSLES";"O2N2_SLS",#N/A,FALSE,"MTHLYSLES";"PACKAGE_SLS",#N/A,FALSE,"MTHLYSLES"}</definedName>
    <definedName name="WQQ"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QQ"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QQ"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qwq" localSheetId="0" hidden="1">{"BA detail",#N/A,FALSE,"Q3YTD "}</definedName>
    <definedName name="wqwq" hidden="1">{"BA detail",#N/A,FALSE,"Q3YTD "}</definedName>
    <definedName name="wqwqw" hidden="1">#REF!</definedName>
    <definedName name="wqx" localSheetId="0" hidden="1">{"Comp_of_Price_Effect",#N/A,FALSE,"QTRDPVAR"}</definedName>
    <definedName name="wqx" hidden="1">{"Comp_of_Price_Effect",#N/A,FALSE,"QTRDPVAR"}</definedName>
    <definedName name="wr" localSheetId="0" hidden="1">{#N/A,#N/A,FALSE,"Aging Summary";#N/A,#N/A,FALSE,"Ratio Analysis";#N/A,#N/A,FALSE,"Test 120 Day Accts";#N/A,#N/A,FALSE,"Tickmarks"}</definedName>
    <definedName name="wr" hidden="1">{#N/A,#N/A,FALSE,"Aging Summary";#N/A,#N/A,FALSE,"Ratio Analysis";#N/A,#N/A,FALSE,"Test 120 Day Accts";#N/A,#N/A,FALSE,"Tickmarks"}</definedName>
    <definedName name="wr34ar" localSheetId="0" hidden="1">{"QTD_LOUISIANA",#N/A,FALSE,"QTD"}</definedName>
    <definedName name="wr34ar" hidden="1">{"QTD_LOUISIANA",#N/A,FALSE,"QTD"}</definedName>
    <definedName name="wradw" localSheetId="0" hidden="1">{"YD LAPO2",#N/A,FALSE,"YTD";"YD LPH2",#N/A,FALSE,"YTD";"YD LOUISIANA",#N/A,FALSE,"YTD";"YD GENERALH2",#N/A,FALSE,"YTD";"YD PRS",#N/A,FALSE,"YTD";"YD PACKAGE",#N/A,FALSE,"YTD";"YD OTHER",#N/A,FALSE,"YTD"}</definedName>
    <definedName name="wradw" hidden="1">{"YD LAPO2",#N/A,FALSE,"YTD";"YD LPH2",#N/A,FALSE,"YTD";"YD LOUISIANA",#N/A,FALSE,"YTD";"YD GENERALH2",#N/A,FALSE,"YTD";"YD PRS",#N/A,FALSE,"YTD";"YD PACKAGE",#N/A,FALSE,"YTD";"YD OTHER",#N/A,FALSE,"YTD"}</definedName>
    <definedName name="wrc" localSheetId="0" hidden="1">{#N/A,#N/A,FALSE,"TECH CENTRE RXDU66";#N/A,#N/A,FALSE,"ASU VAAX66";#N/A,#N/A,FALSE,"TCM VAKX66"}</definedName>
    <definedName name="wrc" hidden="1">{#N/A,#N/A,FALSE,"TECH CENTRE RXDU66";#N/A,#N/A,FALSE,"ASU VAAX66";#N/A,#N/A,FALSE,"TCM VAKX66"}</definedName>
    <definedName name="wret"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t"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ewrw" localSheetId="0" hidden="1">{"QTR_ACT",#N/A,FALSE,"PROP_PBIT_DEV_Q3";"QTR_BUD",#N/A,FALSE,"PROP_PBIT_DEV_Q3";"YTD_BUD",#N/A,FALSE,"PROP_PBIT_DEV_Q3";"YTD_ACT",#N/A,FALSE,"PROP_PBIT_DEV_Q3";"FY95 SNAP3",#N/A,FALSE,"PROP_PBIT_DEV_Q3";"FY95_BUD",#N/A,FALSE,"PROP_PBIT_DEV_Q3";"FY96_BUD",#N/A,FALSE,"PROP_PBIT_DEV_Q3"}</definedName>
    <definedName name="wrewrw" hidden="1">{"QTR_ACT",#N/A,FALSE,"PROP_PBIT_DEV_Q3";"QTR_BUD",#N/A,FALSE,"PROP_PBIT_DEV_Q3";"YTD_BUD",#N/A,FALSE,"PROP_PBIT_DEV_Q3";"YTD_ACT",#N/A,FALSE,"PROP_PBIT_DEV_Q3";"FY95 SNAP3",#N/A,FALSE,"PROP_PBIT_DEV_Q3";"FY95_BUD",#N/A,FALSE,"PROP_PBIT_DEV_Q3";"FY96_BUD",#N/A,FALSE,"PROP_PBIT_DEV_Q3"}</definedName>
    <definedName name="wrf" localSheetId="0" hidden="1">{#N/A,"PURCHM",FALSE,"Business Analysis";#N/A,"SPADD",FALSE,"Business Analysis"}</definedName>
    <definedName name="wrf" hidden="1">{#N/A,"PURCHM",FALSE,"Business Analysis";#N/A,"SPADD",FALSE,"Business Analysis"}</definedName>
    <definedName name="wrm.pucspaddq2" localSheetId="0" hidden="1">{#N/A,"PURCHM",FALSE,"Business Analysis";#N/A,"SPADD",FALSE,"Business Analysis"}</definedName>
    <definedName name="wrm.pucspaddq2" hidden="1">{#N/A,"PURCHM",FALSE,"Business Analysis";#N/A,"SPADD",FALSE,"Business Analysis"}</definedName>
    <definedName name="wrn" localSheetId="0" hidden="1">{#N/A,#N/A,FALSE,"단축1";#N/A,#N/A,FALSE,"단축2";#N/A,#N/A,FALSE,"단축3";#N/A,#N/A,FALSE,"장축";#N/A,#N/A,FALSE,"4WD"}</definedName>
    <definedName name="wrn" hidden="1">{#N/A,#N/A,FALSE,"단축1";#N/A,#N/A,FALSE,"단축2";#N/A,#N/A,FALSE,"단축3";#N/A,#N/A,FALSE,"장축";#N/A,#N/A,FALSE,"4WD"}</definedName>
    <definedName name="wrn.111111" localSheetId="0" hidden="1">{#N/A,#N/A,FALSE,"Pharm";#N/A,#N/A,FALSE,"WWCM"}</definedName>
    <definedName name="wrn.111111" hidden="1">{#N/A,#N/A,FALSE,"Pharm";#N/A,#N/A,FALSE,"WWCM"}</definedName>
    <definedName name="wrn.1월속보." localSheetId="0" hidden="1">{#N/A,#N/A,FALSE,"표지&amp;목차";#N/A,#N/A,FALSE,"경영현황";#N/A,#N/A,FALSE,"매출현황";#N/A,#N/A,FALSE,"매출차이분석(양식)";#N/A,#N/A,FALSE,"손익현황";#N/A,#N/A,FALSE,"손익차이분석";#N/A,#N/A,FALSE,"제품별손익";#N/A,#N/A,FALSE,"재공재고";#N/A,#N/A,FALSE,"원가추이"}</definedName>
    <definedName name="wrn.1월속보." hidden="1">{#N/A,#N/A,FALSE,"표지&amp;목차";#N/A,#N/A,FALSE,"경영현황";#N/A,#N/A,FALSE,"매출현황";#N/A,#N/A,FALSE,"매출차이분석(양식)";#N/A,#N/A,FALSE,"손익현황";#N/A,#N/A,FALSE,"손익차이분석";#N/A,#N/A,FALSE,"제품별손익";#N/A,#N/A,FALSE,"재공재고";#N/A,#N/A,FALSE,"원가추이"}</definedName>
    <definedName name="wrn.2000년._.업무계획." localSheetId="0" hidden="1">{#N/A,#N/A,FALSE,"표지";#N/A,#N/A,FALSE,"1.자금수지";#N/A,#N/A,FALSE,"2. 차입금 현황";#N/A,#N/A,FALSE,"3.조달방안";#N/A,#N/A,FALSE,"업무분장"}</definedName>
    <definedName name="wrn.2000년._.업무계획." hidden="1">{#N/A,#N/A,FALSE,"표지";#N/A,#N/A,FALSE,"1.자금수지";#N/A,#N/A,FALSE,"2. 차입금 현황";#N/A,#N/A,FALSE,"3.조달방안";#N/A,#N/A,FALSE,"업무분장"}</definedName>
    <definedName name="wrn.2번." localSheetId="0" hidden="1">{#N/A,#N/A,FALSE,"2~8번"}</definedName>
    <definedName name="wrn.2번." hidden="1">{#N/A,#N/A,FALSE,"2~8번"}</definedName>
    <definedName name="wrn.345." localSheetId="0" hidden="1">{#N/A,#N/A,FALSE,"96 3월물량표";#N/A,#N/A,FALSE,"96 4월물량표";#N/A,#N/A,FALSE,"96 5월물량표"}</definedName>
    <definedName name="wrn.345." localSheetId="3" hidden="1">{#N/A,#N/A,FALSE,"96 3월물량표";#N/A,#N/A,FALSE,"96 4월물량표";#N/A,#N/A,FALSE,"96 5월물량표"}</definedName>
    <definedName name="wrn.345." hidden="1">{#N/A,#N/A,FALSE,"96 3월물량표";#N/A,#N/A,FALSE,"96 4월물량표";#N/A,#N/A,FALSE,"96 5월물량표"}</definedName>
    <definedName name="wrn.5월사장단회의." localSheetId="0" hidden="1">{#N/A,#N/A,FALSE,"9905";#N/A,#N/A,FALSE,"5누적";#N/A,#N/A,FALSE,"99년trim (2)";#N/A,#N/A,FALSE,"Loss1(5)";#N/A,#N/A,FALSE,"Yield(5)";#N/A,#N/A,FALSE,"Sheet2"}</definedName>
    <definedName name="wrn.5월사장단회의." localSheetId="3" hidden="1">{#N/A,#N/A,FALSE,"9905";#N/A,#N/A,FALSE,"5누적";#N/A,#N/A,FALSE,"99년trim (2)";#N/A,#N/A,FALSE,"Loss1(5)";#N/A,#N/A,FALSE,"Yield(5)";#N/A,#N/A,FALSE,"Sheet2"}</definedName>
    <definedName name="wrn.5월사장단회의." hidden="1">{#N/A,#N/A,FALSE,"9905";#N/A,#N/A,FALSE,"5누적";#N/A,#N/A,FALSE,"99년trim (2)";#N/A,#N/A,FALSE,"Loss1(5)";#N/A,#N/A,FALSE,"Yield(5)";#N/A,#N/A,FALSE,"Sheet2"}</definedName>
    <definedName name="wrn.5월실적." localSheetId="0" hidden="1">{#N/A,#N/A,FALSE,"요약";#N/A,#N/A,FALSE,"보고목차";#N/A,#N/A,FALSE,"1)서비스접수";#N/A,#N/A,FALSE,"2)상담";#N/A,#N/A,FALSE,"2.월별접수추이현황";#N/A,#N/A,FALSE,"3.상담내용";#N/A,#N/A,FALSE,"4.미처리현황"}</definedName>
    <definedName name="wrn.5월실적." hidden="1">{#N/A,#N/A,FALSE,"요약";#N/A,#N/A,FALSE,"보고목차";#N/A,#N/A,FALSE,"1)서비스접수";#N/A,#N/A,FALSE,"2)상담";#N/A,#N/A,FALSE,"2.월별접수추이현황";#N/A,#N/A,FALSE,"3.상담내용";#N/A,#N/A,FALSE,"4.미처리현황"}</definedName>
    <definedName name="wrn.6월실적." localSheetId="0" hidden="1">{#N/A,#N/A,FALSE,"보고목차";#N/A,#N/A,FALSE,"1)서비스접수";#N/A,#N/A,FALSE,"2)상담";#N/A,#N/A,FALSE,"2.월별접수추이현황"}</definedName>
    <definedName name="wrn.6월실적." hidden="1">{#N/A,#N/A,FALSE,"보고목차";#N/A,#N/A,FALSE,"1)서비스접수";#N/A,#N/A,FALSE,"2)상담";#N/A,#N/A,FALSE,"2.월별접수추이현황"}</definedName>
    <definedName name="wrn.730." localSheetId="0" hidden="1">{#N/A,#N/A,FALSE,"REPORT"}</definedName>
    <definedName name="wrn.730." hidden="1">{#N/A,#N/A,FALSE,"REPORT"}</definedName>
    <definedName name="wrn.731" localSheetId="0" hidden="1">{#N/A,#N/A,FALSE,"REPORT"}</definedName>
    <definedName name="wrn.731" hidden="1">{#N/A,#N/A,FALSE,"REPORT"}</definedName>
    <definedName name="wrn.750." localSheetId="0" hidden="1">{#N/A,#N/A,FALSE,"REPORT"}</definedName>
    <definedName name="wrn.750." hidden="1">{#N/A,#N/A,FALSE,"REPORT"}</definedName>
    <definedName name="wrn.7501" localSheetId="0" hidden="1">{#N/A,#N/A,FALSE,"REPORT"}</definedName>
    <definedName name="wrn.7501" hidden="1">{#N/A,#N/A,FALSE,"REPORT"}</definedName>
    <definedName name="wrn.760.16." localSheetId="0" hidden="1">{#N/A,#N/A,FALSE,"REPORT"}</definedName>
    <definedName name="wrn.760.16." hidden="1">{#N/A,#N/A,FALSE,"REPORT"}</definedName>
    <definedName name="wrn.7900" localSheetId="0" hidden="1">{#N/A,#N/A,FALSE,"REPORT"}</definedName>
    <definedName name="wrn.7900" hidden="1">{#N/A,#N/A,FALSE,"REPORT"}</definedName>
    <definedName name="wrn.8월회의." localSheetId="0" hidden="1">{#N/A,#N/A,TRUE,"생산";#N/A,#N/A,TRUE,"표지"}</definedName>
    <definedName name="wrn.8월회의." hidden="1">{#N/A,#N/A,TRUE,"생산";#N/A,#N/A,TRUE,"표지"}</definedName>
    <definedName name="wrn.905" localSheetId="0" hidden="1">{#N/A,#N/A,FALSE,"REPORT"}</definedName>
    <definedName name="wrn.905" hidden="1">{#N/A,#N/A,FALSE,"REPORT"}</definedName>
    <definedName name="wrn.95년도결산보고서." localSheetId="0"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wrn.95년도결산보고서."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wrn.9601실적." localSheetId="0" hidden="1">{#N/A,#N/A,FALSE,"보고목차";#N/A,#N/A,FALSE,"1)서비스접수";#N/A,#N/A,FALSE,"2)상담";#N/A,#N/A,FALSE,"2.월별접수추이현황";#N/A,#N/A,FALSE,"3.일자별접수현황";#N/A,#N/A,FALSE,"4.상담내용";#N/A,#N/A,FALSE,"5.미처리현황";#N/A,#N/A,FALSE,"6.재발방지";#N/A,#N/A,FALSE,"7.당월주요문제점"}</definedName>
    <definedName name="wrn.9601실적." hidden="1">{#N/A,#N/A,FALSE,"보고목차";#N/A,#N/A,FALSE,"1)서비스접수";#N/A,#N/A,FALSE,"2)상담";#N/A,#N/A,FALSE,"2.월별접수추이현황";#N/A,#N/A,FALSE,"3.일자별접수현황";#N/A,#N/A,FALSE,"4.상담내용";#N/A,#N/A,FALSE,"5.미처리현황";#N/A,#N/A,FALSE,"6.재발방지";#N/A,#N/A,FALSE,"7.당월주요문제점"}</definedName>
    <definedName name="wrn.97." localSheetId="0" hidden="1">{#N/A,#N/A,FALSE,"지침";#N/A,#N/A,FALSE,"환경분석";#N/A,#N/A,FALSE,"Sheet16"}</definedName>
    <definedName name="wrn.97." hidden="1">{#N/A,#N/A,FALSE,"지침";#N/A,#N/A,FALSE,"환경분석";#N/A,#N/A,FALSE,"Sheet16"}</definedName>
    <definedName name="wrn.97년._.투자계획." localSheetId="0" hidden="1">{#N/A,#N/A,FALSE,"97년 투자계획 세부내역 "}</definedName>
    <definedName name="wrn.97년._.투자계획." hidden="1">{#N/A,#N/A,FALSE,"97년 투자계획 세부내역 "}</definedName>
    <definedName name="WRN.98." localSheetId="0" hidden="1">{#N/A,#N/A,FALSE,"지침";#N/A,#N/A,FALSE,"환경분석";#N/A,#N/A,FALSE,"Sheet16"}</definedName>
    <definedName name="WRN.98." hidden="1">{#N/A,#N/A,FALSE,"지침";#N/A,#N/A,FALSE,"환경분석";#N/A,#N/A,FALSE,"Sheet16"}</definedName>
    <definedName name="wrn.99999" localSheetId="0" hidden="1">{#N/A,#N/A,FALSE,"REPORT"}</definedName>
    <definedName name="wrn.99999" hidden="1">{#N/A,#N/A,FALSE,"REPORT"}</definedName>
    <definedName name="wrn.99경영계획양식." localSheetId="0"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99경영계획양식."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wrn.aa." localSheetId="25" hidden="1">{#N/A,#N/A,FALSE,"UNIT";#N/A,#N/A,FALSE,"UNIT";#N/A,#N/A,FALSE,"계정"}</definedName>
    <definedName name="wrn.aa." localSheetId="0" hidden="1">{#N/A,#N/A,FALSE,"UNIT";#N/A,#N/A,FALSE,"UNIT";#N/A,#N/A,FALSE,"계정"}</definedName>
    <definedName name="wrn.aa." localSheetId="3" hidden="1">{#N/A,#N/A,FALSE,"UNIT";#N/A,#N/A,FALSE,"UNIT";#N/A,#N/A,FALSE,"계정"}</definedName>
    <definedName name="wrn.aa." hidden="1">{#N/A,#N/A,FALSE,"UNIT";#N/A,#N/A,FALSE,"UNIT";#N/A,#N/A,FALSE,"계정"}</definedName>
    <definedName name="wrn.aaa" localSheetId="0" hidden="1">{#N/A,#N/A,FALSE,"Pharm";#N/A,#N/A,FALSE,"WWCM"}</definedName>
    <definedName name="wrn.aaa" hidden="1">{#N/A,#N/A,FALSE,"Pharm";#N/A,#N/A,FALSE,"WWCM"}</definedName>
    <definedName name="wrn.aaaaaaa" localSheetId="0" hidden="1">{#N/A,#N/A,FALSE,"Pharm";#N/A,#N/A,FALSE,"WWCM"}</definedName>
    <definedName name="wrn.aaaaaaa" hidden="1">{#N/A,#N/A,FALSE,"Pharm";#N/A,#N/A,FALSE,"WWCM"}</definedName>
    <definedName name="wrn.ACHESON94TAXRETURN." localSheetId="0"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3"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quisition_matrix." localSheetId="0" hidden="1">{"Acq_matrix",#N/A,FALSE,"Acquisition Matrix"}</definedName>
    <definedName name="wrn.Acquisition_matrix." hidden="1">{"Acq_matrix",#N/A,FALSE,"Acquisition Matrix"}</definedName>
    <definedName name="wrn.adj95." localSheetId="0" hidden="1">{"adj95mult",#N/A,FALSE,"COMPCO";"adj95est",#N/A,FALSE,"COMPCO"}</definedName>
    <definedName name="wrn.adj95." hidden="1">{"adj95mult",#N/A,FALSE,"COMPCO";"adj95est",#N/A,FALSE,"COMPCO"}</definedName>
    <definedName name="wrn.AFR200." localSheetId="0" hidden="1">{"AFR200_P1",#N/A,FALSE,"AFR200";"AFR200_P2",#N/A,FALSE,"AFR200";"AFR200_P3",#N/A,FALSE,"AFR200";"AFR200_P4",#N/A,FALSE,"AFR200";"AFR200_P5",#N/A,FALSE,"AFR200"}</definedName>
    <definedName name="wrn.AFR200." localSheetId="3" hidden="1">{"AFR200_P1",#N/A,FALSE,"AFR200";"AFR200_P2",#N/A,FALSE,"AFR200";"AFR200_P3",#N/A,FALSE,"AFR200";"AFR200_P4",#N/A,FALSE,"AFR200";"AFR200_P5",#N/A,FALSE,"AFR200"}</definedName>
    <definedName name="wrn.AFR200." hidden="1">{"AFR200_P1",#N/A,FALSE,"AFR200";"AFR200_P2",#N/A,FALSE,"AFR200";"AFR200_P3",#N/A,FALSE,"AFR200";"AFR200_P4",#N/A,FALSE,"AFR200";"AFR200_P5",#N/A,FALSE,"AFR200"}</definedName>
    <definedName name="wrn.Aging._.and._.Trend._.Analysis." localSheetId="25" hidden="1">{#N/A,#N/A,FALSE,"Aging Summary";#N/A,#N/A,FALSE,"Ratio Analysis";#N/A,#N/A,FALSE,"Test 120 Day Accts";#N/A,#N/A,FALSE,"Tickmarks"}</definedName>
    <definedName name="wrn.Aging._.and._.Trend._.Analysis." localSheetId="0" hidden="1">{#N/A,#N/A,FALSE,"Aging Summary";#N/A,#N/A,FALSE,"Ratio Analysis";#N/A,#N/A,FALSE,"Test 120 Day Accts";#N/A,#N/A,FALSE,"Tickmarks"}</definedName>
    <definedName name="wrn.Aging._.and._.Trend._.Analysis." localSheetId="3"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0" hidden="1">{"PAGE1",#N/A,FALSE,"YIELDS";"PAGE2",#N/A,FALSE,"YIELDS";"PAGE3",#N/A,FALSE,"YIELDS"}</definedName>
    <definedName name="wrn.ALL." hidden="1">{"PAGE1",#N/A,FALSE,"YIELDS";"PAGE2",#N/A,FALSE,"YIELDS";"PAGE3",#N/A,FALSE,"YIELDS"}</definedName>
    <definedName name="wrn.all._.3._.years." localSheetId="0" hidden="1">{#N/A,#N/A,FALSE,"Worldwide FY00";#N/A,#N/A,FALSE,"Worldwide FY01";#N/A,#N/A,FALSE,"Worldwide FY02"}</definedName>
    <definedName name="wrn.all._.3._.years." hidden="1">{#N/A,#N/A,FALSE,"Worldwide FY00";#N/A,#N/A,FALSE,"Worldwide FY01";#N/A,#N/A,FALSE,"Worldwide FY02"}</definedName>
    <definedName name="wrn.all._.input." localSheetId="0"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input." hidden="1">{"basic esc rates",#N/A,FALSE,"Basic data";"basic units on",#N/A,FALSE,"Basic data";"basic capacity",#N/A,FALSE,"Basic data";"basic cap factor",#N/A,FALSE,"Basic data";"basic heat rates",#N/A,FALSE,"Basic data";"basic generation",#N/A,FALSE,"Basic data";"basic price",#N/A,FALSE,"Basic data";"basic rev mp",#N/A,FALSE,"Basic data";"basic rev cos",#N/A,FALSE,"Basic data";"basic fuel cost",#N/A,FALSE,"Basic data";"basic o_m",#N/A,FALSE,"Basic data";"basic nox o_m",#N/A,FALSE,"Basic data";"basic env o_m",#N/A,FALSE,"Basic data";"basic corp oh",#N/A,FALSE,"Basic data";"basic oil inv",#N/A,FALSE,"Basic data";"basic prop tax",#N/A,FALSE,"Basic data";"basic summary costs",#N/A,FALSE,"Basic data";"basic gross book value",#N/A,FALSE,"Basic data";"basic cap add",#N/A,FALSE,"Basic data";"basic nox cap add",#N/A,FALSE,"Basic data";"basic other env cap add",#N/A,FALSE,"Basic data";"basic deprec",#N/A,FALSE,"Basic data";"basic decom",#N/A,FALSE,"Basic data";"basic rate base",#N/A,FALSE,"Basic data";"basic summary book value",#N/A,FALSE,"Basic data"}</definedName>
    <definedName name="wrn.All._.PnLs." localSheetId="0" hidden="1">{"Sep 98 Segment PnL",#N/A,FALSE,"Full Income Statements";"Sep 99 Segment PnL",#N/A,FALSE,"Full Income Statements";"Sep 98 PnL",#N/A,FALSE,"Full Income Statements";"Sep 99 PnL",#N/A,FALSE,"Full Income Statements"}</definedName>
    <definedName name="wrn.All._.PnLs." hidden="1">{"Sep 98 Segment PnL",#N/A,FALSE,"Full Income Statements";"Sep 99 Segment PnL",#N/A,FALSE,"Full Income Statements";"Sep 98 PnL",#N/A,FALSE,"Full Income Statements";"Sep 99 PnL",#N/A,FALSE,"Full Income Statements"}</definedName>
    <definedName name="wrn.all._.reports." localSheetId="0" hidden="1">{"qty and inventory value",#N/A,FALSE,"MPartners";"general ledger entries",#N/A,FALSE,"MPartners"}</definedName>
    <definedName name="wrn.all._.reports." hidden="1">{"qty and inventory value",#N/A,FALSE,"MPartners";"general ledger entries",#N/A,FALSE,"MPartners"}</definedName>
    <definedName name="wrn.All._.sheets." localSheetId="0" hidden="1">{#N/A,"TCHEM",FALSE,"BSHIST.XLS";#N/A,"NONDV",FALSE,"BSHIST.XLS";#N/A,"POLY",FALSE,"BSHIST.XLS";#N/A,"PVOH",FALSE,"BSHIST.XLS";#N/A,"ACET",FALSE,"BSHIST.XLS";#N/A,"EMUL",FALSE,"BSHIST.XLS";#N/A,"ICD",FALSE,"BSHIST.XLS";#N/A,"DMU",FALSE,"BSHIST.XLS";#N/A,"METHYL",FALSE,"BSHIST.XLS";#N/A,"HIGHER",FALSE,"BSHIST.XLS";#N/A,"AMM",FALSE,"BSHIST.XLS";#N/A,"CVT",FALSE,"BSHIST.XLS";#N/A,"MEOH",FALSE,"BSHIST.XLS";#N/A,"SPEC",FALSE,"BSHIST.XLS";#N/A,"DERIV",FALSE,"BSHIST.XLS";#N/A,"PINTER",FALSE,"BSHIST.XLS";#N/A,"NEWVEN",FALSE,"BSHIST.XLS";#N/A,"PURPER",FALSE,"BSHIST.XLS";#N/A,"PURADD",FALSE,"BSHIST.XLS";#N/A,"PURSPP",FALSE,"BSHIST.XLS";#N/A,"CTGIND",FALSE,"BSHIST.XLS";#N/A,"ANCHOR",FALSE,"BSHIST.XLS";#N/A,"SPADD",FALSE,"BSHIST.XLS"}</definedName>
    <definedName name="wrn.All._.sheets." hidden="1">{#N/A,"TCHEM",FALSE,"BSHIST.XLS";#N/A,"NONDV",FALSE,"BSHIST.XLS";#N/A,"POLY",FALSE,"BSHIST.XLS";#N/A,"PVOH",FALSE,"BSHIST.XLS";#N/A,"ACET",FALSE,"BSHIST.XLS";#N/A,"EMUL",FALSE,"BSHIST.XLS";#N/A,"ICD",FALSE,"BSHIST.XLS";#N/A,"DMU",FALSE,"BSHIST.XLS";#N/A,"METHYL",FALSE,"BSHIST.XLS";#N/A,"HIGHER",FALSE,"BSHIST.XLS";#N/A,"AMM",FALSE,"BSHIST.XLS";#N/A,"CVT",FALSE,"BSHIST.XLS";#N/A,"MEOH",FALSE,"BSHIST.XLS";#N/A,"SPEC",FALSE,"BSHIST.XLS";#N/A,"DERIV",FALSE,"BSHIST.XLS";#N/A,"PINTER",FALSE,"BSHIST.XLS";#N/A,"NEWVEN",FALSE,"BSHIST.XLS";#N/A,"PURPER",FALSE,"BSHIST.XLS";#N/A,"PURADD",FALSE,"BSHIST.XLS";#N/A,"PURSPP",FALSE,"BSHIST.XLS";#N/A,"CTGIND",FALSE,"BSHIST.XLS";#N/A,"ANCHOR",FALSE,"BSHIST.XLS";#N/A,"SPADD",FALSE,"BSHIST.XLS"}</definedName>
    <definedName name="wrn.all._.slides." localSheetId="0" hidden="1">{#N/A,#N/A,FALSE,"Trends";#N/A,#N/A,FALSE,"As Reported";#N/A,#N/A,FALSE,"(un) Commited"}</definedName>
    <definedName name="wrn.all._.slides." hidden="1">{#N/A,#N/A,FALSE,"Trends";#N/A,#N/A,FALSE,"As Reported";#N/A,#N/A,FALSE,"(un) Commited"}</definedName>
    <definedName name="wrn.all._.views." localSheetId="0" hidden="1">{"vol data",#N/A,FALSE,"Datasheet";"vol graph",#N/A,FALSE,"Volume";"price data",#N/A,FALSE,"Datasheet";"price graph",#N/A,FALSE,"Price";"dp data",#N/A,FALSE,"Datasheet";"dp graph",#N/A,FALSE,"DirectProfit"}</definedName>
    <definedName name="wrn.all._.views." hidden="1">{"vol data",#N/A,FALSE,"Datasheet";"vol graph",#N/A,FALSE,"Volume";"price data",#N/A,FALSE,"Datasheet";"price graph",#N/A,FALSE,"Price";"dp data",#N/A,FALSE,"Datasheet";"dp graph",#N/A,FALSE,"DirectProfit"}</definedName>
    <definedName name="wrn.APCI._.Tab." localSheetId="0" hidden="1">{#N/A,#N/A,FALSE,"P and L ";#N/A,#N/A,FALSE,"Sales";#N/A,#N/A,FALSE,"Overheads";#N/A,#N/A,FALSE,"R and D";#N/A,#N/A,FALSE,"Operating Income";#N/A,#N/A,FALSE,"Equity Affiliate Income";"M Factors Print",#N/A,FALSE,"Major Factors"}</definedName>
    <definedName name="wrn.APCI._.Tab." hidden="1">{#N/A,#N/A,FALSE,"P and L ";#N/A,#N/A,FALSE,"Sales";#N/A,#N/A,FALSE,"Overheads";#N/A,#N/A,FALSE,"R and D";#N/A,#N/A,FALSE,"Operating Income";#N/A,#N/A,FALSE,"Equity Affiliate Income";"M Factors Print",#N/A,FALSE,"Major Factors"}</definedName>
    <definedName name="wrn.APCT." localSheetId="0" hidden="1">{"Page1",#N/A,FALSE,"APCT";"Page2",#N/A,FALSE,"APCT"}</definedName>
    <definedName name="wrn.APCT." hidden="1">{"Page1",#N/A,FALSE,"APCT";"Page2",#N/A,FALSE,"APCT"}</definedName>
    <definedName name="wrn.APL." localSheetId="0" hidden="1">{"Page1",#N/A,FALSE,"APL";"Page2",#N/A,FALSE,"APL"}</definedName>
    <definedName name="wrn.APL." hidden="1">{"Page1",#N/A,FALSE,"APL";"Page2",#N/A,FALSE,"APL"}</definedName>
    <definedName name="wrn.AQUIROR._.DCF." localSheetId="0" hidden="1">{"AQUIRORDCF",#N/A,FALSE,"Merger consequences";"Acquirorassns",#N/A,FALSE,"Merger consequences"}</definedName>
    <definedName name="wrn.AQUIROR._.DCF." hidden="1">{"AQUIRORDCF",#N/A,FALSE,"Merger consequences";"Acquirorassns",#N/A,FALSE,"Merger consequences"}</definedName>
    <definedName name="wrn.ARGON._.PRICING." localSheetId="0" hidden="1">{"ARGON PRICING",#N/A,FALSE,"ARGON"}</definedName>
    <definedName name="wrn.ARGON._.PRICING." hidden="1">{"ARGON PRICING",#N/A,FALSE,"ARGON"}</definedName>
    <definedName name="wrn.ARGON._.REVENUE." localSheetId="0" hidden="1">{"ARGON REVENUE",#N/A,FALSE,"ARGON"}</definedName>
    <definedName name="wrn.ARGON._.REVENUE." hidden="1">{"ARGON REVENUE",#N/A,FALSE,"ARGON"}</definedName>
    <definedName name="wrn.ARGON._.VOLUME." localSheetId="0" hidden="1">{"ARGON VOLUME",#N/A,FALSE,"ARGON"}</definedName>
    <definedName name="wrn.ARGON._.VOLUME." hidden="1">{"ARGON VOLUME",#N/A,FALSE,"ARGON"}</definedName>
    <definedName name="wrn.ARGON_VOL" localSheetId="0" hidden="1">{"ARGON VOLUME",#N/A,FALSE,"ARGON"}</definedName>
    <definedName name="wrn.ARGON_VOL" hidden="1">{"ARGON VOLUME",#N/A,FALSE,"ARGON"}</definedName>
    <definedName name="wrn.Asia." localSheetId="0" hidden="1">{"PnL",#N/A,FALSE,"Gas Asia P&amp;L";"Responsibility",#N/A,FALSE,"Gas Asia P&amp;L";"Cost Control",#N/A,FALSE,"Gas Asia P&amp;L"}</definedName>
    <definedName name="wrn.Asia." hidden="1">{"PnL",#N/A,FALSE,"Gas Asia P&amp;L";"Responsibility",#N/A,FALSE,"Gas Asia P&amp;L";"Cost Control",#N/A,FALSE,"Gas Asia P&amp;L"}</definedName>
    <definedName name="wrn.Assumption." localSheetId="0" hidden="1">{#N/A,#N/A,FALSE,"Balance Sheet"}</definedName>
    <definedName name="wrn.Assumption." hidden="1">{#N/A,#N/A,FALSE,"Balance Sheet"}</definedName>
    <definedName name="wrn.AU._.검사성적서." localSheetId="25" hidden="1">{#N/A,#N/A,FALSE,"을지 (4)";#N/A,#N/A,FALSE,"을지 (5)";#N/A,#N/A,FALSE,"을지 (6)"}</definedName>
    <definedName name="wrn.AU._.검사성적서." localSheetId="0" hidden="1">{#N/A,#N/A,FALSE,"을지 (4)";#N/A,#N/A,FALSE,"을지 (5)";#N/A,#N/A,FALSE,"을지 (6)"}</definedName>
    <definedName name="wrn.AU._.검사성적서." localSheetId="3" hidden="1">{#N/A,#N/A,FALSE,"을지 (4)";#N/A,#N/A,FALSE,"을지 (5)";#N/A,#N/A,FALSE,"을지 (6)"}</definedName>
    <definedName name="wrn.AU._.검사성적서." hidden="1">{#N/A,#N/A,FALSE,"을지 (4)";#N/A,#N/A,FALSE,"을지 (5)";#N/A,#N/A,FALSE,"을지 (6)"}</definedName>
    <definedName name="wrn.AU._.초도품._.보증서." localSheetId="25" hidden="1">{#N/A,#N/A,FALSE,"초도품";#N/A,#N/A,FALSE,"초도품 (2)";#N/A,#N/A,FALSE,"초도품 (3)";#N/A,#N/A,FALSE,"초도품 (4)";#N/A,#N/A,FALSE,"초도품 (5)";#N/A,#N/A,FALSE,"초도품 (6)"}</definedName>
    <definedName name="wrn.AU._.초도품._.보증서." localSheetId="0" hidden="1">{#N/A,#N/A,FALSE,"초도품";#N/A,#N/A,FALSE,"초도품 (2)";#N/A,#N/A,FALSE,"초도품 (3)";#N/A,#N/A,FALSE,"초도품 (4)";#N/A,#N/A,FALSE,"초도품 (5)";#N/A,#N/A,FALSE,"초도품 (6)"}</definedName>
    <definedName name="wrn.AU._.초도품._.보증서." localSheetId="3" hidden="1">{#N/A,#N/A,FALSE,"초도품";#N/A,#N/A,FALSE,"초도품 (2)";#N/A,#N/A,FALSE,"초도품 (3)";#N/A,#N/A,FALSE,"초도품 (4)";#N/A,#N/A,FALSE,"초도품 (5)";#N/A,#N/A,FALSE,"초도품 (6)"}</definedName>
    <definedName name="wrn.AU._.초도품._.보증서." hidden="1">{#N/A,#N/A,FALSE,"초도품";#N/A,#N/A,FALSE,"초도품 (2)";#N/A,#N/A,FALSE,"초도품 (3)";#N/A,#N/A,FALSE,"초도품 (4)";#N/A,#N/A,FALSE,"초도품 (5)";#N/A,#N/A,FALSE,"초도품 (6)"}</definedName>
    <definedName name="wrn.AU가공." localSheetId="0"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AU가공." hidden="1">{#N/A,#N/A,FALSE,"總DEP";#N/A,#N/A,FALSE,"표지";#N/A,#N/A,FALSE,"전제";#N/A,#N/A,FALSE,"전제";#N/A,#N/A,FALSE,"전제 (2)";#N/A,#N/A,FALSE,"總DEP";#N/A,#N/A,FALSE,"DSLENG_DEPT1";#N/A,#N/A,FALSE,"DSLENG_DEPT2";#N/A,#N/A,FALSE,"TM ";#N/A,#N/A,FALSE,"TM  (2)";#N/A,#N/A,FALSE,"PRESS동일";#N/A,#N/A,FALSE,"GRACE조립동일";#N/A,#N/A,FALSE,"GR가공비";#N/A,#N/A,FALSE,"1T완성차VOL";#N/A,#N/A,FALSE,"MH";#N/A,#N/A,FALSE,"auDSLENG_DEPT1";#N/A,#N/A,FALSE,"auDSLENG_DEPT2";#N/A,#N/A,FALSE,"GASENG DEP";#N/A,#N/A,FALSE,"GASENG DEP (2)";#N/A,#N/A,FALSE,"KMTM 1";#N/A,#N/A,FALSE,"Z,KMTM 2";#N/A,#N/A,FALSE,"R_AXLE";#N/A,#N/A,FALSE,"R_AXLE (2)";#N/A,#N/A,FALSE,"AU PRESS";#N/A,#N/A,FALSE,"AU PRESS (2)";#N/A,#N/A,FALSE,"AU 조립";#N/A,#N/A,FALSE,"AU 조립동일 (2)";#N/A,#N/A,FALSE,"PRT가공비 (1)";#N/A,#N/A,FALSE,"PRT가공비 (2)"}</definedName>
    <definedName name="wrn.Balance._.Sheet." localSheetId="0" hidden="1">{#N/A,#N/A,FALSE,"Balance Sheet"}</definedName>
    <definedName name="wrn.Balance._.Sheet." hidden="1">{#N/A,#N/A,FALSE,"Balance Sheet"}</definedName>
    <definedName name="wrn.BalanceSheetComparison." localSheetId="0" hidden="1">{#N/A,"BalanceSheetGroup",TRUE,"BSComparison";#N/A,"BalanceSheetDS",TRUE,"BSComparison";#N/A,"BalanceSheetDDS",TRUE,"BSComparison";#N/A,"BalanceSheetDSA",TRUE,"BSComparison";#N/A,"BalanceSheetDSKK",TRUE,"BSComparison";#N/A,"BalanceSheetSOW",TRUE,"BSComparison";#N/A,"BalanceSheetDeneb",TRUE,"BSComparison"}</definedName>
    <definedName name="wrn.BalanceSheetComparison." hidden="1">{#N/A,"BalanceSheetGroup",TRUE,"BSComparison";#N/A,"BalanceSheetDS",TRUE,"BSComparison";#N/A,"BalanceSheetDDS",TRUE,"BSComparison";#N/A,"BalanceSheetDSA",TRUE,"BSComparison";#N/A,"BalanceSheetDSKK",TRUE,"BSComparison";#N/A,"BalanceSheetSOW",TRUE,"BSComparison";#N/A,"BalanceSheetDeneb",TRUE,"BSComparison"}</definedName>
    <definedName name="wrn.BalanceSheetGroup." localSheetId="0" hidden="1">{#N/A,#N/A,TRUE,"Title";#N/A,#N/A,TRUE,"BSAssets";#N/A,#N/A,TRUE,"BSLiabilities";#N/A,#N/A,TRUE,"ConsolidatedEquityControl";#N/A,#N/A,TRUE,"BSConsolidatedDetail"}</definedName>
    <definedName name="wrn.BalanceSheetGroup." hidden="1">{#N/A,#N/A,TRUE,"Title";#N/A,#N/A,TRUE,"BSAssets";#N/A,#N/A,TRUE,"BSLiabilities";#N/A,#N/A,TRUE,"ConsolidatedEquityControl";#N/A,#N/A,TRUE,"BSConsolidatedDetail"}</definedName>
    <definedName name="wrn.BalanceSheetPublication." localSheetId="0" hidden="1">{#N/A,"Publication",TRUE,"Title";#N/A,"BalanceSheetGroup",TRUE,"BS10Q";"Partiel",#N/A,TRUE,"BSAssets";"Partiel",#N/A,TRUE,"BSLiabilities";#N/A,#N/A,TRUE,"BS10QFrançais"}</definedName>
    <definedName name="wrn.BalanceSheetPublication." hidden="1">{#N/A,"Publication",TRUE,"Title";#N/A,"BalanceSheetGroup",TRUE,"BS10Q";"Partiel",#N/A,TRUE,"BSAssets";"Partiel",#N/A,TRUE,"BSLiabilities";#N/A,#N/A,TRUE,"BS10QFrançais"}</definedName>
    <definedName name="wrn.BalanceSheetTotal." localSheetId="0" hidden="1">{#N/A,"Interne",TRUE,"Title";#N/A,#N/A,TRUE,"BSAssets";#N/A,#N/A,TRUE,"BSLiabilities";#N/A,"BalanceSheetGroup",TRUE,"BSComparison";#N/A,"BalanceSheetDS",TRUE,"BSComparison";#N/A,"BalanceSheetDDS",TRUE,"BSComparison";#N/A,"BalanceSheetDSA",TRUE,"BSComparison";#N/A,"BalanceSheetDSKK",TRUE,"BSComparison";#N/A,"BalanceSheetSOW",TRUE,"BSComparison";#N/A,"BalanceSheetDeneb",TRUE,"BSComparison";#N/A,#N/A,TRUE,"BSConsolidatedDetail";#N/A,#N/A,TRUE,"ConsolidatedEquityControl"}</definedName>
    <definedName name="wrn.BalanceSheetTotal." hidden="1">{#N/A,"Interne",TRUE,"Title";#N/A,#N/A,TRUE,"BSAssets";#N/A,#N/A,TRUE,"BSLiabilities";#N/A,"BalanceSheetGroup",TRUE,"BSComparison";#N/A,"BalanceSheetDS",TRUE,"BSComparison";#N/A,"BalanceSheetDDS",TRUE,"BSComparison";#N/A,"BalanceSheetDSA",TRUE,"BSComparison";#N/A,"BalanceSheetDSKK",TRUE,"BSComparison";#N/A,"BalanceSheetSOW",TRUE,"BSComparison";#N/A,"BalanceSheetDeneb",TRUE,"BSComparison";#N/A,#N/A,TRUE,"BSConsolidatedDetail";#N/A,#N/A,TRUE,"ConsolidatedEquityControl"}</definedName>
    <definedName name="wrn.balsheet." localSheetId="0" hidden="1">{"ICDANDNONDIV",#N/A,FALSE,"BSALLNOW.XLS";"polyandpurperf",#N/A,FALSE,"BSALLNOW.XLS"}</definedName>
    <definedName name="wrn.balsheet." hidden="1">{"ICDANDNONDIV",#N/A,FALSE,"BSALLNOW.XLS";"polyandpurperf",#N/A,FALSE,"BSALLNOW.XLS"}</definedName>
    <definedName name="wrn.betz." localSheetId="0" hidden="1">{"net assets",#N/A,FALSE,"summary";"asset turnover",#N/A,FALSE,"summary";"orona",#N/A,FALSE,"summary"}</definedName>
    <definedName name="wrn.betz." hidden="1">{"net assets",#N/A,FALSE,"summary";"asset turnover",#N/A,FALSE,"summary";"orona",#N/A,FALSE,"summary"}</definedName>
    <definedName name="wrn.BidCo." localSheetId="0" hidden="1">{#N/A,#N/A,FALSE,"BidCo Assumptions";#N/A,#N/A,FALSE,"Credit Stats";#N/A,#N/A,FALSE,"Bidco Summary";#N/A,#N/A,FALSE,"BIDCO Consolidated"}</definedName>
    <definedName name="wrn.BidCo." hidden="1">{#N/A,#N/A,FALSE,"BidCo Assumptions";#N/A,#N/A,FALSE,"Credit Stats";#N/A,#N/A,FALSE,"Bidco Summary";#N/A,#N/A,FALSE,"BIDCO Consolidated"}</definedName>
    <definedName name="wrn.BL94TAXRETURN." localSheetId="0"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localSheetId="3"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L94TAXRETURN." hidden="1">{#N/A,#N/A,FALSE,"일반적사항";#N/A,#N/A,FALSE,"주요재무자료";#N/A,#N/A,FALSE,"10(2)호 소득공제";#N/A,#N/A,FALSE,"표지";#N/A,#N/A,FALSE,"총괄표";#N/A,#N/A,FALSE,"1호 과표세액";#N/A,#N/A,FALSE,"2호 서식";#N/A,#N/A,FALSE,"2호부표 최저한세";#N/A,#N/A,FALSE,"3(1)호 공제감면";#N/A,#N/A,FALSE,"3(1) 부1 공제감면";#N/A,#N/A,FALSE,"임시특별감면";#N/A,#N/A,FALSE,"3(1)부7 기업합리";#N/A,#N/A,FALSE,"3(3)호(갑) 원천납부";#N/A,#N/A,FALSE,"5호 농어촌";#N/A,#N/A,FALSE,"6호 소득금액";#N/A,#N/A,FALSE,"6호 첨부(익)";#N/A,#N/A,FALSE,"6호 첨부(손)";#N/A,#N/A,FALSE,"재고자산추인";#N/A,#N/A,FALSE,"6-1호 수입금액";#N/A,#N/A,FALSE,"6-2(2)호 중소투자";#N/A,#N/A,FALSE,"6-2(4)호 해외시장";#N/A,#N/A,FALSE,"6-2(12)호 수출손실";#N/A,#N/A,FALSE,"6-3호 퇴충";#N/A,#N/A,FALSE,"6-3(3)호 단퇴";#N/A,#N/A,FALSE,"6-3(4)호 대손";#N/A,#N/A,FALSE,"6-4호 접대(갑)";#N/A,#N/A,FALSE,"6-4호 접대(을)";#N/A,#N/A,FALSE,"6-5호 외화(갑)";#N/A,#N/A,FALSE,"6-5호 외화(을)";#N/A,#N/A,FALSE,"6-6호(부표) 자본적지출";#N/A,#N/A,FALSE,"감가총괄";#N/A,#N/A,FALSE,"6-10호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PL";#N/A,#N/A,FALSE,"요약원가";#N/A,#N/A,FALSE,"요약RE";#N/A,#N/A,FALSE,"60호 을 적정유보";#N/A,#N/A,FALSE,"60호 갑 적정유보";#N/A,#N/A,FALSE,"표지";#N/A,#N/A,FALSE,"총괄표";#N/A,#N/A,FALSE,"1호 과표세액";#N/A,#N/A,FALSE,"1호 과표세액";#N/A,#N/A,FALSE,"1호 과표세액";#N/A,#N/A,FALSE,"1-2호 농어촌과표";#N/A,#N/A,FALSE,"2호 서식";#N/A,#N/A,FALSE,"2호부표 최저한세";#N/A,#N/A,FALSE,"3(1)호 공제감면";#N/A,#N/A,FALSE,"3(1) 부1 공제감면";#N/A,#N/A,FALSE,"3(1) 부2 공제감면";#N/A,#N/A,FALSE,"3(1) 부3 세액조정";#N/A,#N/A,FALSE,"3(1) 부4 공제감면";#N/A,#N/A,FALSE,"3호 임시투자공제";#N/A,#N/A,FALSE,"3(1)부7 기업합리";#N/A,#N/A,FALSE,"3(3)호(갑) 원천납부";#N/A,#N/A,FALSE,"5호 농어촌";#N/A,#N/A,FALSE,"6호 소득금액";#N/A,#N/A,FALSE,"6호 첨부(익)";#N/A,#N/A,FALSE,"6-1호 수입금액";#N/A,#N/A,FALSE,"6-1호 수입금액";#N/A,#N/A,FALSE,"6-3호 퇴충";#N/A,#N/A,FALSE,"6-3(3)호 단퇴";#N/A,#N/A,FALSE,"6-3(4)호 대손";#N/A,#N/A,FALSE,"6-4호 접대(갑)";#N/A,#N/A,FALSE,"6-4호 접대(을)";#N/A,#N/A,FALSE,"6-5호 외화(갑)";#N/A,#N/A,FALSE,"6-5호 외화(을)";#N/A,#N/A,FALSE,"6-6호(부표) 자본적지출";#N/A,#N/A,FALSE,"6-10호 재고자산";#N/A,#N/A,FALSE,"6-11호 세금과공과";#N/A,#N/A,FALSE,"6-12호 선급비용";#N/A,#N/A,FALSE,"9호 자본금(갑)";#N/A,#N/A,FALSE,"9호 자본금(을)";#N/A,#N/A,FALSE,"10(2)호 소득공제";#N/A,#N/A,FALSE,"10(3)호 부표";#N/A,#N/A,FALSE,"10(3)호 주요계정";#N/A,#N/A,FALSE,"10(4)호 조정수입";#N/A,#N/A,FALSE,"14(1)호 갑 주식";#N/A,#N/A,FALSE,"59호 해외특수";#N/A,#N/A,FALSE,"60호 갑 적정유보";#N/A,#N/A,FALSE,"60호 을 적정유보";#N/A,#N/A,FALSE,"요약 BS";#N/A,#N/A,FALSE,"요약 PL";#N/A,#N/A,FALSE,"요약원가";#N/A,#N/A,FALSE,"요약RE";#N/A,#N/A,FALSE,"요약RE"}</definedName>
    <definedName name="wrn.bm" localSheetId="0"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m"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Both." localSheetId="0" hidden="1">{"detail",#N/A,FALSE,"mfg";"summary",#N/A,FALSE,"mfg"}</definedName>
    <definedName name="wrn.Both." hidden="1">{"detail",#N/A,FALSE,"mfg";"summary",#N/A,FALSE,"mfg"}</definedName>
    <definedName name="wrn.Both.2" localSheetId="0" hidden="1">{"detail",#N/A,FALSE,"mfg";"summary",#N/A,FALSE,"mfg"}</definedName>
    <definedName name="wrn.Both.2" hidden="1">{"detail",#N/A,FALSE,"mfg";"summary",#N/A,FALSE,"mfg"}</definedName>
    <definedName name="wrn.both1" localSheetId="0" hidden="1">{"detail",#N/A,FALSE,"mfg";"summary",#N/A,FALSE,"mfg"}</definedName>
    <definedName name="wrn.both1" hidden="1">{"detail",#N/A,FALSE,"mfg";"summary",#N/A,FALSE,"mfg"}</definedName>
    <definedName name="wrn.both10" localSheetId="0" hidden="1">{"detail",#N/A,FALSE,"mfg";"summary",#N/A,FALSE,"mfg"}</definedName>
    <definedName name="wrn.both10" hidden="1">{"detail",#N/A,FALSE,"mfg";"summary",#N/A,FALSE,"mfg"}</definedName>
    <definedName name="wrn.both102" localSheetId="0" hidden="1">{"detail",#N/A,FALSE,"mfg";"summary",#N/A,FALSE,"mfg"}</definedName>
    <definedName name="wrn.both102" hidden="1">{"detail",#N/A,FALSE,"mfg";"summary",#N/A,FALSE,"mfg"}</definedName>
    <definedName name="wrn.both11" localSheetId="0" hidden="1">{"detail",#N/A,FALSE,"mfg";"summary",#N/A,FALSE,"mfg"}</definedName>
    <definedName name="wrn.both11" hidden="1">{"detail",#N/A,FALSE,"mfg";"summary",#N/A,FALSE,"mfg"}</definedName>
    <definedName name="wrn.both12" localSheetId="0" hidden="1">{"detail",#N/A,FALSE,"mfg";"summary",#N/A,FALSE,"mfg"}</definedName>
    <definedName name="wrn.both12" hidden="1">{"detail",#N/A,FALSE,"mfg";"summary",#N/A,FALSE,"mfg"}</definedName>
    <definedName name="wrn.Both31" localSheetId="0" hidden="1">{"detail",#N/A,FALSE,"mfg";"summary",#N/A,FALSE,"mfg"}</definedName>
    <definedName name="wrn.Both31" hidden="1">{"detail",#N/A,FALSE,"mfg";"summary",#N/A,FALSE,"mfg"}</definedName>
    <definedName name="wrn.Both32" localSheetId="0" hidden="1">{"detail",#N/A,FALSE,"mfg";"summary",#N/A,FALSE,"mfg"}</definedName>
    <definedName name="wrn.Both32" hidden="1">{"detail",#N/A,FALSE,"mfg";"summary",#N/A,FALSE,"mfg"}</definedName>
    <definedName name="wrn.Both34" localSheetId="0" hidden="1">{"detail",#N/A,FALSE,"mfg";"summary",#N/A,FALSE,"mfg"}</definedName>
    <definedName name="wrn.Both34" hidden="1">{"detail",#N/A,FALSE,"mfg";"summary",#N/A,FALSE,"mfg"}</definedName>
    <definedName name="wrn.Both35" localSheetId="0" hidden="1">{"detail",#N/A,FALSE,"mfg";"summary",#N/A,FALSE,"mfg"}</definedName>
    <definedName name="wrn.Both35" hidden="1">{"detail",#N/A,FALSE,"mfg";"summary",#N/A,FALSE,"mfg"}</definedName>
    <definedName name="wrn.Both42" localSheetId="0" hidden="1">{"detail",#N/A,FALSE,"mfg";"summary",#N/A,FALSE,"mfg"}</definedName>
    <definedName name="wrn.Both42" hidden="1">{"detail",#N/A,FALSE,"mfg";"summary",#N/A,FALSE,"mfg"}</definedName>
    <definedName name="wrn.both71" localSheetId="0" hidden="1">{"detail",#N/A,FALSE,"mfg";"summary",#N/A,FALSE,"mfg"}</definedName>
    <definedName name="wrn.both71" hidden="1">{"detail",#N/A,FALSE,"mfg";"summary",#N/A,FALSE,"mfg"}</definedName>
    <definedName name="wrn.botha11" localSheetId="0" hidden="1">{"detail",#N/A,FALSE,"mfg";"summary",#N/A,FALSE,"mfg"}</definedName>
    <definedName name="wrn.botha11" hidden="1">{"detail",#N/A,FALSE,"mfg";"summary",#N/A,FALSE,"mfg"}</definedName>
    <definedName name="wrn.botha2" localSheetId="0" hidden="1">{"detail",#N/A,FALSE,"mfg";"summary",#N/A,FALSE,"mfg"}</definedName>
    <definedName name="wrn.botha2" hidden="1">{"detail",#N/A,FALSE,"mfg";"summary",#N/A,FALSE,"mfg"}</definedName>
    <definedName name="wrn.bothab2" localSheetId="0" hidden="1">{"detail",#N/A,FALSE,"mfg";"summary",#N/A,FALSE,"mfg"}</definedName>
    <definedName name="wrn.bothab2" hidden="1">{"detail",#N/A,FALSE,"mfg";"summary",#N/A,FALSE,"mfg"}</definedName>
    <definedName name="wrn.BROCHURE." localSheetId="0" hidden="1">{"ACT",#N/A,FALSE,"Q3Elec P&amp;L fy 99  ";"BUD",#N/A,FALSE,"Q3Elec P&amp;L fy 99  ";"PRIOR",#N/A,FALSE,"Q3Elec P&amp;L fy 99  "}</definedName>
    <definedName name="wrn.BROCHURE." hidden="1">{"ACT",#N/A,FALSE,"Q3Elec P&amp;L fy 99  ";"BUD",#N/A,FALSE,"Q3Elec P&amp;L fy 99  ";"PRIOR",#N/A,FALSE,"Q3Elec P&amp;L fy 99  "}</definedName>
    <definedName name="wrn.BROCHYTD." localSheetId="0" hidden="1">{"YTDACT",#N/A,FALSE,"YTD Cum";"YTDBUD",#N/A,FALSE,"YTD Cum";"YTDPRIOR",#N/A,FALSE,"YTD Cum"}</definedName>
    <definedName name="wrn.BROCHYTD." hidden="1">{"YTDACT",#N/A,FALSE,"YTD Cum";"YTDBUD",#N/A,FALSE,"YTD Cum";"YTDPRIOR",#N/A,FALSE,"YTD Cum"}</definedName>
    <definedName name="wrn.bsall." localSheetId="0" hidden="1">{"pg1",#N/A,FALSE,"BSALLNOW.XLS";"pg2",#N/A,FALSE,"BSALLNOW.XLS";"pg3",#N/A,FALSE,"BSALLNOW.XLS"}</definedName>
    <definedName name="wrn.bsall." hidden="1">{"pg1",#N/A,FALSE,"BSALLNOW.XLS";"pg2",#N/A,FALSE,"BSALLNOW.XLS";"pg3",#N/A,FALSE,"BSALLNOW.XLS"}</definedName>
    <definedName name="wrn.CAPA." localSheetId="0" hidden="1">{#N/A,#N/A,FALSE,"상재GS";#N/A,#N/A,FALSE,"상재GM";#N/A,#N/A,FALSE,"건재";#N/A,#N/A,FALSE,"SBR";#N/A,#N/A,FALSE,"부품";#N/A,#N/A,FALSE,"기능자재";#N/A,#N/A,FALSE,"특수"}</definedName>
    <definedName name="wrn.CAPA." hidden="1">{#N/A,#N/A,FALSE,"상재GS";#N/A,#N/A,FALSE,"상재GM";#N/A,#N/A,FALSE,"건재";#N/A,#N/A,FALSE,"SBR";#N/A,#N/A,FALSE,"부품";#N/A,#N/A,FALSE,"기능자재";#N/A,#N/A,FALSE,"특수"}</definedName>
    <definedName name="wrn.CAPA2." localSheetId="0" hidden="1">{#N/A,#N/A,FALSE,"보고";#N/A,#N/A,FALSE,"유첨"}</definedName>
    <definedName name="wrn.CAPA2." hidden="1">{#N/A,#N/A,FALSE,"보고";#N/A,#N/A,FALSE,"유첨"}</definedName>
    <definedName name="wrn.Cardiovasculars." localSheetId="0" hidden="1">{#N/A,#N/A,FALSE,"Card";#N/A,#N/A,FALSE,"Prav";#N/A,#N/A,FALSE,"Irbe";#N/A,#N/A,FALSE,"Plavix";#N/A,#N/A,FALSE,"Capt";#N/A,#N/A,FALSE,"Fosi"}</definedName>
    <definedName name="wrn.Cardiovasculars." hidden="1">{#N/A,#N/A,FALSE,"Card";#N/A,#N/A,FALSE,"Prav";#N/A,#N/A,FALSE,"Irbe";#N/A,#N/A,FALSE,"Plavix";#N/A,#N/A,FALSE,"Capt";#N/A,#N/A,FALSE,"Fosi"}</definedName>
    <definedName name="wrn.CASH." localSheetId="0" hidden="1">{#N/A,#N/A,FALSE,"Sheet5"}</definedName>
    <definedName name="wrn.CASH." hidden="1">{#N/A,#N/A,FALSE,"Sheet5"}</definedName>
    <definedName name="wrn.CashComparison." localSheetId="0" hidden="1">{#N/A,"CashGroup",TRUE,"SCFComparison";#N/A,"CashDS",TRUE,"SCFComparison";#N/A,"CashDDS",TRUE,"SCFComparison";#N/A,"CashDSA",TRUE,"SCFComparison";#N/A,"CashDSKK",TRUE,"SCFComparison";#N/A,"CashSOW",TRUE,"SCFComparison";#N/A,"CashDeneb",TRUE,"SCFComparison"}</definedName>
    <definedName name="wrn.CashComparison." hidden="1">{#N/A,"CashGroup",TRUE,"SCFComparison";#N/A,"CashDS",TRUE,"SCFComparison";#N/A,"CashDDS",TRUE,"SCFComparison";#N/A,"CashDSA",TRUE,"SCFComparison";#N/A,"CashDSKK",TRUE,"SCFComparison";#N/A,"CashSOW",TRUE,"SCFComparison";#N/A,"CashDeneb",TRUE,"SCFComparison"}</definedName>
    <definedName name="wrn.CashGroup." localSheetId="0" hidden="1">{#N/A,#N/A,TRUE,"SCF";#N/A,"CashGroup",TRUE,"SCFComparison";#N/A,"CashDS",TRUE,"SCFComparison";#N/A,"CashDDS",TRUE,"SCFComparison";#N/A,"CashDSA",TRUE,"SCFComparison";#N/A,"CashDSKK",TRUE,"SCFComparison";#N/A,"CashSOW",TRUE,"SCFComparison";#N/A,"CashDeneb",TRUE,"SCFComparison";#N/A,#N/A,TRUE,"SCFConsolidatedDetail"}</definedName>
    <definedName name="wrn.CashGroup." hidden="1">{#N/A,#N/A,TRUE,"SCF";#N/A,"CashGroup",TRUE,"SCFComparison";#N/A,"CashDS",TRUE,"SCFComparison";#N/A,"CashDDS",TRUE,"SCFComparison";#N/A,"CashDSA",TRUE,"SCFComparison";#N/A,"CashDSKK",TRUE,"SCFComparison";#N/A,"CashSOW",TRUE,"SCFComparison";#N/A,"CashDeneb",TRUE,"SCFComparison";#N/A,#N/A,TRUE,"SCFConsolidatedDetail"}</definedName>
    <definedName name="wrn.CEA._.FY97." localSheetId="0" hidden="1">{"CEA FY97",#N/A,FALSE,"C.E.A. FY97"}</definedName>
    <definedName name="wrn.CEA._.FY97." hidden="1">{"CEA FY97",#N/A,FALSE,"C.E.A. FY97"}</definedName>
    <definedName name="wrn.CEC._.slides." localSheetId="0" hidden="1">{#N/A,#N/A,FALSE,"Cover";#N/A,#N/A,FALSE,"Initial comments";#N/A,#N/A,FALSE,"Trends";#N/A,#N/A,FALSE,"marker1";#N/A,#N/A,FALSE,"Group Spending";#N/A,#N/A,FALSE,"(un) Commited";#N/A,#N/A,FALSE,"delegations";#N/A,#N/A,FALSE,"marker2";#N/A,#N/A,FALSE,"marker3";#N/A,#N/A,FALSE,"Support request";#N/A,#N/A,FALSE,"Support trends";#N/A,#N/A,FALSE,"backup cover";#N/A,#N/A,FALSE,"Acquisitions";#N/A,#N/A,FALSE,"Vs May";#N/A,#N/A,FALSE,"marker4";"main view",#N/A,FALSE,"As Reported"}</definedName>
    <definedName name="wrn.CEC._.slides." hidden="1">{#N/A,#N/A,FALSE,"Cover";#N/A,#N/A,FALSE,"Initial comments";#N/A,#N/A,FALSE,"Trends";#N/A,#N/A,FALSE,"marker1";#N/A,#N/A,FALSE,"Group Spending";#N/A,#N/A,FALSE,"(un) Commited";#N/A,#N/A,FALSE,"delegations";#N/A,#N/A,FALSE,"marker2";#N/A,#N/A,FALSE,"marker3";#N/A,#N/A,FALSE,"Support request";#N/A,#N/A,FALSE,"Support trends";#N/A,#N/A,FALSE,"backup cover";#N/A,#N/A,FALSE,"Acquisitions";#N/A,#N/A,FALSE,"Vs May";#N/A,#N/A,FALSE,"marker4";"main view",#N/A,FALSE,"As Reported"}</definedName>
    <definedName name="wrn.Central._.Nervous._.System." localSheetId="0" hidden="1">{#N/A,#N/A,FALSE,"CNS";#N/A,#N/A,FALSE,"Serz";#N/A,#N/A,FALSE,"Ace"}</definedName>
    <definedName name="wrn.Central._.Nervous._.System." hidden="1">{#N/A,#N/A,FALSE,"CNS";#N/A,#N/A,FALSE,"Serz";#N/A,#N/A,FALSE,"Ace"}</definedName>
    <definedName name="wrn.charts." localSheetId="0" hidden="1">{"newyork",#N/A,FALSE,"Plots-Annually";"florida",#N/A,FALSE,"Plots-Annually"}</definedName>
    <definedName name="wrn.charts." hidden="1">{"newyork",#N/A,FALSE,"Plots-Annually";"florida",#N/A,FALSE,"Plots-Annually"}</definedName>
    <definedName name="wrn.Chemicals." localSheetId="0" hidden="1">{"PnL",#N/A,FALSE,"Chem P&amp;L";"Responsibility",#N/A,FALSE,"Chem P&amp;L";"Cost Control",#N/A,FALSE,"Chem P&amp;L"}</definedName>
    <definedName name="wrn.Chemicals." hidden="1">{"PnL",#N/A,FALSE,"Chem P&amp;L";"Responsibility",#N/A,FALSE,"Chem P&amp;L";"Cost Control",#N/A,FALSE,"Chem P&amp;L"}</definedName>
    <definedName name="wrn.CIC94TAX." localSheetId="0"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3"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LAIM율." localSheetId="0" hidden="1">{#N/A,#N/A,FALSE,"빌딩claim율";#N/A,#N/A,FALSE,"전력CLAIM율";#N/A,#N/A,FALSE,"SVC산업CLAIM"}</definedName>
    <definedName name="wrn.CLAIM율." hidden="1">{#N/A,#N/A,FALSE,"빌딩claim율";#N/A,#N/A,FALSE,"전력CLAIM율";#N/A,#N/A,FALSE,"SVC산업CLAIM"}</definedName>
    <definedName name="wrn.CM_ALL." localSheetId="0" hidden="1">{"LAPO2N2",#N/A,FALSE,"CM";"TOTTEXAS",#N/A,FALSE,"CM";"LOUISIANA",#N/A,FALSE,"CM";"GENERALH2",#N/A,FALSE,"CM";"PRS",#N/A,FALSE,"CM";"PACKAGE",#N/A,FALSE,"CM";"OTHER",#N/A,FALSE,"CM"}</definedName>
    <definedName name="wrn.CM_ALL." hidden="1">{"LAPO2N2",#N/A,FALSE,"CM";"TOTTEXAS",#N/A,FALSE,"CM";"LOUISIANA",#N/A,FALSE,"CM";"GENERALH2",#N/A,FALSE,"CM";"PRS",#N/A,FALSE,"CM";"PACKAGE",#N/A,FALSE,"CM";"OTHER",#N/A,FALSE,"CM"}</definedName>
    <definedName name="wrn.CM_GENERALH2." localSheetId="0" hidden="1">{"GENERALH2",#N/A,FALSE,"CM"}</definedName>
    <definedName name="wrn.CM_GENERALH2." hidden="1">{"GENERALH2",#N/A,FALSE,"CM"}</definedName>
    <definedName name="wrn.CM_LAPORTE_O2N2." localSheetId="0" hidden="1">{"LAPO2N2",#N/A,FALSE,"CM"}</definedName>
    <definedName name="wrn.CM_LAPORTE_O2N2." hidden="1">{"LAPO2N2",#N/A,FALSE,"CM"}</definedName>
    <definedName name="wrn.CM_LOUISIANA." localSheetId="0" hidden="1">{"LOUISIANA",#N/A,FALSE,"CM"}</definedName>
    <definedName name="wrn.CM_LOUISIANA." hidden="1">{"LOUISIANA",#N/A,FALSE,"CM"}</definedName>
    <definedName name="wrn.CM_OTHER." localSheetId="0" hidden="1">{"OTHER",#N/A,FALSE,"CM"}</definedName>
    <definedName name="wrn.CM_OTHER." hidden="1">{"OTHER",#N/A,FALSE,"CM"}</definedName>
    <definedName name="wrn.CM_PACKAGE." localSheetId="0" hidden="1">{"PACKAGE",#N/A,FALSE,"CM"}</definedName>
    <definedName name="wrn.CM_PACKAGE." hidden="1">{"PACKAGE",#N/A,FALSE,"CM"}</definedName>
    <definedName name="wrn.CM_PRS." localSheetId="0" hidden="1">{"PRS",#N/A,FALSE,"CM"}</definedName>
    <definedName name="wrn.CM_PRS." hidden="1">{"PRS",#N/A,FALSE,"CM"}</definedName>
    <definedName name="wrn.CM_TEXAS._.HYCO." localSheetId="0" hidden="1">{"TOTTEXAS",#N/A,FALSE,"CM"}</definedName>
    <definedName name="wrn.CM_TEXAS._.HYCO." hidden="1">{"TOTTEXAS",#N/A,FALSE,"CM"}</definedName>
    <definedName name="wrn.CMVsBud." localSheetId="0" hidden="1">{"Page1",#N/A,FALSE,"OpExJanvsBud";"Page2",#N/A,FALSE,"OpExJanvsBud"}</definedName>
    <definedName name="wrn.CMVsBud." hidden="1">{"Page1",#N/A,FALSE,"OpExJanvsBud";"Page2",#N/A,FALSE,"OpExJanvsBud"}</definedName>
    <definedName name="wrn.CMVsPY." localSheetId="0" hidden="1">{"Page 1",#N/A,FALSE,"OpExJanVsPY";"Page 2",#N/A,FALSE,"OpExJanVsPY"}</definedName>
    <definedName name="wrn.CMVsPY." hidden="1">{"Page 1",#N/A,FALSE,"OpExJanVsPY";"Page 2",#N/A,FALSE,"OpExJanVsPY"}</definedName>
    <definedName name="wrn.COLLECTION._.HISTORY._.REPORT." localSheetId="25" hidden="1">{#N/A,#N/A,FALSE,"COL-HIS"}</definedName>
    <definedName name="wrn.COLLECTION._.HISTORY._.REPORT." localSheetId="0" hidden="1">{#N/A,#N/A,FALSE,"COL-HIS"}</definedName>
    <definedName name="wrn.COLLECTION._.HISTORY._.REPORT." localSheetId="3" hidden="1">{#N/A,#N/A,FALSE,"COL-HIS"}</definedName>
    <definedName name="wrn.COLLECTION._.HISTORY._.REPORT." hidden="1">{#N/A,#N/A,FALSE,"COL-HIS"}</definedName>
    <definedName name="wrn.COMMENTAIRES." localSheetId="0" hidden="1">{#N/A,#N/A,FALSE,"SYNTHESE-c";#N/A,#N/A,FALSE,"PUB-c";#N/A,#N/A,FALSE,"OP CONSO-c";#N/A,#N/A,FALSE,"REFERENCTS-c";#N/A,#N/A,FALSE,"ETUDES MKG-c";#N/A,#N/A,FALSE,"PACKAGING-c";#N/A,#N/A,FALSE,"DIR COM-c";#N/A,#N/A,FALSE,"MEDIA-c"}</definedName>
    <definedName name="wrn.COMMENTAIRES." hidden="1">{#N/A,#N/A,FALSE,"SYNTHESE-c";#N/A,#N/A,FALSE,"PUB-c";#N/A,#N/A,FALSE,"OP CONSO-c";#N/A,#N/A,FALSE,"REFERENCTS-c";#N/A,#N/A,FALSE,"ETUDES MKG-c";#N/A,#N/A,FALSE,"PACKAGING-c";#N/A,#N/A,FALSE,"DIR COM-c";#N/A,#N/A,FALSE,"MEDIA-c"}</definedName>
    <definedName name="wrn.COMMISSION." localSheetId="0" hidden="1">{"FORM17",#N/A,FALSE,"Commission1";"FORM17.1",#N/A,FALSE,"Commission2"}</definedName>
    <definedName name="wrn.COMMISSION." hidden="1">{"FORM17",#N/A,FALSE,"Commission1";"FORM17.1",#N/A,FALSE,"Commission2"}</definedName>
    <definedName name="wrn.compco." localSheetId="0" hidden="1">{"mult96",#N/A,FALSE,"PETCOMP";"est96",#N/A,FALSE,"PETCOMP";"mult95",#N/A,FALSE,"PETCOMP";"est95",#N/A,FALSE,"PETCOMP";"multltm",#N/A,FALSE,"PETCOMP";"resultltm",#N/A,FALSE,"PETCOMP"}</definedName>
    <definedName name="wrn.compco." hidden="1">{"mult96",#N/A,FALSE,"PETCOMP";"est96",#N/A,FALSE,"PETCOMP";"mult95",#N/A,FALSE,"PETCOMP";"est95",#N/A,FALSE,"PETCOMP";"multltm",#N/A,FALSE,"PETCOMP";"resultltm",#N/A,FALSE,"PETCOMP"}</definedName>
    <definedName name="wrn.competitor._.analysis." localSheetId="0" hidden="1">{"summary",#N/A,FALSE,"summary";"sales growth",#N/A,FALSE,"summary";"oper income",#N/A,FALSE,"summary";"oros rank",#N/A,FALSE,"summary";"net assets",#N/A,FALSE,"summary";"asset turnover",#N/A,FALSE,"summary";"orona",#N/A,FALSE,"summary";"total return",#N/A,FALSE,"summary";"overview",#N/A,FALSE,"summary"}</definedName>
    <definedName name="wrn.competitor._.analysis." hidden="1">{"summary",#N/A,FALSE,"summary";"sales growth",#N/A,FALSE,"summary";"oper income",#N/A,FALSE,"summary";"oros rank",#N/A,FALSE,"summary";"net assets",#N/A,FALSE,"summary";"asset turnover",#N/A,FALSE,"summary";"orona",#N/A,FALSE,"summary";"total return",#N/A,FALSE,"summary";"overview",#N/A,FALSE,"summary"}</definedName>
    <definedName name="wrn.Comptes95." localSheetId="0" hidden="1">{#N/A,#N/A,FALSE,"3";#N/A,#N/A,FALSE,"5";#N/A,#N/A,FALSE,"6";#N/A,#N/A,FALSE,"8";#N/A,#N/A,FALSE,"10";#N/A,#N/A,FALSE,"13";#N/A,#N/A,FALSE,"14";#N/A,#N/A,FALSE,"15";#N/A,#N/A,FALSE,"16"}</definedName>
    <definedName name="wrn.Comptes95." hidden="1">{#N/A,#N/A,FALSE,"3";#N/A,#N/A,FALSE,"5";#N/A,#N/A,FALSE,"6";#N/A,#N/A,FALSE,"8";#N/A,#N/A,FALSE,"10";#N/A,#N/A,FALSE,"13";#N/A,#N/A,FALSE,"14";#N/A,#N/A,FALSE,"15";#N/A,#N/A,FALSE,"16"}</definedName>
    <definedName name="wrn.condensate." localSheetId="0" hidden="1">{"condensate",#N/A,FALSE,"CNTRYTYPE"}</definedName>
    <definedName name="wrn.condensate." hidden="1">{"condensate",#N/A,FALSE,"CNTRYTYPE"}</definedName>
    <definedName name="wrn.Consolidated." localSheetId="0" hidden="1">{"PnL",#N/A,FALSE,"Total P&amp;L";"Cost Control",#N/A,FALSE,"Total P&amp;L"}</definedName>
    <definedName name="wrn.Consolidated." hidden="1">{"PnL",#N/A,FALSE,"Total P&amp;L";"Cost Control",#N/A,FALSE,"Total P&amp;L"}</definedName>
    <definedName name="wrn.Consumer._.Medicines." localSheetId="0" hidden="1">{#N/A,#N/A,FALSE,"OTC";#N/A,#N/A,FALSE,"Ther";#N/A,#N/A,FALSE,"Temp";#N/A,#N/A,FALSE,"Exce";#N/A,#N/A,FALSE,"Buff";#N/A,#N/A,FALSE,"Picot";#N/A,#N/A,FALSE,"Luftal";#N/A,#N/A,FALSE,"Comt"}</definedName>
    <definedName name="wrn.Consumer._.Medicines." hidden="1">{#N/A,#N/A,FALSE,"OTC";#N/A,#N/A,FALSE,"Ther";#N/A,#N/A,FALSE,"Temp";#N/A,#N/A,FALSE,"Exce";#N/A,#N/A,FALSE,"Buff";#N/A,#N/A,FALSE,"Picot";#N/A,#N/A,FALSE,"Luftal";#N/A,#N/A,FALSE,"Comt"}</definedName>
    <definedName name="wrn.COS." localSheetId="0" hidden="1">{"PAGE 1",#N/A,FALSE,"COS";"PAGE 2",#N/A,FALSE,"COS";"PAGE 3",#N/A,FALSE,"COS"}</definedName>
    <definedName name="wrn.COS." hidden="1">{"PAGE 1",#N/A,FALSE,"COS";"PAGE 2",#N/A,FALSE,"COS";"PAGE 3",#N/A,FALSE,"COS"}</definedName>
    <definedName name="wrn.COS._.EX._.GEISMAR." localSheetId="0" hidden="1">{"PAGE 1",#N/A,FALSE,"COS Excluding Geismar";"PAGE 2",#N/A,FALSE,"COS Excluding Geismar";"PAGE 3",#N/A,FALSE,"COS Excluding Geismar"}</definedName>
    <definedName name="wrn.COS._.EX._.GEISMAR." hidden="1">{"PAGE 1",#N/A,FALSE,"COS Excluding Geismar";"PAGE 2",#N/A,FALSE,"COS Excluding Geismar";"PAGE 3",#N/A,FALSE,"COS Excluding Geismar"}</definedName>
    <definedName name="wrn.COSA._.FS._.국문." localSheetId="25" hidden="1">{#N/A,#N/A,FALSE,"BS";#N/A,#N/A,FALSE,"PL";#N/A,#N/A,FALSE,"처분";#N/A,#N/A,FALSE,"현금";#N/A,#N/A,FALSE,"매출";#N/A,#N/A,FALSE,"원가";#N/A,#N/A,FALSE,"경영"}</definedName>
    <definedName name="wrn.COSA._.FS._.국문." localSheetId="0" hidden="1">{#N/A,#N/A,FALSE,"BS";#N/A,#N/A,FALSE,"PL";#N/A,#N/A,FALSE,"처분";#N/A,#N/A,FALSE,"현금";#N/A,#N/A,FALSE,"매출";#N/A,#N/A,FALSE,"원가";#N/A,#N/A,FALSE,"경영"}</definedName>
    <definedName name="wrn.COSA._.FS._.국문." localSheetId="3"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T._.OF._.SALES." localSheetId="0" hidden="1">{"COST OF SALES",#N/A,FALSE,"C.O.SALES"}</definedName>
    <definedName name="wrn.COST._.OF._.SALES." hidden="1">{"COST OF SALES",#N/A,FALSE,"C.O.SALES"}</definedName>
    <definedName name="wrn.criteria.95p." localSheetId="0" hidden="1">{#N/A,#N/A,FALSE,"1.CRITERIA";#N/A,#N/A,FALSE,"2.IS";#N/A,#N/A,FALSE,"3.BS";#N/A,#N/A,FALSE,"4.PER PL";#N/A,#N/A,FALSE,"5.INVESTMENT";#N/A,#N/A,FALSE,"6.공문";#N/A,#N/A,FALSE,"7.netinvest"}</definedName>
    <definedName name="wrn.criteria.95p." hidden="1">{#N/A,#N/A,FALSE,"1.CRITERIA";#N/A,#N/A,FALSE,"2.IS";#N/A,#N/A,FALSE,"3.BS";#N/A,#N/A,FALSE,"4.PER PL";#N/A,#N/A,FALSE,"5.INVESTMENT";#N/A,#N/A,FALSE,"6.공문";#N/A,#N/A,FALSE,"7.netinvest"}</definedName>
    <definedName name="wrn.crude." localSheetId="0" hidden="1">{"Padd1crd",#N/A,FALSE,"REFINERY";"padd2crd",#N/A,FALSE,"REFINERY";"padd3crd",#N/A,FALSE,"REFINERY";"padd4crd",#N/A,FALSE,"REFINERY";"padd5crd",#N/A,FALSE,"REFINERY"}</definedName>
    <definedName name="wrn.crude." hidden="1">{"Padd1crd",#N/A,FALSE,"REFINERY";"padd2crd",#N/A,FALSE,"REFINERY";"padd3crd",#N/A,FALSE,"REFINERY";"padd4crd",#N/A,FALSE,"REFINERY";"padd5crd",#N/A,FALSE,"REFINERY"}</definedName>
    <definedName name="wrn.Current._.Month._.Current._.Yr._.Only." localSheetId="0" hidden="1">{"Month Summary",#N/A,FALSE,"Summary";"Total Details",#N/A,FALSE,"Current Yr";"Polymers Details",#N/A,FALSE,"Current Yr";"Performance Details",#N/A,FALSE,"Current Yr";"ICD Details",#N/A,FALSE,"Current Yr"}</definedName>
    <definedName name="wrn.Current._.Month._.Current._.Yr._.Only." hidden="1">{"Month Summary",#N/A,FALSE,"Summary";"Total Details",#N/A,FALSE,"Current Yr";"Polymers Details",#N/A,FALSE,"Current Yr";"Performance Details",#N/A,FALSE,"Current Yr";"ICD Details",#N/A,FALSE,"Current Yr"}</definedName>
    <definedName name="wrn.Current._.Month._.Everything."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wrn.Current._.Month._.Everything."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wrn.d"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rn.d"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wrn.data." localSheetId="0" hidden="1">{"apci",#N/A,FALSE,"Chem_CY";"eastman",#N/A,FALSE,"Eastman";"betz",#N/A,FALSE,"Betz";"great lakes",#N/A,FALSE,"Great_Lakes";"hercules",#N/A,FALSE,"Hercules Chem Seg Data";"rohm",#N/A,FALSE,"Rohm";"union carbide",#N/A,FALSE,"Union";"witco",#N/A,FALSE,"Witco"}</definedName>
    <definedName name="wrn.data." hidden="1">{"apci",#N/A,FALSE,"Chem_CY";"eastman",#N/A,FALSE,"Eastman";"betz",#N/A,FALSE,"Betz";"great lakes",#N/A,FALSE,"Great_Lakes";"hercules",#N/A,FALSE,"Hercules Chem Seg Data";"rohm",#N/A,FALSE,"Rohm";"union carbide",#N/A,FALSE,"Union";"witco",#N/A,FALSE,"Witco"}</definedName>
    <definedName name="wrn.Dauerlauf._.Messprotokolle._.0._.Std.."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wrn.Dauerlauf._.Messprotokolle._.0._.Std.."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wrn.DCF._.Valuation." localSheetId="0" hidden="1">{"value box",#N/A,TRUE,"DPL Inc. Fin Statements";"unlevered free cash flows",#N/A,TRUE,"DPL Inc. Fin Statements"}</definedName>
    <definedName name="wrn.DCF._.Valuation." hidden="1">{"value box",#N/A,TRUE,"DPL Inc. Fin Statements";"unlevered free cash flows",#N/A,TRUE,"DPL Inc. Fin Statements"}</definedName>
    <definedName name="wrn.DCF_Terminal_Value_qchm." localSheetId="0" hidden="1">{"qchm_dcf",#N/A,FALSE,"QCHMDCF2";"qchm_terminal",#N/A,FALSE,"QCHMDCF2"}</definedName>
    <definedName name="wrn.DCF_Terminal_Value_qchm." hidden="1">{"qchm_dcf",#N/A,FALSE,"QCHMDCF2";"qchm_terminal",#N/A,FALSE,"QCHMDCF2"}</definedName>
    <definedName name="wrn.dd"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DDD."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DD."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rn.DELTA." localSheetId="0" hidden="1">{"table II 1",#N/A,FALSE,"DTables";"table II 2",#N/A,FALSE,"DTables";"table III 3",#N/A,FALSE,"DTables";"table III 4",#N/A,FALSE,"DTables"}</definedName>
    <definedName name="wrn.DELTA." hidden="1">{"table II 1",#N/A,FALSE,"DTables";"table II 2",#N/A,FALSE,"DTables";"table III 3",#N/A,FALSE,"DTables";"table III 4",#N/A,FALSE,"DTables"}</definedName>
    <definedName name="wrn.Demand._.MT." localSheetId="0" hidden="1">{"Demand by Product MT",#N/A,TRUE,"PRDEMPOR";"Demand by Sector MT",#N/A,TRUE,"PRDEMPOR"}</definedName>
    <definedName name="wrn.Demand._.MT." hidden="1">{"Demand by Product MT",#N/A,TRUE,"PRDEMPOR";"Demand by Sector MT",#N/A,TRUE,"PRDEMPOR"}</definedName>
    <definedName name="wrn.Demand._.MTOE." localSheetId="0" hidden="1">{"Demand by Product MTOE",#N/A,TRUE,"PRDEMPOR";"Demand by Sector MTOE",#N/A,TRUE,"PRDEMPOR"}</definedName>
    <definedName name="wrn.Demand._.MTOE." hidden="1">{"Demand by Product MTOE",#N/A,TRUE,"PRDEMPOR";"Demand by Sector MTOE",#N/A,TRUE,"PRDEMPOR"}</definedName>
    <definedName name="wrn.Detail._.Balance._.Sheet." localSheetId="0" hidden="1">{#N/A,#N/A,FALSE,"Detail"}</definedName>
    <definedName name="wrn.Detail._.Balance._.Sheet." hidden="1">{#N/A,#N/A,FALSE,"Detail"}</definedName>
    <definedName name="wrn.Detail_Projection." localSheetId="0" hidden="1">{#N/A,#N/A,FALSE,"Detail YTD"}</definedName>
    <definedName name="wrn.Detail_Projection." hidden="1">{#N/A,#N/A,FALSE,"Detail YTD"}</definedName>
    <definedName name="wrn.Drucken._.H.C.._.Starck." localSheetId="0" hidden="1">{#N/A,#N/A,FALSE,"Rohstoffnotierungen";#N/A,#N/A,FALSE,"ER HCST Erw. 99";#N/A,#N/A,FALSE,"ER HCST Plan 00";#N/A,#N/A,FALSE,"Umsatz KG";#N/A,#N/A,FALSE,"ER HCST";#N/A,#N/A,FALSE,"EA ST (2)";#N/A,#N/A,FALSE,"EA ST";#N/A,#N/A,FALSE,"EA ST (3)";#N/A,#N/A,FALSE,"EA ST (4)";#N/A,#N/A,FALSE,"KA ST  (2)";#N/A,#N/A,FALSE,"KA ST";#N/A,#N/A,FALSE,"KA ST  (3)";#N/A,#N/A,FALSE,"KA ST (4)"}</definedName>
    <definedName name="wrn.Drucken._.H.C.._.Starck." hidden="1">{#N/A,#N/A,FALSE,"Rohstoffnotierungen";#N/A,#N/A,FALSE,"ER HCST Erw. 99";#N/A,#N/A,FALSE,"ER HCST Plan 00";#N/A,#N/A,FALSE,"Umsatz KG";#N/A,#N/A,FALSE,"ER HCST";#N/A,#N/A,FALSE,"EA ST (2)";#N/A,#N/A,FALSE,"EA ST";#N/A,#N/A,FALSE,"EA ST (3)";#N/A,#N/A,FALSE,"EA ST (4)";#N/A,#N/A,FALSE,"KA ST  (2)";#N/A,#N/A,FALSE,"KA ST";#N/A,#N/A,FALSE,"KA ST  (3)";#N/A,#N/A,FALSE,"KA ST (4)"}</definedName>
    <definedName name="wrn.druk" localSheetId="0" hidden="1">{"YTD/Forecast",#N/A,TRUE,"Fcst_TPLN";"Monthly Averages",#N/A,TRUE,"Fcst_TPLN"}</definedName>
    <definedName name="wrn.druk" localSheetId="3" hidden="1">{"YTD/Forecast",#N/A,TRUE,"Fcst_TPLN";"Monthly Averages",#N/A,TRUE,"Fcst_TPLN"}</definedName>
    <definedName name="wrn.druk" hidden="1">{"YTD/Forecast",#N/A,TRUE,"Fcst_TPLN";"Monthly Averages",#N/A,TRUE,"Fcst_TPLN"}</definedName>
    <definedName name="wrn.Economic._.Value._.Added._.Analysis." localSheetId="0" hidden="1">{"EVA",#N/A,FALSE,"EVA";"WACC",#N/A,FALSE,"WACC"}</definedName>
    <definedName name="wrn.Economic._.Value._.Added._.Analysis." hidden="1">{"EVA",#N/A,FALSE,"EVA";"WACC",#N/A,FALSE,"WACC"}</definedName>
    <definedName name="wrn.EES_BUD_ACT_PY." localSheetId="0"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wrn.EES_BUD_ACT_PY." hidden="1">{"ELIM_YTD",#N/A,FALSE,"EES YTD";"EES_YTD",#N/A,FALSE,"EES YTD";"ELIM_CQ",#N/A,FALSE,"EES CQ";"EES_CQ",#N/A,FALSE,"EES CQ";"ELIM_CM",#N/A,FALSE,"EES CM";"EES_CM",#N/A,FALSE,"EES CM";"COG_YTD",#N/A,FALSE,"COG YTD";"COG_CQ",#N/A,FALSE,"COG CQ";"COG_CM",#N/A,FALSE,"COG CM";"PA_YTD",#N/A,FALSE,"PA YTD";"PA_CQ",#N/A,FALSE,"PA CQ";"PA_CM",#N/A,FALSE,"PA CM";"REF_YTD",#N/A,FALSE,"REF YTD";"REF_CQ",#N/A,FALSE,"REF CQ";"REF_CM",#N/A,FALSE,"REF CM"}</definedName>
    <definedName name="wrn.EES_BUD_SNAP_ACT_PY." localSheetId="0"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wrn.EES_BUD_SNAP_ACT_PY." hidden="1">{"EES_YTD_SNAP",#N/A,FALSE,"EES YTD";"EES_CQ_SNAP",#N/A,FALSE,"EES CQ";"EES_CM_SNAP",#N/A,FALSE,"EES CM";"COG_YTD_SNAP",#N/A,FALSE,"COG YTD";"COG_CQ_SNAP",#N/A,FALSE,"COG CQ";"COG_CM_SNAP",#N/A,FALSE,"COG CM";"ELIM_YTD_SNAP",#N/A,FALSE,"EES YTD";"ELIM_CQ_SNAP",#N/A,FALSE,"EES CQ";"ELIM_CM_SNAP",#N/A,FALSE,"EES CM";"PA_YTD_SNAP",#N/A,FALSE,"PA YTD";"PA_CQ_SNAP",#N/A,FALSE,"PA CQ";"PA_CM_SNAP",#N/A,FALSE,"PA CM";"REF_YTD_SNAP",#N/A,FALSE,"REF YTD";"REF_CQ_SNAP",#N/A,FALSE,"REF CQ";"REF_CM_SNAP",#N/A,FALSE,"REF CM"}</definedName>
    <definedName name="wrn.EES_CHECK." localSheetId="0"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wrn.EES_CHECK." hidden="1">{"EES_YTD_CHECK",#N/A,FALSE,"EES YTD";"EES_CQ_CHECK",#N/A,FALSE,"EES CQ";"EES_CM_CHECK",#N/A,FALSE,"EES CM";"COG_YTD_CHECK",#N/A,FALSE,"COG YTD";"COG_CQ_CHECK",#N/A,FALSE,"COG CQ";"COG_CM_CHECK",#N/A,FALSE,"COG CM";"PA_YTD_CHECK",#N/A,FALSE,"PA YTD";"PA_CQ_CHECK",#N/A,FALSE,"PA CQ";"PA_CM_CHECK",#N/A,FALSE,"PA CM";"REF_YTD_CHECK",#N/A,FALSE,"REF YTD";"REF_CQ_CHECK",#N/A,FALSE,"REF CQ";"REF_CM_CHECK",#N/A,FALSE,"REF CM"}</definedName>
    <definedName name="wrn.EM." localSheetId="0" hidden="1">{#N/A,#N/A,FALSE,"전제";#N/A,#N/A,FALSE,"표지";#N/A,#N/A,FALSE,"6D16";#N/A,#N/A,FALSE,"6D22";#N/A,#N/A,FALSE,"6D22-T";#N/A,#N/A,FALSE,"Q-DEG";#N/A,#N/A,FALSE,"총손";#N/A,#N/A,FALSE,"대당";#N/A,#N/A,FALSE,"가공비"}</definedName>
    <definedName name="wrn.EM." hidden="1">{#N/A,#N/A,FALSE,"전제";#N/A,#N/A,FALSE,"표지";#N/A,#N/A,FALSE,"6D16";#N/A,#N/A,FALSE,"6D22";#N/A,#N/A,FALSE,"6D22-T";#N/A,#N/A,FALSE,"Q-DEG";#N/A,#N/A,FALSE,"총손";#N/A,#N/A,FALSE,"대당";#N/A,#N/A,FALSE,"가공비"}</definedName>
    <definedName name="wrn.EntitiesWithReclasses." localSheetId="0" hidden="1">{"page1",#N/A,FALSE,"EntitiesWithReclasses";"page2",#N/A,FALSE,"EntitiesWithReclasses";"page3",#N/A,FALSE,"EntitiesWithReclasses";"page4",#N/A,FALSE,"EntitiesWithReclasses";"page5",#N/A,FALSE,"EntitiesWithReclasses";"page6",#N/A,FALSE,"EntitiesWithReclasses"}</definedName>
    <definedName name="wrn.EntitiesWithReclasses." hidden="1">{"page1",#N/A,FALSE,"EntitiesWithReclasses";"page2",#N/A,FALSE,"EntitiesWithReclasses";"page3",#N/A,FALSE,"EntitiesWithReclasses";"page4",#N/A,FALSE,"EntitiesWithReclasses";"page5",#N/A,FALSE,"EntitiesWithReclasses";"page6",#N/A,FALSE,"EntitiesWithReclasses"}</definedName>
    <definedName name="wrn.Equipment." localSheetId="0" hidden="1">{"PnL",#N/A,FALSE,"Equip P&amp;L";"Responsibility",#N/A,FALSE,"Equip P&amp;L";"Cost Control",#N/A,FALSE,"Equip P&amp;L"}</definedName>
    <definedName name="wrn.Equipment." hidden="1">{"PnL",#N/A,FALSE,"Equip P&amp;L";"Responsibility",#N/A,FALSE,"Equip P&amp;L";"Cost Control",#N/A,FALSE,"Equip P&amp;L"}</definedName>
    <definedName name="wrn.Europe." localSheetId="0" hidden="1">{"PnL",#N/A,FALSE,"Gas Eur P&amp;L";"Responsibility",#N/A,FALSE,"Gas Eur P&amp;L";"Cost Control",#N/A,FALSE,"Gas Eur P&amp;L";"Program List",#N/A,FALSE,"Gas Eur P&amp;L"}</definedName>
    <definedName name="wrn.Europe." hidden="1">{"PnL",#N/A,FALSE,"Gas Eur P&amp;L";"Responsibility",#N/A,FALSE,"Gas Eur P&amp;L";"Cost Control",#N/A,FALSE,"Gas Eur P&amp;L";"Program List",#N/A,FALSE,"Gas Eur P&amp;L"}</definedName>
    <definedName name="wrn.ex." localSheetId="0" hidden="1">{#N/A,#N/A,FALSE,"ANALYSE";#N/A,#N/A,FALSE,"PM VALEUR"}</definedName>
    <definedName name="wrn.ex." hidden="1">{#N/A,#N/A,FALSE,"ANALYSE";#N/A,#N/A,FALSE,"PM VALEUR"}</definedName>
    <definedName name="wrn.exco." localSheetId="0" hidden="1">{#N/A,#N/A,FALSE,"Yield";#N/A,#N/A,FALSE,"Loss1";#N/A,#N/A,FALSE,"Loss2";#N/A,#N/A,FALSE,"Hour-Labor(배분)";#N/A,#N/A,FALSE,"Capital Expenditure";#N/A,#N/A,FALSE,"Productivity"}</definedName>
    <definedName name="wrn.exco." localSheetId="3" hidden="1">{#N/A,#N/A,FALSE,"Yield";#N/A,#N/A,FALSE,"Loss1";#N/A,#N/A,FALSE,"Loss2";#N/A,#N/A,FALSE,"Hour-Labor(배분)";#N/A,#N/A,FALSE,"Capital Expenditure";#N/A,#N/A,FALSE,"Productivity"}</definedName>
    <definedName name="wrn.exco." hidden="1">{#N/A,#N/A,FALSE,"Yield";#N/A,#N/A,FALSE,"Loss1";#N/A,#N/A,FALSE,"Loss2";#N/A,#N/A,FALSE,"Hour-Labor(배분)";#N/A,#N/A,FALSE,"Capital Expenditure";#N/A,#N/A,FALSE,"Productivity"}</definedName>
    <definedName name="wrn.EXCO1월loss현황분석자료." localSheetId="0" hidden="1">{#N/A,#N/A,FALSE,"98소지이동TOTvs99.1 (2)";#N/A,#N/A,FALSE,"TOTAL";#N/A,#N/A,FALSE,"98소지이동TOTvs99.1(b) (2)"}</definedName>
    <definedName name="wrn.EXCO1월loss현황분석자료." localSheetId="3" hidden="1">{#N/A,#N/A,FALSE,"98소지이동TOTvs99.1 (2)";#N/A,#N/A,FALSE,"TOTAL";#N/A,#N/A,FALSE,"98소지이동TOTvs99.1(b) (2)"}</definedName>
    <definedName name="wrn.EXCO1월loss현황분석자료." hidden="1">{#N/A,#N/A,FALSE,"98소지이동TOTvs99.1 (2)";#N/A,#N/A,FALSE,"TOTAL";#N/A,#N/A,FALSE,"98소지이동TOTvs99.1(b) (2)"}</definedName>
    <definedName name="wrn.Financials." localSheetId="0" hidden="1">{#N/A,#N/A,TRUE,"Income Statement";#N/A,#N/A,TRUE,"Balance Sheet";#N/A,#N/A,TRUE,"Cash Flow"}</definedName>
    <definedName name="wrn.Financials." hidden="1">{#N/A,#N/A,TRUE,"Income Statement";#N/A,#N/A,TRUE,"Balance Sheet";#N/A,#N/A,TRUE,"Cash Flow"}</definedName>
    <definedName name="wrn.forecast." localSheetId="0" hidden="1">{#N/A,#N/A,FALSE,"model"}</definedName>
    <definedName name="wrn.forecast." hidden="1">{#N/A,#N/A,FALSE,"model"}</definedName>
    <definedName name="wrn.forecastassumptions." localSheetId="0" hidden="1">{#N/A,#N/A,FALSE,"model"}</definedName>
    <definedName name="wrn.forecastassumptions." hidden="1">{#N/A,#N/A,FALSE,"model"}</definedName>
    <definedName name="wrn.forecastROIC." localSheetId="0" hidden="1">{#N/A,#N/A,FALSE,"model"}</definedName>
    <definedName name="wrn.forecastROIC." hidden="1">{#N/A,#N/A,FALSE,"model"}</definedName>
    <definedName name="wrn.full._.report." localSheetId="0"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Y00._.Summary." localSheetId="0" hidden="1">{"FY00",#N/A,FALSE,"Sheet1"}</definedName>
    <definedName name="wrn.FY00._.Summary." hidden="1">{"FY00",#N/A,FALSE,"Sheet1"}</definedName>
    <definedName name="wrn.FY01._.Target." localSheetId="0" hidden="1">{"FY01 TARGET",#N/A,FALSE,"Sheet1"}</definedName>
    <definedName name="wrn.FY01._.Target." hidden="1">{"FY01 TARGET",#N/A,FALSE,"Sheet1"}</definedName>
    <definedName name="wrn.GASCOND." localSheetId="0" hidden="1">{"GASCOND",#N/A,FALSE,"CONDENSATE";"CRUDECOND",#N/A,FALSE,"CONDENSATE";"TOTALCOND",#N/A,FALSE,"CONDENSATE"}</definedName>
    <definedName name="wrn.GASCOND." hidden="1">{"GASCOND",#N/A,FALSE,"CONDENSATE";"CRUDECOND",#N/A,FALSE,"CONDENSATE";"TOTALCOND",#N/A,FALSE,"CONDENSATE"}</definedName>
    <definedName name="wrn.GASODEM." localSheetId="0" hidden="1">{"monthly",#N/A,FALSE,"GASODEM";"qtr to yr",#N/A,FALSE,"GASODEM"}</definedName>
    <definedName name="wrn.GASODEM." hidden="1">{"monthly",#N/A,FALSE,"GASODEM";"qtr to yr",#N/A,FALSE,"GASODEM"}</definedName>
    <definedName name="wrn.GB._.99." localSheetId="0" hidden="1">{#N/A,#N/A,FALSE,"Umsatz 99";#N/A,#N/A,FALSE,"ER 99 "}</definedName>
    <definedName name="wrn.GB._.99." hidden="1">{#N/A,#N/A,FALSE,"Umsatz 99";#N/A,#N/A,FALSE,"ER 99 "}</definedName>
    <definedName name="wrn.GB._.CH." localSheetId="0" hidden="1">{#N/A,#N/A,FALSE,"Umsatz CH";#N/A,#N/A,FALSE,"ER CH";#N/A,#N/A,FALSE,"EA CH (2) ";#N/A,#N/A,FALSE,"EA CH";#N/A,#N/A,FALSE,"EA CH (3) ";#N/A,#N/A,FALSE,"EA CH (4)";#N/A,#N/A,FALSE,"KA CH";#N/A,#N/A,FALSE,"KA CH  (2)";#N/A,#N/A,FALSE,"KA CH  (3)";#N/A,#N/A,FALSE,"KA CH (4)"}</definedName>
    <definedName name="wrn.GB._.CH." hidden="1">{#N/A,#N/A,FALSE,"Umsatz CH";#N/A,#N/A,FALSE,"ER CH";#N/A,#N/A,FALSE,"EA CH (2) ";#N/A,#N/A,FALSE,"EA CH";#N/A,#N/A,FALSE,"EA CH (3) ";#N/A,#N/A,FALSE,"EA CH (4)";#N/A,#N/A,FALSE,"KA CH";#N/A,#N/A,FALSE,"KA CH  (2)";#N/A,#N/A,FALSE,"KA CH  (3)";#N/A,#N/A,FALSE,"KA CH (4)"}</definedName>
    <definedName name="wrn.GB._.EO." localSheetId="0" hidden="1">{#N/A,#N/A,FALSE,"Umsatz EO BP";#N/A,#N/A,FALSE,"Umsatz EO OP";#N/A,#N/A,FALSE,"ER EO BP";#N/A,#N/A,FALSE,"ER EO OP";#N/A,#N/A,FALSE,"EA EO (2)";#N/A,#N/A,FALSE,"EA EO";#N/A,#N/A,FALSE,"EA EO (3)";#N/A,#N/A,FALSE,"EA EO (4)";#N/A,#N/A,FALSE,"KA EO  (2)";#N/A,#N/A,FALSE,"KA EO";#N/A,#N/A,FALSE,"KA EO  (3)";#N/A,#N/A,FALSE,"KA EO (4)"}</definedName>
    <definedName name="wrn.GB._.EO." hidden="1">{#N/A,#N/A,FALSE,"Umsatz EO BP";#N/A,#N/A,FALSE,"Umsatz EO OP";#N/A,#N/A,FALSE,"ER EO BP";#N/A,#N/A,FALSE,"ER EO OP";#N/A,#N/A,FALSE,"EA EO (2)";#N/A,#N/A,FALSE,"EA EO";#N/A,#N/A,FALSE,"EA EO (3)";#N/A,#N/A,FALSE,"EA EO (4)";#N/A,#N/A,FALSE,"KA EO  (2)";#N/A,#N/A,FALSE,"KA EO";#N/A,#N/A,FALSE,"KA EO  (3)";#N/A,#N/A,FALSE,"KA EO (4)"}</definedName>
    <definedName name="wrn.GB._.HM." localSheetId="0" hidden="1">{#N/A,#N/A,FALSE,"Umsatz HM";#N/A,#N/A,FALSE,"ER HM";#N/A,#N/A,FALSE,"EA HM  (2)";#N/A,#N/A,FALSE,"EA HM ";#N/A,#N/A,FALSE,"EA HM  (4)";#N/A,#N/A,FALSE,"EA HM  (3)";#N/A,#N/A,FALSE,"KA HM  (2)";#N/A,#N/A,FALSE,"KA HM";#N/A,#N/A,FALSE,"KA HM  (3)";#N/A,#N/A,FALSE,"KA HM (4)"}</definedName>
    <definedName name="wrn.GB._.HM." hidden="1">{#N/A,#N/A,FALSE,"Umsatz HM";#N/A,#N/A,FALSE,"ER HM";#N/A,#N/A,FALSE,"EA HM  (2)";#N/A,#N/A,FALSE,"EA HM ";#N/A,#N/A,FALSE,"EA HM  (4)";#N/A,#N/A,FALSE,"EA HM  (3)";#N/A,#N/A,FALSE,"KA HM  (2)";#N/A,#N/A,FALSE,"KA HM";#N/A,#N/A,FALSE,"KA HM  (3)";#N/A,#N/A,FALSE,"KA HM (4)"}</definedName>
    <definedName name="wrn.GB._.OK." localSheetId="0" hidden="1">{#N/A,#N/A,FALSE,"Umsatz OK";#N/A,#N/A,FALSE,"ER OK ";#N/A,#N/A,FALSE,"EA OK (2)";#N/A,#N/A,FALSE,"EA OK";#N/A,#N/A,FALSE,"EA OK (3)";#N/A,#N/A,FALSE,"EA OK (4)";#N/A,#N/A,FALSE,"KA OK  (2)";#N/A,#N/A,FALSE,"KA OK";#N/A,#N/A,FALSE,"KA OK  (3)";#N/A,#N/A,FALSE,"KA OK (4)"}</definedName>
    <definedName name="wrn.GB._.OK." hidden="1">{#N/A,#N/A,FALSE,"Umsatz OK";#N/A,#N/A,FALSE,"ER OK ";#N/A,#N/A,FALSE,"EA OK (2)";#N/A,#N/A,FALSE,"EA OK";#N/A,#N/A,FALSE,"EA OK (3)";#N/A,#N/A,FALSE,"EA OK (4)";#N/A,#N/A,FALSE,"KA OK  (2)";#N/A,#N/A,FALSE,"KA OK";#N/A,#N/A,FALSE,"KA OK  (3)";#N/A,#N/A,FALSE,"KA OK (4)"}</definedName>
    <definedName name="wrn.gb._hm." localSheetId="0" hidden="1">{#N/A,#N/A,FALSE,"Umsatz CH";#N/A,#N/A,FALSE,"ER CH";#N/A,#N/A,FALSE,"EA CH (2) ";#N/A,#N/A,FALSE,"EA CH";#N/A,#N/A,FALSE,"EA CH (3) ";#N/A,#N/A,FALSE,"EA CH (4)";#N/A,#N/A,FALSE,"KA CH";#N/A,#N/A,FALSE,"KA CH  (2)";#N/A,#N/A,FALSE,"KA CH  (3)";#N/A,#N/A,FALSE,"KA CH (4)"}</definedName>
    <definedName name="wrn.gb._hm." hidden="1">{#N/A,#N/A,FALSE,"Umsatz CH";#N/A,#N/A,FALSE,"ER CH";#N/A,#N/A,FALSE,"EA CH (2) ";#N/A,#N/A,FALSE,"EA CH";#N/A,#N/A,FALSE,"EA CH (3) ";#N/A,#N/A,FALSE,"EA CH (4)";#N/A,#N/A,FALSE,"KA CH";#N/A,#N/A,FALSE,"KA CH  (2)";#N/A,#N/A,FALSE,"KA CH  (3)";#N/A,#N/A,FALSE,"KA CH (4)"}</definedName>
    <definedName name="wrn.gb_lll" localSheetId="0" hidden="1">{#N/A,#N/A,FALSE,"Umsatz CH";#N/A,#N/A,FALSE,"ER CH";#N/A,#N/A,FALSE,"EA CH (2) ";#N/A,#N/A,FALSE,"EA CH";#N/A,#N/A,FALSE,"EA CH (3) ";#N/A,#N/A,FALSE,"EA CH (4)";#N/A,#N/A,FALSE,"KA CH";#N/A,#N/A,FALSE,"KA CH  (2)";#N/A,#N/A,FALSE,"KA CH  (3)";#N/A,#N/A,FALSE,"KA CH (4)"}</definedName>
    <definedName name="wrn.gb_lll" hidden="1">{#N/A,#N/A,FALSE,"Umsatz CH";#N/A,#N/A,FALSE,"ER CH";#N/A,#N/A,FALSE,"EA CH (2) ";#N/A,#N/A,FALSE,"EA CH";#N/A,#N/A,FALSE,"EA CH (3) ";#N/A,#N/A,FALSE,"EA CH (4)";#N/A,#N/A,FALSE,"KA CH";#N/A,#N/A,FALSE,"KA CH  (2)";#N/A,#N/A,FALSE,"KA CH  (3)";#N/A,#N/A,FALSE,"KA CH (4)"}</definedName>
    <definedName name="wrn.General._.OTC." localSheetId="0" hidden="1">{#N/A,#N/A,FALSE,"Title Page (3)";#N/A,#N/A,FALSE,"YTD - OTC";#N/A,#N/A,FALSE,"MTH - OTC"}</definedName>
    <definedName name="wrn.General._.OTC." hidden="1">{#N/A,#N/A,FALSE,"Title Page (3)";#N/A,#N/A,FALSE,"YTD - OTC";#N/A,#N/A,FALSE,"MTH - OTC"}</definedName>
    <definedName name="wrn.General._.Pharm." localSheetId="0" hidden="1">{#N/A,#N/A,FALSE,"Title Page (2)";#N/A,#N/A,FALSE,"YTD - Pharm";#N/A,#N/A,FALSE,"MTH - Pharm"}</definedName>
    <definedName name="wrn.General._.Pharm." hidden="1">{#N/A,#N/A,FALSE,"Title Page (2)";#N/A,#N/A,FALSE,"YTD - Pharm";#N/A,#N/A,FALSE,"MTH - Pharm"}</definedName>
    <definedName name="wrn.General._.Total." localSheetId="0" hidden="1">{#N/A,#N/A,FALSE,"Title Page (4)";#N/A,#N/A,FALSE,"YTD - Total";#N/A,#N/A,FALSE,"MTH - Total"}</definedName>
    <definedName name="wrn.General._.Total." hidden="1">{#N/A,#N/A,FALSE,"Title Page (4)";#N/A,#N/A,FALSE,"YTD - Total";#N/A,#N/A,FALSE,"MTH - Total"}</definedName>
    <definedName name="wrn.Groupcomparison." localSheetId="0" hidden="1">{#N/A,"BalanceSheetGroup",FALSE,"BSComparison";#N/A,"PLComparisonGroup",FALSE,"PLComparison";#N/A,"NatureGroup",FALSE,"PLNatureComparison";#N/A,"CashGroup",FALSE,"SCFComparison";#N/A,#N/A,FALSE,"EffectifComparison"}</definedName>
    <definedName name="wrn.Groupcomparison." hidden="1">{#N/A,"BalanceSheetGroup",FALSE,"BSComparison";#N/A,"PLComparisonGroup",FALSE,"PLComparison";#N/A,"NatureGroup",FALSE,"PLNatureComparison";#N/A,"CashGroup",FALSE,"SCFComparison";#N/A,#N/A,FALSE,"EffectifComparison"}</definedName>
    <definedName name="wrn.GroupDetail." localSheetId="0" hidden="1">{#N/A,#N/A,TRUE,"BSConsolidatedDetail";#N/A,#N/A,TRUE,"PLConsolidatedDetail";#N/A,#N/A,TRUE,"PLNatureConsolidatedDetail";#N/A,#N/A,TRUE,"RevenueConsolidatedDetail";#N/A,#N/A,TRUE,"SCFConsolidatedDetail";#N/A,#N/A,TRUE,"PPEConsolidatedDetail";#N/A,#N/A,TRUE,"IntangibleConsolidatedDetail"}</definedName>
    <definedName name="wrn.GroupDetail." hidden="1">{#N/A,#N/A,TRUE,"BSConsolidatedDetail";#N/A,#N/A,TRUE,"PLConsolidatedDetail";#N/A,#N/A,TRUE,"PLNatureConsolidatedDetail";#N/A,#N/A,TRUE,"RevenueConsolidatedDetail";#N/A,#N/A,TRUE,"SCFConsolidatedDetail";#N/A,#N/A,TRUE,"PPEConsolidatedDetail";#N/A,#N/A,TRUE,"IntangibleConsolidatedDetail"}</definedName>
    <definedName name="wrn.heavy." localSheetId="0" hidden="1">{"heavy",#N/A,FALSE,"CNTRYTYPE"}</definedName>
    <definedName name="wrn.heavy." hidden="1">{"heavy",#N/A,FALSE,"CNTRYTYPE"}</definedName>
    <definedName name="wrn.HELIUM._.PRICING." localSheetId="0" hidden="1">{"HELIUM PRICING",#N/A,FALSE,"HELIUM"}</definedName>
    <definedName name="wrn.HELIUM._.PRICING." hidden="1">{"HELIUM PRICING",#N/A,FALSE,"HELIUM"}</definedName>
    <definedName name="wrn.HELIUM._.REVENUE." localSheetId="0" hidden="1">{"HELIUM REVENUE",#N/A,FALSE,"HELIUM"}</definedName>
    <definedName name="wrn.HELIUM._.REVENUE." hidden="1">{"HELIUM REVENUE",#N/A,FALSE,"HELIUM"}</definedName>
    <definedName name="wrn.HELIUM._.VOLUME." localSheetId="0" hidden="1">{"HELIUM VOLUME",#N/A,FALSE,"HELIUM"}</definedName>
    <definedName name="wrn.HELIUM._.VOLUME." hidden="1">{"HELIUM VOLUME",#N/A,FALSE,"HELIUM"}</definedName>
    <definedName name="wrn.history." localSheetId="0" hidden="1">{#N/A,#N/A,FALSE,"model"}</definedName>
    <definedName name="wrn.history." hidden="1">{#N/A,#N/A,FALSE,"model"}</definedName>
    <definedName name="wrn.histROIC." localSheetId="0" hidden="1">{#N/A,#N/A,FALSE,"model"}</definedName>
    <definedName name="wrn.histROIC." hidden="1">{#N/A,#N/A,FALSE,"model"}</definedName>
    <definedName name="wrn.HWITEM." localSheetId="0" hidden="1">{#N/A,#N/A,FALSE,"삼진정공";#N/A,#N/A,FALSE,"영신금속";#N/A,#N/A,FALSE,"태양금속";#N/A,#N/A,FALSE,"진합정공";#N/A,#N/A,FALSE,"코리아";#N/A,#N/A,FALSE,"풍강금속";#N/A,#N/A,FALSE,"선일기계"}</definedName>
    <definedName name="wrn.HWITEM." localSheetId="3" hidden="1">{#N/A,#N/A,FALSE,"삼진정공";#N/A,#N/A,FALSE,"영신금속";#N/A,#N/A,FALSE,"태양금속";#N/A,#N/A,FALSE,"진합정공";#N/A,#N/A,FALSE,"코리아";#N/A,#N/A,FALSE,"풍강금속";#N/A,#N/A,FALSE,"선일기계"}</definedName>
    <definedName name="wrn.HWITEM." hidden="1">{#N/A,#N/A,FALSE,"삼진정공";#N/A,#N/A,FALSE,"영신금속";#N/A,#N/A,FALSE,"태양금속";#N/A,#N/A,FALSE,"진합정공";#N/A,#N/A,FALSE,"코리아";#N/A,#N/A,FALSE,"풍강금속";#N/A,#N/A,FALSE,"선일기계"}</definedName>
    <definedName name="wrn.ICD." localSheetId="0" hidden="1">{"ICD Details",#N/A,FALSE,"Current Yr";"ICD Details",#N/A,FALSE,"Budget";"ICD Details",#N/A,FALSE,"Prior Year"}</definedName>
    <definedName name="wrn.ICD." hidden="1">{"ICD Details",#N/A,FALSE,"Current Yr";"ICD Details",#N/A,FALSE,"Budget";"ICD Details",#N/A,FALSE,"Prior Year"}</definedName>
    <definedName name="wrn.ICD._.Balance._.Sheet." localSheetId="0" hidden="1">{#N/A,"ICD",FALSE,"BSHIST.XLS";#N/A,"DMU",FALSE,"BSHIST.XLS";#N/A,"METHYL",FALSE,"BSHIST.XLS";#N/A,"HIGHER",FALSE,"BSHIST.XLS";#N/A,"SPEC",FALSE,"BSHIST.XLS";#N/A,"DERIV",FALSE,"BSHIST.XLS";#N/A,"AMM",FALSE,"BSHIST.XLS";#N/A,"CVT",FALSE,"BSHIST.XLS";#N/A,"MEOH",FALSE,"BSHIST.XLS";#N/A,"PINTER",FALSE,"BSHIST.XLS";#N/A,"NEWVEN",FALSE,"BSHIST.XLS"}</definedName>
    <definedName name="wrn.ICD._.Balance._.Sheet." hidden="1">{#N/A,"ICD",FALSE,"BSHIST.XLS";#N/A,"DMU",FALSE,"BSHIST.XLS";#N/A,"METHYL",FALSE,"BSHIST.XLS";#N/A,"HIGHER",FALSE,"BSHIST.XLS";#N/A,"SPEC",FALSE,"BSHIST.XLS";#N/A,"DERIV",FALSE,"BSHIST.XLS";#N/A,"AMM",FALSE,"BSHIST.XLS";#N/A,"CVT",FALSE,"BSHIST.XLS";#N/A,"MEOH",FALSE,"BSHIST.XLS";#N/A,"PINTER",FALSE,"BSHIST.XLS";#N/A,"NEWVEN",FALSE,"BSHIST.XLS"}</definedName>
    <definedName name="wrn.IFF94TAX." localSheetId="0"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3"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IMPRESSION._.DOC."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wrn.iIMPRESSION._.DOC." localSheetId="3"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wrn.iIMPRESSION._.DOC."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wrn.IMPRESSION._.RP2."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wrn.IMPRESSION._.RP2." localSheetId="3"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wrn.IMPRESSION._.RP2."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wrn.incomestmt." localSheetId="0" hidden="1">{"page1",#N/A,FALSE,"MONTHLY_P&amp;L";"page2",#N/A,FALSE,"MONTHLY_P&amp;L";"page1",#N/A,FALSE,"X140withReclasses";"page2",#N/A,FALSE,"X140withReclasses";"page3",#N/A,FALSE,"X140withReclasses";"page1",#N/A,FALSE,"Entities_including_Reclasses";"page2",#N/A,FALSE,"Entities_including_Reclasses";"page3",#N/A,FALSE,"Entities_including_Reclasses"}</definedName>
    <definedName name="wrn.incomestmt." hidden="1">{"page1",#N/A,FALSE,"MONTHLY_P&amp;L";"page2",#N/A,FALSE,"MONTHLY_P&amp;L";"page1",#N/A,FALSE,"X140withReclasses";"page2",#N/A,FALSE,"X140withReclasses";"page3",#N/A,FALSE,"X140withReclasses";"page1",#N/A,FALSE,"Entities_including_Reclasses";"page2",#N/A,FALSE,"Entities_including_Reclasses";"page3",#N/A,FALSE,"Entities_including_Reclasses"}</definedName>
    <definedName name="wrn.Infectious._.Diseases." localSheetId="0" hidden="1">{#N/A,#N/A,FALSE,"Anti";#N/A,#N/A,FALSE,"Cefa";#N/A,#N/A,FALSE,"Ceph";#N/A,#N/A,FALSE,"Cefp";#N/A,#N/A,FALSE,"Cefe";#N/A,#N/A,FALSE,"Pens";#N/A,#N/A,FALSE,"Ampi";#N/A,#N/A,FALSE,"Amox";#N/A,#N/A,FALSE,"Isox";#N/A,#N/A,FALSE,"Aztr";#N/A,#N/A,FALSE,"Videx";#N/A,#N/A,FALSE,"Zerit"}</definedName>
    <definedName name="wrn.Infectious._.Diseases." hidden="1">{#N/A,#N/A,FALSE,"Anti";#N/A,#N/A,FALSE,"Cefa";#N/A,#N/A,FALSE,"Ceph";#N/A,#N/A,FALSE,"Cefp";#N/A,#N/A,FALSE,"Cefe";#N/A,#N/A,FALSE,"Pens";#N/A,#N/A,FALSE,"Ampi";#N/A,#N/A,FALSE,"Amox";#N/A,#N/A,FALSE,"Isox";#N/A,#N/A,FALSE,"Aztr";#N/A,#N/A,FALSE,"Videx";#N/A,#N/A,FALSE,"Zerit"}</definedName>
    <definedName name="wrn.Input._.and._.Growths." localSheetId="0" hidden="1">{"Product Demands Input",#N/A,TRUE,"PRDEMPOR";"Annual Growth Rates",#N/A,TRUE,"PRDEMPOR"}</definedName>
    <definedName name="wrn.Input._.and._.Growths." hidden="1">{"Product Demands Input",#N/A,TRUE,"PRDEMPOR";"Annual Growth Rates",#N/A,TRUE,"PRDEMPOR"}</definedName>
    <definedName name="wrn.Inputs._.outputs." localSheetId="0" hidden="1">{"key inputs",#N/A,FALSE,"Key Inputs";"key outputs",#N/A,FALSE,"Outputs";"Other inputs",#N/A,FALSE,"Other Inputs";"cashflow",#N/A,FALSE,"Statemnts"}</definedName>
    <definedName name="wrn.Inputs._.outputs." hidden="1">{"key inputs",#N/A,FALSE,"Key Inputs";"key outputs",#N/A,FALSE,"Outputs";"Other inputs",#N/A,FALSE,"Other Inputs";"cashflow",#N/A,FALSE,"Statemnts"}</definedName>
    <definedName name="wrn.IntangibleComparison." localSheetId="0" hidden="1">{#N/A,"IntangibleGroup",TRUE,"IntangibleComparison";#N/A,"IntangibleDS",TRUE,"IntangibleComparison";#N/A,"IntangibleDDS",TRUE,"IntangibleComparison";#N/A,"IntangibleDSA",TRUE,"IntangibleComparison";#N/A,"IntangibleDSKK",TRUE,"IntangibleComparison";#N/A,"IntangibleSOW",TRUE,"IntangibleComparison";#N/A,"IntangibleDeneb",TRUE,"IntangibleComparison"}</definedName>
    <definedName name="wrn.IntangibleComparison." hidden="1">{#N/A,"IntangibleGroup",TRUE,"IntangibleComparison";#N/A,"IntangibleDS",TRUE,"IntangibleComparison";#N/A,"IntangibleDDS",TRUE,"IntangibleComparison";#N/A,"IntangibleDSA",TRUE,"IntangibleComparison";#N/A,"IntangibleDSKK",TRUE,"IntangibleComparison";#N/A,"IntangibleSOW",TRUE,"IntangibleComparison";#N/A,"IntangibleDeneb",TRUE,"IntangibleComparison"}</definedName>
    <definedName name="wrn.IntangibleGroup." localSheetId="0" hidden="1">{#N/A,#N/A,FALSE,"Intangible";#N/A,"IntangibleGroup",FALSE,"IntangibleComparison";#N/A,#N/A,FALSE,"IntangibleConsolidatedDetail"}</definedName>
    <definedName name="wrn.IntangibleGroup." hidden="1">{#N/A,#N/A,FALSE,"Intangible";#N/A,"IntangibleGroup",FALSE,"IntangibleComparison";#N/A,#N/A,FALSE,"IntangibleConsolidatedDetail"}</definedName>
    <definedName name="wrn.ISRAEL." localSheetId="0" hidden="1">{#N/A,#N/A,FALSE,"TECH CENTRE RXDU66";#N/A,#N/A,FALSE,"ASU VAAX66";#N/A,#N/A,FALSE,"TCM VAKX66"}</definedName>
    <definedName name="wrn.ISRAEL." hidden="1">{#N/A,#N/A,FALSE,"TECH CENTRE RXDU66";#N/A,#N/A,FALSE,"ASU VAAX66";#N/A,#N/A,FALSE,"TCM VAKX66"}</definedName>
    <definedName name="wrn.jck94TAXRETURN." localSheetId="25"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LA._.SA." localSheetId="0" hidden="1">{"PnL",#N/A,FALSE,"Gas LA SA P&amp;L";"Responsibility",#N/A,FALSE,"Gas LA SA P&amp;L";"Cost Control",#N/A,FALSE,"Gas LA SA P&amp;L";"Program List",#N/A,FALSE,"Gas LA SA P&amp;L"}</definedName>
    <definedName name="wrn.LA._.SA." hidden="1">{"PnL",#N/A,FALSE,"Gas LA SA P&amp;L";"Responsibility",#N/A,FALSE,"Gas LA SA P&amp;L";"Cost Control",#N/A,FALSE,"Gas LA SA P&amp;L";"Program List",#N/A,FALSE,"Gas LA SA P&amp;L"}</definedName>
    <definedName name="wrn.Lead._.Schedule." localSheetId="25"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0"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3"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light._.sour." localSheetId="0" hidden="1">{"light sour",#N/A,FALSE,"CNTRYTYPE"}</definedName>
    <definedName name="wrn.light._.sour." hidden="1">{"light sour",#N/A,FALSE,"CNTRYTYPE"}</definedName>
    <definedName name="wrn.LJD._.Review._.1." localSheetId="0" hidden="1">{"LJD 1",#N/A,FALSE,"Master";"LJD 2",#N/A,FALSE,"Sheet2";"LJD 3",#N/A,FALSE,"Sheet1";"LJD 4",#N/A,FALSE,"Sheet3";"LJD 5",#N/A,FALSE,"Sheet4"}</definedName>
    <definedName name="wrn.LJD._.Review._.1." hidden="1">{"LJD 1",#N/A,FALSE,"Master";"LJD 2",#N/A,FALSE,"Sheet2";"LJD 3",#N/A,FALSE,"Sheet1";"LJD 4",#N/A,FALSE,"Sheet3";"LJD 5",#N/A,FALSE,"Sheet4"}</definedName>
    <definedName name="wrn.LPNL." localSheetId="0" hidden="1">{"LPNL1",#N/A,FALSE,"EntitiesWithReclasses";"LPNL2",#N/A,FALSE,"EntitiesWithReclasses";"LPNL3",#N/A,FALSE,"EntitiesWithReclasses"}</definedName>
    <definedName name="wrn.LPNL." hidden="1">{"LPNL1",#N/A,FALSE,"EntitiesWithReclasses";"LPNL2",#N/A,FALSE,"EntitiesWithReclasses";"LPNL3",#N/A,FALSE,"EntitiesWithReclasses"}</definedName>
    <definedName name="wrn.Lüthje." localSheetId="0" hidden="1">{#N/A,#N/A,FALSE,"COM-AE";#N/A,#N/A,FALSE,"COM-AE";#N/A,#N/A,FALSE,"COM-AE"}</definedName>
    <definedName name="wrn.Lüthje." hidden="1">{#N/A,#N/A,FALSE,"COM-AE";#N/A,#N/A,FALSE,"COM-AE";#N/A,#N/A,FALSE,"COM-AE"}</definedName>
    <definedName name="wrn.MANAGEMENT._.COSTS." localSheetId="0" hidden="1">{"MANAGEMENT COSTS",#N/A,FALSE,"C.CENTRE"}</definedName>
    <definedName name="wrn.MANAGEMENT._.COSTS." hidden="1">{"MANAGEMENT COSTS",#N/A,FALSE,"C.CENTRE"}</definedName>
    <definedName name="wrn.manager." localSheetId="0" hidden="1">{#N/A,#N/A,FALSE,"PART-1234-8-12-9(41)";#N/A,#N/A,FALSE,"PARTS-2(3)";#N/A,#N/A,FALSE,"VAN SYSTEM";#N/A,#N/A,FALSE,"PARTS-10(26)";#N/A,#N/A,FALSE,"PART-5-6-7-11(14)";#N/A,#N/A,FALSE,"PARTS-4(3)";#N/A,#N/A,FALSE,"PCLASS"}</definedName>
    <definedName name="wrn.manager." hidden="1">{#N/A,#N/A,FALSE,"PART-1234-8-12-9(41)";#N/A,#N/A,FALSE,"PARTS-2(3)";#N/A,#N/A,FALSE,"VAN SYSTEM";#N/A,#N/A,FALSE,"PARTS-10(26)";#N/A,#N/A,FALSE,"PART-5-6-7-11(14)";#N/A,#N/A,FALSE,"PARTS-4(3)";#N/A,#N/A,FALSE,"PCLASS"}</definedName>
    <definedName name="wrn.manager._2" localSheetId="0" hidden="1">{#N/A,#N/A,FALSE,"PART-1234-8-12-9(41)";#N/A,#N/A,FALSE,"PARTS-2(3)";#N/A,#N/A,FALSE,"VAN SYSTEM";#N/A,#N/A,FALSE,"PARTS-10(26)";#N/A,#N/A,FALSE,"PART-5-6-7-11(14)";#N/A,#N/A,FALSE,"PARTS-4(3)";#N/A,#N/A,FALSE,"PCLASS"}</definedName>
    <definedName name="wrn.manager._2" hidden="1">{#N/A,#N/A,FALSE,"PART-1234-8-12-9(41)";#N/A,#N/A,FALSE,"PARTS-2(3)";#N/A,#N/A,FALSE,"VAN SYSTEM";#N/A,#N/A,FALSE,"PARTS-10(26)";#N/A,#N/A,FALSE,"PART-5-6-7-11(14)";#N/A,#N/A,FALSE,"PARTS-4(3)";#N/A,#N/A,FALSE,"PCLASS"}</definedName>
    <definedName name="wrn.MF._.commentary._.on._.variance." localSheetId="0" hidden="1">{"Commentary",#N/A,FALSE,"May"}</definedName>
    <definedName name="wrn.MF._.commentary._.on._.variance." hidden="1">{"Commentary",#N/A,FALSE,"May"}</definedName>
    <definedName name="wrn.MF._.with._.BA._.detail." localSheetId="0" hidden="1">{"BA detail",#N/A,FALSE,"Q3YTD "}</definedName>
    <definedName name="wrn.MF._.with._.BA._.detail." hidden="1">{"BA detail",#N/A,FALSE,"Q3YTD "}</definedName>
    <definedName name="wrn.MoD._.Summary." localSheetId="0" hidden="1">{"Summary sheet",#N/A,TRUE,"Output pres";"Proforma 1 and 2",#N/A,TRUE,"Ratios";"Proforma 3,4 and 5",#N/A,TRUE,"FS";"Proforma 8,9 and 10",#N/A,TRUE,"Calcs"}</definedName>
    <definedName name="wrn.MoD._.Summary." hidden="1">{"Summary sheet",#N/A,TRUE,"Output pres";"Proforma 1 and 2",#N/A,TRUE,"Ratios";"Proforma 3,4 and 5",#N/A,TRUE,"FS";"Proforma 8,9 and 10",#N/A,TRUE,"Calcs"}</definedName>
    <definedName name="wrn.modele.xls." localSheetId="0" hidden="1">{#N/A,#N/A,FALSE,"INCO.FIN";#N/A,#N/A,FALSE,"PROJET.XLS";#N/A,#N/A,FALSE,"COFACE.XLS";#N/A,#N/A,FALSE,"COMMBANQ.XLS";#N/A,#N/A,FALSE,"PREFI.XLS";#N/A,#N/A,FALSE,"CHANGE.XLS"}</definedName>
    <definedName name="wrn.modele.xls." hidden="1">{#N/A,#N/A,FALSE,"INCO.FIN";#N/A,#N/A,FALSE,"PROJET.XLS";#N/A,#N/A,FALSE,"COFACE.XLS";#N/A,#N/A,FALSE,"COMMBANQ.XLS";#N/A,#N/A,FALSE,"PREFI.XLS";#N/A,#N/A,FALSE,"CHANGE.XLS"}</definedName>
    <definedName name="wrn.Monthly." localSheetId="0" hidden="1">{#N/A,#N/A,FALSE,"EL-M-01";#N/A,#N/A,FALSE,"EL-M-02";#N/A,#N/A,FALSE,"EL-M-03";#N/A,#N/A,FALSE,"EL-S-01";#N/A,#N/A,FALSE,"EL-S-02";#N/A,#N/A,FALSE,"EL-A-01";#N/A,#N/A,FALSE,"EL-A-02"}</definedName>
    <definedName name="wrn.Monthly." hidden="1">{#N/A,#N/A,FALSE,"EL-M-01";#N/A,#N/A,FALSE,"EL-M-02";#N/A,#N/A,FALSE,"EL-M-03";#N/A,#N/A,FALSE,"EL-S-01";#N/A,#N/A,FALSE,"EL-S-02";#N/A,#N/A,FALSE,"EL-A-01";#N/A,#N/A,FALSE,"EL-A-02"}</definedName>
    <definedName name="wrn.MTHLYGP." localSheetId="0" hidden="1">{"TXO2N2_GP",#N/A,FALSE,"MTHLYGP";"TXH2_GP",#N/A,FALSE,"MTHLYGP";"LOUIS_GP",#N/A,FALSE,"MTHLYGP";"H2_GP",#N/A,FALSE,"MTHLYGP";"O2N2_GP",#N/A,FALSE,"MTHLYGP";"PACKAGE_GP",#N/A,FALSE,"MTHLYGP";"OTHER_GP",#N/A,FALSE,"MTHLYGP"}</definedName>
    <definedName name="wrn.MTHLYGP." hidden="1">{"TXO2N2_GP",#N/A,FALSE,"MTHLYGP";"TXH2_GP",#N/A,FALSE,"MTHLYGP";"LOUIS_GP",#N/A,FALSE,"MTHLYGP";"H2_GP",#N/A,FALSE,"MTHLYGP";"O2N2_GP",#N/A,FALSE,"MTHLYGP";"PACKAGE_GP",#N/A,FALSE,"MTHLYGP";"OTHER_GP",#N/A,FALSE,"MTHLYGP"}</definedName>
    <definedName name="wrn.MTHLYSLES." localSheetId="0" hidden="1">{"TXO2N2_SLS",#N/A,FALSE,"MTHLYSLES";"TXH2_SLS",#N/A,FALSE,"MTHLYSLES";"LOUIS_SLS",#N/A,FALSE,"MTHLYSLES";"H2_SLS",#N/A,FALSE,"MTHLYSLES";"O2N2_SLS",#N/A,FALSE,"MTHLYSLES";"PACKAGE_SLS",#N/A,FALSE,"MTHLYSLES"}</definedName>
    <definedName name="wrn.MTHLYSLES." hidden="1">{"TXO2N2_SLS",#N/A,FALSE,"MTHLYSLES";"TXH2_SLS",#N/A,FALSE,"MTHLYSLES";"LOUIS_SLS",#N/A,FALSE,"MTHLYSLES";"H2_SLS",#N/A,FALSE,"MTHLYSLES";"O2N2_SLS",#N/A,FALSE,"MTHLYSLES";"PACKAGE_SLS",#N/A,FALSE,"MTHLYSLES"}</definedName>
    <definedName name="wrn.MTHYLYVOL." localSheetId="0" hidden="1">{"TEXO2N2_VOL",#N/A,FALSE,"MTHLYVOL";"TEXH2_VOL",#N/A,FALSE,"MTHLYVOL";"LOUIS_VOL",#N/A,FALSE,"MTHLYVOL";"H2_VOL",#N/A,FALSE,"MTHLYVOL";"O2N2_VOL",#N/A,FALSE,"MTHLYVOL";"PACKAGE_VOL",#N/A,FALSE,"MTHLYVOL"}</definedName>
    <definedName name="wrn.MTHYLYVOL." hidden="1">{"TEXO2N2_VOL",#N/A,FALSE,"MTHLYVOL";"TEXH2_VOL",#N/A,FALSE,"MTHLYVOL";"LOUIS_VOL",#N/A,FALSE,"MTHLYVOL";"H2_VOL",#N/A,FALSE,"MTHLYVOL";"O2N2_VOL",#N/A,FALSE,"MTHLYVOL";"PACKAGE_VOL",#N/A,FALSE,"MTHLYVOL"}</definedName>
    <definedName name="wrn.New._.York." localSheetId="0" hidden="1">{"NY PRICES",#N/A,FALSE,"CURRENT";"NY PRICES B",#N/A,FALSE,"CURRENT";"NY PRICES",#N/A,FALSE,"CONSTANT";"NY PRICES B",#N/A,FALSE,"CONSTANT"}</definedName>
    <definedName name="wrn.New._.York." hidden="1">{"NY PRICES",#N/A,FALSE,"CURRENT";"NY PRICES B",#N/A,FALSE,"CURRENT";"NY PRICES",#N/A,FALSE,"CONSTANT";"NY PRICES B",#N/A,FALSE,"CONSTANT"}</definedName>
    <definedName name="wrn.NewRept.xls." localSheetId="0" hidden="1">{#N/A,#N/A,TRUE,"Sheet1";#N/A,#N/A,TRUE,"Sheet2";#N/A,#N/A,TRUE,"Sheet3";#N/A,#N/A,TRUE,"Sheet4";#N/A,#N/A,TRUE,"Sheet5";#N/A,#N/A,TRUE,"Sheet6";#N/A,#N/A,TRUE,"Sheet7"}</definedName>
    <definedName name="wrn.NewRept.xls." hidden="1">{#N/A,#N/A,TRUE,"Sheet1";#N/A,#N/A,TRUE,"Sheet2";#N/A,#N/A,TRUE,"Sheet3";#N/A,#N/A,TRUE,"Sheet4";#N/A,#N/A,TRUE,"Sheet5";#N/A,#N/A,TRUE,"Sheet6";#N/A,#N/A,TRUE,"Sheet7"}</definedName>
    <definedName name="wrn.Non._.Div._.Balance._.Sheet." localSheetId="0" hidden="1">{#N/A,"NONDV",FALSE,"BSHIST.XLS"}</definedName>
    <definedName name="wrn.Non._.Div._.Balance._.Sheet." hidden="1">{#N/A,"NONDV",FALSE,"BSHIST.XLS"}</definedName>
    <definedName name="wrn.North._.America." localSheetId="0" hidden="1">{"PnL",#N/A,FALSE,"Gas NA P&amp;L";"Responsibility",#N/A,FALSE,"Gas NA P&amp;L";"Cost Control",#N/A,FALSE,"Gas NA P&amp;L";"Program List",#N/A,FALSE,"Gas NA P&amp;L"}</definedName>
    <definedName name="wrn.North._.America." hidden="1">{"PnL",#N/A,FALSE,"Gas NA P&amp;L";"Responsibility",#N/A,FALSE,"Gas NA P&amp;L";"Cost Control",#N/A,FALSE,"Gas NA P&amp;L";"Program List",#N/A,FALSE,"Gas NA P&amp;L"}</definedName>
    <definedName name="wrn.oct_res_comm." localSheetId="0" hidden="1">{"oct_res_comm",#N/A,FALSE,"VarToBud"}</definedName>
    <definedName name="wrn.oct_res_comm." hidden="1">{"oct_res_comm",#N/A,FALSE,"VarToBud"}</definedName>
    <definedName name="wrn.Oncology." localSheetId="0" hidden="1">{#N/A,#N/A,FALSE,"Onco";#N/A,#N/A,FALSE,"Taxol";#N/A,#N/A,FALSE,"UFT";#N/A,#N/A,FALSE,"Carb"}</definedName>
    <definedName name="wrn.Oncology." hidden="1">{#N/A,#N/A,FALSE,"Onco";#N/A,#N/A,FALSE,"Taxol";#N/A,#N/A,FALSE,"UFT";#N/A,#N/A,FALSE,"Carb"}</definedName>
    <definedName name="wrn.Ordered._.packet." localSheetId="0" hidden="1">{"PnL",#N/A,FALSE,"Total P&amp;L";"PnL",#N/A,FALSE,"Gas NA P&amp;L";"PnL",#N/A,FALSE,"Gas Eur P&amp;L";"PnL",#N/A,FALSE,"Gas Asia P&amp;L";"PnL",#N/A,FALSE,"Gas LA SA P&amp;L";"PnL",#N/A,FALSE,"Equip P&amp;L";"PnL",#N/A,FALSE,"Chem P&amp;L";"Responsibility",#N/A,FALSE,"Gas NA P&amp;L";"Responsibility",#N/A,FALSE,"Gas Eur P&amp;L";"Responsibility",#N/A,FALSE,"Gas Asia P&amp;L";"Responsibility",#N/A,FALSE,"Gas LA SA P&amp;L";"Responsibility",#N/A,FALSE,"Equip P&amp;L";"Responsibility",#N/A,FALSE,"Chem P&amp;L";"Cost Control",#N/A,FALSE,"Total P&amp;L";"Cost Control",#N/A,FALSE,"Gas NA P&amp;L";"Cost Control",#N/A,FALSE,"Gas Eur P&amp;L";"Cost Control",#N/A,FALSE,"Gas Asia P&amp;L";"Cost Control",#N/A,FALSE,"Gas LA SA P&amp;L";"Cost Control",#N/A,FALSE,"Equip P&amp;L";"Cost Control",#N/A,FALSE,"Chem P&amp;L"}</definedName>
    <definedName name="wrn.Ordered._.packet." hidden="1">{"PnL",#N/A,FALSE,"Total P&amp;L";"PnL",#N/A,FALSE,"Gas NA P&amp;L";"PnL",#N/A,FALSE,"Gas Eur P&amp;L";"PnL",#N/A,FALSE,"Gas Asia P&amp;L";"PnL",#N/A,FALSE,"Gas LA SA P&amp;L";"PnL",#N/A,FALSE,"Equip P&amp;L";"PnL",#N/A,FALSE,"Chem P&amp;L";"Responsibility",#N/A,FALSE,"Gas NA P&amp;L";"Responsibility",#N/A,FALSE,"Gas Eur P&amp;L";"Responsibility",#N/A,FALSE,"Gas Asia P&amp;L";"Responsibility",#N/A,FALSE,"Gas LA SA P&amp;L";"Responsibility",#N/A,FALSE,"Equip P&amp;L";"Responsibility",#N/A,FALSE,"Chem P&amp;L";"Cost Control",#N/A,FALSE,"Total P&amp;L";"Cost Control",#N/A,FALSE,"Gas NA P&amp;L";"Cost Control",#N/A,FALSE,"Gas Eur P&amp;L";"Cost Control",#N/A,FALSE,"Gas Asia P&amp;L";"Cost Control",#N/A,FALSE,"Gas LA SA P&amp;L";"Cost Control",#N/A,FALSE,"Equip P&amp;L";"Cost Control",#N/A,FALSE,"Chem P&amp;L"}</definedName>
    <definedName name="wrn.OTC._.Market._.Report." localSheetId="0" hidden="1">{#N/A,#N/A,FALSE,"Sales Graph";#N/A,#N/A,FALSE,"BUC Graph";#N/A,#N/A,FALSE,"P&amp;L - YTD"}</definedName>
    <definedName name="wrn.OTC._.Market._.Report." hidden="1">{#N/A,#N/A,FALSE,"Sales Graph";#N/A,#N/A,FALSE,"BUC Graph";#N/A,#N/A,FALSE,"P&amp;L - YTD"}</definedName>
    <definedName name="wrn.OTHER._.ADMIN._.COSTS." localSheetId="0" hidden="1">{"OTHER ADMIN COSTS",#N/A,FALSE,"C.CENTRE"}</definedName>
    <definedName name="wrn.OTHER._.ADMIN._.COSTS." hidden="1">{"OTHER ADMIN COSTS",#N/A,FALSE,"C.CENTRE"}</definedName>
    <definedName name="wrn.Other._.Pharm." localSheetId="0" hidden="1">{#N/A,#N/A,FALSE,"Other";#N/A,#N/A,FALSE,"Ace";#N/A,#N/A,FALSE,"Derm"}</definedName>
    <definedName name="wrn.Other._.Pharm." hidden="1">{#N/A,#N/A,FALSE,"Other";#N/A,#N/A,FALSE,"Ace";#N/A,#N/A,FALSE,"Derm"}</definedName>
    <definedName name="wrn.OTHER._.REVENUE." localSheetId="0" hidden="1">{"OTHER REVENUE",#N/A,FALSE,"OTHERS"}</definedName>
    <definedName name="wrn.OTHER._.REVENUE." hidden="1">{"OTHER REVENUE",#N/A,FALSE,"OTHERS"}</definedName>
    <definedName name="wrn.OUTPUT." localSheetId="0" hidden="1">{"DCF","UPSIDE CASE",FALSE,"Sheet1";"DCF","BASE CASE",FALSE,"Sheet1";"DCF","DOWNSIDE CASE",FALSE,"Sheet1"}</definedName>
    <definedName name="wrn.OUTPUT." hidden="1">{"DCF","UPSIDE CASE",FALSE,"Sheet1";"DCF","BASE CASE",FALSE,"Sheet1";"DCF","DOWNSIDE CASE",FALSE,"Sheet1"}</definedName>
    <definedName name="wrn.p" localSheetId="0" hidden="1">{#N/A,#N/A,FALSE,"1";#N/A,#N/A,FALSE,"2";#N/A,#N/A,FALSE,"16 - 17";#N/A,#N/A,FALSE,"18 - 19";#N/A,#N/A,FALSE,"26";#N/A,#N/A,FALSE,"27";#N/A,#N/A,FALSE,"28"}</definedName>
    <definedName name="wrn.p" hidden="1">{#N/A,#N/A,FALSE,"1";#N/A,#N/A,FALSE,"2";#N/A,#N/A,FALSE,"16 - 17";#N/A,#N/A,FALSE,"18 - 19";#N/A,#N/A,FALSE,"26";#N/A,#N/A,FALSE,"27";#N/A,#N/A,FALSE,"28"}</definedName>
    <definedName name="wrn.PackageMinimal." localSheetId="0" hidden="1">{#N/A,#N/A,TRUE,"Title";#N/A,#N/A,TRUE,"BSAssets";#N/A,#N/A,TRUE,"BSLiabilities";#N/A,#N/A,TRUE,"PL";#N/A,#N/A,TRUE,"PLNature";#N/A,#N/A,TRUE,"Revenue";#N/A,#N/A,TRUE,"SCF";#N/A,#N/A,TRUE,"PPE";#N/A,#N/A,TRUE,"Intangible"}</definedName>
    <definedName name="wrn.PackageMinimal." hidden="1">{#N/A,#N/A,TRUE,"Title";#N/A,#N/A,TRUE,"BSAssets";#N/A,#N/A,TRUE,"BSLiabilities";#N/A,#N/A,TRUE,"PL";#N/A,#N/A,TRUE,"PLNature";#N/A,#N/A,TRUE,"Revenue";#N/A,#N/A,TRUE,"SCF";#N/A,#N/A,TRUE,"PPE";#N/A,#N/A,TRUE,"Intangible"}</definedName>
    <definedName name="wrn.PackageTotal." localSheetId="0" hidden="1">{#N/A,#N/A,TRUE,"Title";#N/A,#N/A,TRUE,"PL";#N/A,"PLComparisonGroup",TRUE,"PLComparison";#N/A,"PLComparisonDS",TRUE,"PLComparison";#N/A,"PLComparisonDDS",TRUE,"PLComparison";#N/A,"PLComparisonDSA",TRUE,"PLComparison";#N/A,"PLComparisonDSKK",TRUE,"PLComparison";#N/A,"PLComparisonInterco",TRUE,"PLComparison";#N/A,#N/A,TRUE,"PLConsolidatedDetail";#N/A,#N/A,TRUE,"BS10Q";#N/A,"BalanceSheetGroup",TRUE,"BSComparison";"Tout",#N/A,TRUE,"BSAssets";"Tout",#N/A,TRUE,"BSLiabilities";#N/A,"BalanceSheetDS",TRUE,"BSComparison";#N/A,"BalanceSheetDDS",TRUE,"BSComparison";#N/A,"BalanceSheetDSA",TRUE,"BSComparison";#N/A,"BalanceSheetDSKK",TRUE,"BSComparison";#N/A,"BalanceSheetSOW",TRUE,"BSComparison";#N/A,#N/A,TRUE,"BSConsolidatedDetail";#N/A,#N/A,TRUE,"SCF10Q";#N/A,#N/A,TRUE,"SCF";#N/A,"CashGroup",TRUE,"SCFComparison";#N/A,"CashDS",TRUE,"SCFComparison";#N/A,"CashDDS",TRUE,"SCFComparison";#N/A,"CashDSA",TRUE,"SCFComparison";#N/A,"CashSOW",TRUE,"SCFComparison";#N/A,#N/A,TRUE,"SCFConsolidatedDetail";#N/A,"CashDSKK",TRUE,"SCFComparison"}</definedName>
    <definedName name="wrn.PackageTotal." hidden="1">{#N/A,#N/A,TRUE,"Title";#N/A,#N/A,TRUE,"PL";#N/A,"PLComparisonGroup",TRUE,"PLComparison";#N/A,"PLComparisonDS",TRUE,"PLComparison";#N/A,"PLComparisonDDS",TRUE,"PLComparison";#N/A,"PLComparisonDSA",TRUE,"PLComparison";#N/A,"PLComparisonDSKK",TRUE,"PLComparison";#N/A,"PLComparisonInterco",TRUE,"PLComparison";#N/A,#N/A,TRUE,"PLConsolidatedDetail";#N/A,#N/A,TRUE,"BS10Q";#N/A,"BalanceSheetGroup",TRUE,"BSComparison";"Tout",#N/A,TRUE,"BSAssets";"Tout",#N/A,TRUE,"BSLiabilities";#N/A,"BalanceSheetDS",TRUE,"BSComparison";#N/A,"BalanceSheetDDS",TRUE,"BSComparison";#N/A,"BalanceSheetDSA",TRUE,"BSComparison";#N/A,"BalanceSheetDSKK",TRUE,"BSComparison";#N/A,"BalanceSheetSOW",TRUE,"BSComparison";#N/A,#N/A,TRUE,"BSConsolidatedDetail";#N/A,#N/A,TRUE,"SCF10Q";#N/A,#N/A,TRUE,"SCF";#N/A,"CashGroup",TRUE,"SCFComparison";#N/A,"CashDS",TRUE,"SCFComparison";#N/A,"CashDDS",TRUE,"SCFComparison";#N/A,"CashDSA",TRUE,"SCFComparison";#N/A,"CashSOW",TRUE,"SCFComparison";#N/A,#N/A,TRUE,"SCFConsolidatedDetail";#N/A,"CashDSKK",TRUE,"SCFComparison"}</definedName>
    <definedName name="wrn.PAIM._.TAX._.PRO." localSheetId="0"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3"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ndLs." localSheetId="0" hidden="1">{"Plants",#N/A,FALSE,"Plants";"Summary",#N/A,FALSE,"Summary";"Calvert",#N/A,FALSE,"Calvert City";"City",#N/A,FALSE,"City of Industry";"Cleveland",#N/A,FALSE,"Cleveland";"Elkton",#N/A,FALSE,"Elkton";"Langley",#N/A,FALSE,"Langley";"Piedmont",#N/A,FALSE,"Piedmont";"Sbruns",#N/A,FALSE,"South Brunswick";"Nonplant",#N/A,FALSE,"NonPlant Purchases";"Notes",#N/A,FALSE,"Notes to Workbook"}</definedName>
    <definedName name="wrn.PandLs." hidden="1">{"Plants",#N/A,FALSE,"Plants";"Summary",#N/A,FALSE,"Summary";"Calvert",#N/A,FALSE,"Calvert City";"City",#N/A,FALSE,"City of Industry";"Cleveland",#N/A,FALSE,"Cleveland";"Elkton",#N/A,FALSE,"Elkton";"Langley",#N/A,FALSE,"Langley";"Piedmont",#N/A,FALSE,"Piedmont";"Sbruns",#N/A,FALSE,"South Brunswick";"Nonplant",#N/A,FALSE,"NonPlant Purchases";"Notes",#N/A,FALSE,"Notes to Workbook"}</definedName>
    <definedName name="wrn.PBIT_DEV." localSheetId="0" hidden="1">{"QTR_ACT",#N/A,FALSE,"PROP_PBIT_DEV_Q3";"QTR_BUD",#N/A,FALSE,"PROP_PBIT_DEV_Q3";"YTD_BUD",#N/A,FALSE,"PROP_PBIT_DEV_Q3";"YTD_ACT",#N/A,FALSE,"PROP_PBIT_DEV_Q3";"FY95 SNAP3",#N/A,FALSE,"PROP_PBIT_DEV_Q3";"FY95_BUD",#N/A,FALSE,"PROP_PBIT_DEV_Q3";"FY96_BUD",#N/A,FALSE,"PROP_PBIT_DEV_Q3"}</definedName>
    <definedName name="wrn.PBIT_DEV." hidden="1">{"QTR_ACT",#N/A,FALSE,"PROP_PBIT_DEV_Q3";"QTR_BUD",#N/A,FALSE,"PROP_PBIT_DEV_Q3";"YTD_BUD",#N/A,FALSE,"PROP_PBIT_DEV_Q3";"YTD_ACT",#N/A,FALSE,"PROP_PBIT_DEV_Q3";"FY95 SNAP3",#N/A,FALSE,"PROP_PBIT_DEV_Q3";"FY95_BUD",#N/A,FALSE,"PROP_PBIT_DEV_Q3";"FY96_BUD",#N/A,FALSE,"PROP_PBIT_DEV_Q3"}</definedName>
    <definedName name="wrn.PCB원가계산." localSheetId="0" hidden="1">{#N/A,#N/A,FALSE,"P.C.B"}</definedName>
    <definedName name="wrn.PCB원가계산." hidden="1">{#N/A,#N/A,FALSE,"P.C.B"}</definedName>
    <definedName name="wrn.Performance." localSheetId="0" hidden="1">{"Performance Details",#N/A,FALSE,"Current Yr";"Performance Details",#N/A,FALSE,"Budget";"Performance Details",#N/A,FALSE,"Prior Year"}</definedName>
    <definedName name="wrn.Performance." hidden="1">{"Performance Details",#N/A,FALSE,"Current Yr";"Performance Details",#N/A,FALSE,"Budget";"Performance Details",#N/A,FALSE,"Prior Year"}</definedName>
    <definedName name="wrn.PERSONNEL." localSheetId="0" hidden="1">{"FORM16",#N/A,TRUE,"Personnel1";"FORM16.2",#N/A,TRUE,"Personnel2";"FORM16.2",#N/A,TRUE,"Personnel3";"FORM16.3",#N/A,TRUE,"Personnel4";"FORM16.4",#N/A,TRUE,"Personnel5"}</definedName>
    <definedName name="wrn.PERSONNEL." hidden="1">{"FORM16",#N/A,TRUE,"Personnel1";"FORM16.2",#N/A,TRUE,"Personnel2";"FORM16.2",#N/A,TRUE,"Personnel3";"FORM16.3",#N/A,TRUE,"Personnel4";"FORM16.4",#N/A,TRUE,"Personnel5"}</definedName>
    <definedName name="wrn.PFDBalance._.Sheet." localSheetId="0" hidden="1">{#N/A,"PURPER",FALSE,"BSHIST.XLS";#N/A,"PURADD",FALSE,"BSHIST.XLS";#N/A,"PURSPP",FALSE,"BSHIST.XLS";#N/A,"CTGIND",FALSE,"BSHIST.XLS";#N/A,"ANCHOR",FALSE,"BSHIST.XLS";#N/A,"SPADD",FALSE,"BSHIST.XLS"}</definedName>
    <definedName name="wrn.PFDBalance._.Sheet." hidden="1">{#N/A,"PURPER",FALSE,"BSHIST.XLS";#N/A,"PURADD",FALSE,"BSHIST.XLS";#N/A,"PURSPP",FALSE,"BSHIST.XLS";#N/A,"CTGIND",FALSE,"BSHIST.XLS";#N/A,"ANCHOR",FALSE,"BSHIST.XLS";#N/A,"SPADD",FALSE,"BSHIST.XLS"}</definedName>
    <definedName name="wrn.Pharm._.Market._.Report." localSheetId="0" hidden="1">{#N/A,#N/A,FALSE,"Sales Graph";#N/A,#N/A,FALSE,"PSBM";#N/A,#N/A,FALSE,"BUC Graph";#N/A,#N/A,FALSE,"P&amp;L - YTD"}</definedName>
    <definedName name="wrn.Pharm._.Market._.Report." hidden="1">{#N/A,#N/A,FALSE,"Sales Graph";#N/A,#N/A,FALSE,"PSBM";#N/A,#N/A,FALSE,"BUC Graph";#N/A,#N/A,FALSE,"P&amp;L - YTD"}</definedName>
    <definedName name="wrn.Pharmaceuticals." localSheetId="0"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harmaceuticals."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wrn.Plan._.Europe._.pdts._.transparents." localSheetId="0" hidden="1">{#N/A,#N/A,FALSE,"TRANSP2";#N/A,#N/A,FALSE,"VISOL2";#N/A,#N/A,FALSE,"ITR2";#N/A,#N/A,FALSE,"CSOL2";#N/A,#N/A,FALSE,"FEUILLETE2";#N/A,#N/A,FALSE,"TRMP2";#N/A,#N/A,FALSE,"ARG2";#N/A,#N/A,FALSE,"VIMP2"}</definedName>
    <definedName name="wrn.Plan._.Europe._.pdts._.transparents." localSheetId="3" hidden="1">{#N/A,#N/A,FALSE,"TRANSP2";#N/A,#N/A,FALSE,"VISOL2";#N/A,#N/A,FALSE,"ITR2";#N/A,#N/A,FALSE,"CSOL2";#N/A,#N/A,FALSE,"FEUILLETE2";#N/A,#N/A,FALSE,"TRMP2";#N/A,#N/A,FALSE,"ARG2";#N/A,#N/A,FALSE,"VIMP2"}</definedName>
    <definedName name="wrn.Plan._.Europe._.pdts._.transparents." hidden="1">{#N/A,#N/A,FALSE,"TRANSP2";#N/A,#N/A,FALSE,"VISOL2";#N/A,#N/A,FALSE,"ITR2";#N/A,#N/A,FALSE,"CSOL2";#N/A,#N/A,FALSE,"FEUILLETE2";#N/A,#N/A,FALSE,"TRMP2";#N/A,#N/A,FALSE,"ARG2";#N/A,#N/A,FALSE,"VIMP2"}</definedName>
    <definedName name="wrn.Planone." localSheetId="0" hidden="1">{#N/A,#N/A,FALSE,"TRANSP1";#N/A,#N/A,FALSE,"VISOL1";#N/A,#N/A,FALSE,"ITR1";#N/A,#N/A,FALSE,"CSOL1";#N/A,#N/A,FALSE,"FEUILLETE1";#N/A,#N/A,FALSE,"TRMP1";#N/A,#N/A,FALSE,"ARG1";#N/A,#N/A,FALSE,"VIMP1"}</definedName>
    <definedName name="wrn.Planone." localSheetId="3" hidden="1">{#N/A,#N/A,FALSE,"TRANSP1";#N/A,#N/A,FALSE,"VISOL1";#N/A,#N/A,FALSE,"ITR1";#N/A,#N/A,FALSE,"CSOL1";#N/A,#N/A,FALSE,"FEUILLETE1";#N/A,#N/A,FALSE,"TRMP1";#N/A,#N/A,FALSE,"ARG1";#N/A,#N/A,FALSE,"VIMP1"}</definedName>
    <definedName name="wrn.Planone." hidden="1">{#N/A,#N/A,FALSE,"TRANSP1";#N/A,#N/A,FALSE,"VISOL1";#N/A,#N/A,FALSE,"ITR1";#N/A,#N/A,FALSE,"CSOL1";#N/A,#N/A,FALSE,"FEUILLETE1";#N/A,#N/A,FALSE,"TRMP1";#N/A,#N/A,FALSE,"ARG1";#N/A,#N/A,FALSE,"VIMP1"}</definedName>
    <definedName name="wrn.PLComparison." localSheetId="0" hidden="1">{#N/A,"PLComparisonGroup",TRUE,"PLComparison";#N/A,"PLComparisonDS",TRUE,"PLComparison";#N/A,"PLComparisonDDS",TRUE,"PLComparison";#N/A,"PLComparisonDSA",TRUE,"PLComparison";#N/A,"PLComparisonDSKK",TRUE,"PLComparison";#N/A,"PLComparisonSOW",TRUE,"PLComparison";#N/A,"PLComparisonDeneb",TRUE,"PLComparison";#N/A,"PLComparisonInterco",TRUE,"PLComparison"}</definedName>
    <definedName name="wrn.PLComparison." hidden="1">{#N/A,"PLComparisonGroup",TRUE,"PLComparison";#N/A,"PLComparisonDS",TRUE,"PLComparison";#N/A,"PLComparisonDDS",TRUE,"PLComparison";#N/A,"PLComparisonDSA",TRUE,"PLComparison";#N/A,"PLComparisonDSKK",TRUE,"PLComparison";#N/A,"PLComparisonSOW",TRUE,"PLComparison";#N/A,"PLComparisonDeneb",TRUE,"PLComparison";#N/A,"PLComparisonInterco",TRUE,"PLComparison"}</definedName>
    <definedName name="wrn.PLGroup." localSheetId="0" hidden="1">{#N/A,#N/A,TRUE,"Title";#N/A,#N/A,TRUE,"PL";#N/A,"PLComparisonGroup",TRUE,"PLComparison";#N/A,"PLComparisonDS",TRUE,"PLComparison";#N/A,"PLComparisonDDS",TRUE,"PLComparison";#N/A,"PLComparisonDSA",TRUE,"PLComparison";#N/A,"PLComparisonDSKK",TRUE,"PLComparison";#N/A,"PLComparisonSOW",TRUE,"PLComparison";#N/A,"PLComparisonDeneb",TRUE,"PLComparison";#N/A,#N/A,TRUE,"PLConsolidatedDetail"}</definedName>
    <definedName name="wrn.PLGroup." hidden="1">{#N/A,#N/A,TRUE,"Title";#N/A,#N/A,TRUE,"PL";#N/A,"PLComparisonGroup",TRUE,"PLComparison";#N/A,"PLComparisonDS",TRUE,"PLComparison";#N/A,"PLComparisonDDS",TRUE,"PLComparison";#N/A,"PLComparisonDSA",TRUE,"PLComparison";#N/A,"PLComparisonDSKK",TRUE,"PLComparison";#N/A,"PLComparisonSOW",TRUE,"PLComparison";#N/A,"PLComparisonDeneb",TRUE,"PLComparison";#N/A,#N/A,TRUE,"PLConsolidatedDetail"}</definedName>
    <definedName name="wrn.PMW._.Gruppe._.00_99." localSheetId="0" hidden="1">{#N/A,#N/A,FALSE,"PMW Gruppe 00_99";#N/A,#N/A,FALSE,"PMW KG 00_99";#N/A,#N/A,FALSE,"PMW Inc. 00_99";#N/A,#N/A,FALSE,"PMW VTECH 00_99";#N/A,#N/A,FALSE,"PMW Thail. 00_99";#N/A,#N/A,FALSE,"PMW Canada 00_99";#N/A,#N/A,FALSE,"Währungsabw. 00_99"}</definedName>
    <definedName name="wrn.PMW._.Gruppe._.00_99." hidden="1">{#N/A,#N/A,FALSE,"PMW Gruppe 00_99";#N/A,#N/A,FALSE,"PMW KG 00_99";#N/A,#N/A,FALSE,"PMW Inc. 00_99";#N/A,#N/A,FALSE,"PMW VTECH 00_99";#N/A,#N/A,FALSE,"PMW Thail. 00_99";#N/A,#N/A,FALSE,"PMW Canada 00_99";#N/A,#N/A,FALSE,"Währungsabw. 00_99"}</definedName>
    <definedName name="wrn.PMW._.Gruppe._.99_98n." localSheetId="0" hidden="1">{#N/A,#N/A,FALSE,"PMW Gruppe 99_98";#N/A,#N/A,FALSE,"PMW KG 98_99";#N/A,#N/A,FALSE,"PMW Inc. 99_98";#N/A,#N/A,FALSE,"PMW VTECH 99_98";#N/A,#N/A,FALSE,"PMW Thail. 99_98";#N/A,#N/A,FALSE,"PMW Canada 99_98";#N/A,#N/A,FALSE,"Währungsabw. 99_98"}</definedName>
    <definedName name="wrn.PMW._.Gruppe._.99_98n." hidden="1">{#N/A,#N/A,FALSE,"PMW Gruppe 99_98";#N/A,#N/A,FALSE,"PMW KG 98_99";#N/A,#N/A,FALSE,"PMW Inc. 99_98";#N/A,#N/A,FALSE,"PMW VTECH 99_98";#N/A,#N/A,FALSE,"PMW Thail. 99_98";#N/A,#N/A,FALSE,"PMW Canada 99_98";#N/A,#N/A,FALSE,"Währungsabw. 99_98"}</definedName>
    <definedName name="wrn.Polymers." localSheetId="0" hidden="1">{"Polymers Details",#N/A,FALSE,"Current Yr";"Polymer Details",#N/A,FALSE,"Budget";"Polymer Details",#N/A,FALSE,"Prior Year"}</definedName>
    <definedName name="wrn.Polymers." hidden="1">{"Polymers Details",#N/A,FALSE,"Current Yr";"Polymer Details",#N/A,FALSE,"Budget";"Polymer Details",#N/A,FALSE,"Prior Year"}</definedName>
    <definedName name="wrn.Polymers._.Balance._.Sheet." localSheetId="0" hidden="1">{#N/A,"POLY",FALSE,"BSHIST.XLS";#N/A,"EMUL",FALSE,"BSHIST.XLS";#N/A,"PVOH",FALSE,"BSHIST.XLS";#N/A,"ACET",FALSE,"BSHIST.XLS"}</definedName>
    <definedName name="wrn.Polymers._.Balance._.Sheet." hidden="1">{#N/A,"POLY",FALSE,"BSHIST.XLS";#N/A,"EMUL",FALSE,"BSHIST.XLS";#N/A,"PVOH",FALSE,"BSHIST.XLS";#N/A,"ACET",FALSE,"BSHIST.XLS"}</definedName>
    <definedName name="wrn.PPEComparison." localSheetId="0" hidden="1">{#N/A,"PPEGroup",TRUE,"PPEComparison";#N/A,"PPEDS",TRUE,"PPEComparison";#N/A,"PPEDDS",TRUE,"PPEComparison";#N/A,"PPEDSA",TRUE,"PPEComparison";#N/A,"PPEDSKK",TRUE,"PPEComparison";#N/A,"PPESOW",TRUE,"PPEComparison";#N/A,"PPEDeneb",TRUE,"PPEComparison"}</definedName>
    <definedName name="wrn.PPEComparison." hidden="1">{#N/A,"PPEGroup",TRUE,"PPEComparison";#N/A,"PPEDS",TRUE,"PPEComparison";#N/A,"PPEDDS",TRUE,"PPEComparison";#N/A,"PPEDSA",TRUE,"PPEComparison";#N/A,"PPEDSKK",TRUE,"PPEComparison";#N/A,"PPESOW",TRUE,"PPEComparison";#N/A,"PPEDeneb",TRUE,"PPEComparison"}</definedName>
    <definedName name="wrn.PPEGroup." localSheetId="0" hidden="1">{#N/A,#N/A,TRUE,"PPE";#N/A,"PPEGroup",TRUE,"PPEComparison";#N/A,#N/A,TRUE,"PPEConsolidatedDetail"}</definedName>
    <definedName name="wrn.PPEGroup." hidden="1">{#N/A,#N/A,TRUE,"PPE";#N/A,"PPEGroup",TRUE,"PPEComparison";#N/A,#N/A,TRUE,"PPEConsolidatedDetail"}</definedName>
    <definedName name="wrn.ppp" localSheetId="0" hidden="1">{#N/A,#N/A,FALSE,"1";#N/A,#N/A,FALSE,"2";#N/A,#N/A,FALSE,"16 - 17";#N/A,#N/A,FALSE,"18 - 19";#N/A,#N/A,FALSE,"26";#N/A,#N/A,FALSE,"27";#N/A,#N/A,FALSE,"28"}</definedName>
    <definedName name="wrn.ppp" hidden="1">{#N/A,#N/A,FALSE,"1";#N/A,#N/A,FALSE,"2";#N/A,#N/A,FALSE,"16 - 17";#N/A,#N/A,FALSE,"18 - 19";#N/A,#N/A,FALSE,"26";#N/A,#N/A,FALSE,"27";#N/A,#N/A,FALSE,"28"}</definedName>
    <definedName name="wrn.Presentation." localSheetId="0"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n.Presentation."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n.presentation1" localSheetId="0"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n.presentation1"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n.Price_Effect." localSheetId="0" hidden="1">{"Comp_of_Price_Effect",#N/A,FALSE,"QTRDPVAR"}</definedName>
    <definedName name="wrn.Price_Effect." hidden="1">{"Comp_of_Price_Effect",#N/A,FALSE,"QTRDPVAR"}</definedName>
    <definedName name="wrn.prin2._.all." localSheetId="0" hidden="1">{#N/A,#N/A,FALSE,"Pharm";#N/A,#N/A,FALSE,"WWCM"}</definedName>
    <definedName name="wrn.prin2._.all." hidden="1">{#N/A,#N/A,FALSE,"Pharm";#N/A,#N/A,FALSE,"WWCM"}</definedName>
    <definedName name="wrn.prin3" localSheetId="0" hidden="1">{#N/A,#N/A,FALSE,"Pharm";#N/A,#N/A,FALSE,"WWCM"}</definedName>
    <definedName name="wrn.prin3" hidden="1">{#N/A,#N/A,FALSE,"Pharm";#N/A,#N/A,FALSE,"WWCM"}</definedName>
    <definedName name="wrn.print" localSheetId="0" hidden="1">{#N/A,#N/A,FALSE,"Pharm";#N/A,#N/A,FALSE,"WWCM"}</definedName>
    <definedName name="wrn.print" hidden="1">{#N/A,#N/A,FALSE,"Pharm";#N/A,#N/A,FALSE,"WWCM"}</definedName>
    <definedName name="wrn.Print." localSheetId="0" hidden="1">{"YTD/Forecast",#N/A,TRUE,"Fcst_TPLN";"Monthly Averages",#N/A,TRUE,"Fcst_TPLN"}</definedName>
    <definedName name="wrn.Print." localSheetId="3" hidden="1">{"YTD/Forecast",#N/A,TRUE,"Fcst_TPLN";"Monthly Averages",#N/A,TRUE,"Fcst_TPLN"}</definedName>
    <definedName name="wrn.Print." hidden="1">{"YTD/Forecast",#N/A,TRUE,"Fcst_TPLN";"Monthly Averages",#N/A,TRUE,"Fcst_TPLN"}</definedName>
    <definedName name="wrn.PRINT._.ALL." localSheetId="0" hidden="1">{#N/A,#N/A,FALSE,"Pharm";#N/A,#N/A,FALSE,"WWCM"}</definedName>
    <definedName name="wrn.PRINT._.ALL." hidden="1">{#N/A,#N/A,FALSE,"Pharm";#N/A,#N/A,FALSE,"WWCM"}</definedName>
    <definedName name="wrn.Print._.All._.A4." localSheetId="0"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Letter."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2" localSheetId="0" hidden="1">{#N/A,#N/A,FALSE,"Pharm";#N/A,#N/A,FALSE,"WWCM"}</definedName>
    <definedName name="wrn.PRINT._.ALL.2" hidden="1">{#N/A,#N/A,FALSE,"Pharm";#N/A,#N/A,FALSE,"WWCM"}</definedName>
    <definedName name="wrn.print._.all2" localSheetId="0" hidden="1">{#N/A,#N/A,FALSE,"Pharm";#N/A,#N/A,FALSE,"WWCM"}</definedName>
    <definedName name="wrn.print._.all2" hidden="1">{#N/A,#N/A,FALSE,"Pharm";#N/A,#N/A,FALSE,"WWCM"}</definedName>
    <definedName name="wrn.Print._.Plots." localSheetId="0" hidden="1">{"Plot1",#N/A,FALSE,"Plots";"plot2",#N/A,FALSE,"Plots";"plot3",#N/A,FALSE,"Plots";"plot4",#N/A,FALSE,"Plots";"plot5",#N/A,FALSE,"Plots";"plot6",#N/A,FALSE,"Plots"}</definedName>
    <definedName name="wrn.Print._.Plots." hidden="1">{"Plot1",#N/A,FALSE,"Plots";"plot2",#N/A,FALSE,"Plots";"plot3",#N/A,FALSE,"Plots";"plot4",#N/A,FALSE,"Plots";"plot5",#N/A,FALSE,"Plots";"plot6",#N/A,FALSE,"Plots"}</definedName>
    <definedName name="wrn.Print._.Results._.A4." localSheetId="0"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0"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print._all1." localSheetId="0" hidden="1">{#N/A,#N/A,FALSE,"Pharm";#N/A,#N/A,FALSE,"WWCM"}</definedName>
    <definedName name="wrn.print._all1." hidden="1">{#N/A,#N/A,FALSE,"Pharm";#N/A,#N/A,FALSE,"WWCM"}</definedName>
    <definedName name="wrn.Print_all." localSheetId="0" hidden="1">{"APF",#N/A,FALSE,"Bfc98-1";"APG",#N/A,FALSE,"Bfc98-1";"APND",#N/A,FALSE,"Bfc98-1";"APSA",#N/A,FALSE,"Bfc98-1";"lhy",#N/A,FALSE,"Bfc98-1";"PEC",#N/A,FALSE,"Bfc98-1"}</definedName>
    <definedName name="wrn.Print_all." hidden="1">{"APF",#N/A,FALSE,"Bfc98-1";"APG",#N/A,FALSE,"Bfc98-1";"APND",#N/A,FALSE,"Bfc98-1";"APSA",#N/A,FALSE,"Bfc98-1";"lhy",#N/A,FALSE,"Bfc98-1";"PEC",#N/A,FALSE,"Bfc98-1"}</definedName>
    <definedName name="wrn.print2" localSheetId="0" hidden="1">{#N/A,#N/A,FALSE,"Pharm";#N/A,#N/A,FALSE,"WWCM"}</definedName>
    <definedName name="wrn.print2" hidden="1">{#N/A,#N/A,FALSE,"Pharm";#N/A,#N/A,FALSE,"WWCM"}</definedName>
    <definedName name="wrn.PrintAll." localSheetId="25" hidden="1">{#N/A,#N/A,TRUE,"Summary";#N/A,#N/A,TRUE,"IS";#N/A,#N/A,TRUE,"Adj";#N/A,#N/A,TRUE,"BS";#N/A,#N/A,TRUE,"CF";#N/A,#N/A,TRUE,"Debt";#N/A,#N/A,TRUE,"IRR"}</definedName>
    <definedName name="wrn.PrintAll." localSheetId="0" hidden="1">{#N/A,#N/A,TRUE,"Summary";#N/A,#N/A,TRUE,"IS";#N/A,#N/A,TRUE,"Adj";#N/A,#N/A,TRUE,"BS";#N/A,#N/A,TRUE,"CF";#N/A,#N/A,TRUE,"Debt";#N/A,#N/A,TRUE,"IRR"}</definedName>
    <definedName name="wrn.PrintAll." localSheetId="3" hidden="1">{#N/A,#N/A,TRUE,"Summary";#N/A,#N/A,TRUE,"IS";#N/A,#N/A,TRUE,"Adj";#N/A,#N/A,TRUE,"BS";#N/A,#N/A,TRUE,"CF";#N/A,#N/A,TRUE,"Debt";#N/A,#N/A,TRUE,"IRR"}</definedName>
    <definedName name="wrn.PrintAll." hidden="1">{#N/A,#N/A,TRUE,"Summary";#N/A,#N/A,TRUE,"IS";#N/A,#N/A,TRUE,"Adj";#N/A,#N/A,TRUE,"BS";#N/A,#N/A,TRUE,"CF";#N/A,#N/A,TRUE,"Debt";#N/A,#N/A,TRUE,"IRR"}</definedName>
    <definedName name="wrn.PRODTABLES." localSheetId="0"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RODTABLES." hidden="1">{"GAS1",#N/A,FALSE,"LTSUPDEM";"GAS2",#N/A,FALSE,"LTSUPDEM";"RFG1",#N/A,FALSE,"LTSUPDEM";"RFG2",#N/A,FALSE,"LTSUPDEM";"OXY1",#N/A,FALSE,"LTSUPDEM";"OXY2",#N/A,FALSE,"LTSUPDEM";"OTHERGAS1",#N/A,FALSE,"LTSUPDEM";"OTHERGAS2",#N/A,FALSE,"LTSUPDEM";"JETKERO1",#N/A,FALSE,"LTSUPDEM";"JETKERO2",#N/A,FALSE,"LTSUPDEM";"JETNAPH1",#N/A,FALSE,"LTSUPDEM";"JETNAPH2",#N/A,FALSE,"LTSUPDEM";"DIESEL1",#N/A,FALSE,"LTSUPDEM";"DIESEL2",#N/A,FALSE,"LTSUPDEM";"LSDIESEL1",#N/A,FALSE,"LTSUPDEM";"LSDIESEL2",#N/A,FALSE,"LTSUPDEM";"STDDIESEL1",#N/A,FALSE,"LTSUPDEM";"STDDIESEL2",#N/A,FALSE,"LTSUPDEM";"RESID1",#N/A,FALSE,"LTSUPDEM";"RESID2",#N/A,FALSE,"LTSUPDEM";"AVGAS1",#N/A,FALSE,"LTSUPDEM";"AVGAS2",#N/A,FALSE,"LTSUPDEM";"ASPHALT1",#N/A,FALSE,"LTSUPDEM";"ASPHALT2",#N/A,FALSE,"LTSUPDEM";"COKE1",#N/A,FALSE,"LTSUPDEM";"COKE2",#N/A,FALSE,"LTSUPDEM"}</definedName>
    <definedName name="wrn.PRODUCTION._.COSTS." localSheetId="0" hidden="1">{"PRODUCTION COSTS",#N/A,FALSE,"C.CENTRE"}</definedName>
    <definedName name="wrn.PRODUCTION._.COSTS." hidden="1">{"PRODUCTION COSTS",#N/A,FALSE,"C.CENTRE"}</definedName>
    <definedName name="wrn.products" localSheetId="0" hidden="1">{#N/A,#N/A,FALSE,"1";#N/A,#N/A,FALSE,"2";#N/A,#N/A,FALSE,"16 - 17";#N/A,#N/A,FALSE,"18 - 19";#N/A,#N/A,FALSE,"26";#N/A,#N/A,FALSE,"27";#N/A,#N/A,FALSE,"28"}</definedName>
    <definedName name="wrn.products" hidden="1">{#N/A,#N/A,FALSE,"1";#N/A,#N/A,FALSE,"2";#N/A,#N/A,FALSE,"16 - 17";#N/A,#N/A,FALSE,"18 - 19";#N/A,#N/A,FALSE,"26";#N/A,#N/A,FALSE,"27";#N/A,#N/A,FALSE,"28"}</definedName>
    <definedName name="wrn.Products." localSheetId="0" hidden="1">{#N/A,#N/A,FALSE,"1";#N/A,#N/A,FALSE,"2";#N/A,#N/A,FALSE,"16 - 17";#N/A,#N/A,FALSE,"18 - 19";#N/A,#N/A,FALSE,"26";#N/A,#N/A,FALSE,"27";#N/A,#N/A,FALSE,"28"}</definedName>
    <definedName name="wrn.Products." hidden="1">{#N/A,#N/A,FALSE,"1";#N/A,#N/A,FALSE,"2";#N/A,#N/A,FALSE,"16 - 17";#N/A,#N/A,FALSE,"18 - 19";#N/A,#N/A,FALSE,"26";#N/A,#N/A,FALSE,"27";#N/A,#N/A,FALSE,"28"}</definedName>
    <definedName name="wrn.Profile." localSheetId="0" hidden="1">{"Profile",#N/A,FALSE,"BXS"}</definedName>
    <definedName name="wrn.Profile." hidden="1">{"Profile",#N/A,FALSE,"BXS"}</definedName>
    <definedName name="wrn.PROFIT._.LOSS._.AC." localSheetId="0" hidden="1">{"PROFIT LOSS AC",#N/A,FALSE,"P&amp;L FY97"}</definedName>
    <definedName name="wrn.PROFIT._.LOSS._.AC." hidden="1">{"PROFIT LOSS AC",#N/A,FALSE,"P&amp;L FY97"}</definedName>
    <definedName name="wrn.Proforma." localSheetId="0" hidden="1">{"icd","icd",FALSE,"PROFORMA.XLS";"poly","poly",FALSE,"PROFORMA.XLS";"purper","purper",FALSE,"PROFORMA.XLS";"tchem","tchem",FALSE,"PROFORMA.XLS"}</definedName>
    <definedName name="wrn.Proforma." hidden="1">{"icd","icd",FALSE,"PROFORMA.XLS";"poly","poly",FALSE,"PROFORMA.XLS";"purper","purper",FALSE,"PROFORMA.XLS";"tchem","tchem",FALSE,"PROFORMA.XLS"}</definedName>
    <definedName name="wrn.PROFORMA._.CHECK._.BY._.DIVISION." localSheetId="0" hidden="1">{"PROFORMA CHECK BY DIVISION",#N/A,FALSE,"BSALLNOW.XLS"}</definedName>
    <definedName name="wrn.PROFORMA._.CHECK._.BY._.DIVISION." hidden="1">{"PROFORMA CHECK BY DIVISION",#N/A,FALSE,"BSALLNOW.XLS"}</definedName>
    <definedName name="wrn.Project._.Summary." localSheetId="0" hidden="1">{"Summary",#N/A,FALSE,"MICMULT";"Income Statement",#N/A,FALSE,"MICMULT";"Cash Flows",#N/A,FALSE,"MICMULT"}</definedName>
    <definedName name="wrn.Project._.Summary." hidden="1">{"Summary",#N/A,FALSE,"MICMULT";"Income Statement",#N/A,FALSE,"MICMULT";"Cash Flows",#N/A,FALSE,"MICMULT"}</definedName>
    <definedName name="wrn.pror" localSheetId="0" hidden="1">{#N/A,#N/A,FALSE,"Pharm";#N/A,#N/A,FALSE,"WWCM"}</definedName>
    <definedName name="wrn.pror" hidden="1">{#N/A,#N/A,FALSE,"Pharm";#N/A,#N/A,FALSE,"WWCM"}</definedName>
    <definedName name="wrn.Publication10Q." localSheetId="0" hidden="1">{#N/A,#N/A,TRUE,"BS10QFrançais";#N/A,#N/A,TRUE,"BS10Q";#N/A,#N/A,TRUE,"SCF10Q"}</definedName>
    <definedName name="wrn.Publication10Q." hidden="1">{#N/A,#N/A,TRUE,"BS10QFrançais";#N/A,#N/A,TRUE,"BS10Q";#N/A,#N/A,TRUE,"SCF10Q"}</definedName>
    <definedName name="wrn.PUCSPADD." localSheetId="0" hidden="1">{#N/A,"PURCHM",FALSE,"Business Analysis";#N/A,"SPADD",FALSE,"Business Analysis"}</definedName>
    <definedName name="wrn.PUCSPADD." hidden="1">{#N/A,"PURCHM",FALSE,"Business Analysis";#N/A,"SPADD",FALSE,"Business Analysis"}</definedName>
    <definedName name="wrn.PUCSPADD.2" localSheetId="0" hidden="1">{#N/A,"PURCHM",FALSE,"Business Analysis";#N/A,"SPADD",FALSE,"Business Analysis"}</definedName>
    <definedName name="wrn.PUCSPADD.2" hidden="1">{#N/A,"PURCHM",FALSE,"Business Analysis";#N/A,"SPADD",FALSE,"Business Analysis"}</definedName>
    <definedName name="wrn.pucspadd1" localSheetId="0" hidden="1">{#N/A,"PURCHM",FALSE,"Business Analysis";#N/A,"SPADD",FALSE,"Business Analysis"}</definedName>
    <definedName name="wrn.pucspadd1" hidden="1">{#N/A,"PURCHM",FALSE,"Business Analysis";#N/A,"SPADD",FALSE,"Business Analysis"}</definedName>
    <definedName name="wrn.pucspadd10" localSheetId="0" hidden="1">{#N/A,"PURCHM",FALSE,"Business Analysis";#N/A,"SPADD",FALSE,"Business Analysis"}</definedName>
    <definedName name="wrn.pucspadd10" hidden="1">{#N/A,"PURCHM",FALSE,"Business Analysis";#N/A,"SPADD",FALSE,"Business Analysis"}</definedName>
    <definedName name="wrn.pucspadd102" localSheetId="0" hidden="1">{#N/A,"PURCHM",FALSE,"Business Analysis";#N/A,"SPADD",FALSE,"Business Analysis"}</definedName>
    <definedName name="wrn.pucspadd102" hidden="1">{#N/A,"PURCHM",FALSE,"Business Analysis";#N/A,"SPADD",FALSE,"Business Analysis"}</definedName>
    <definedName name="wrn.pucspadd11" localSheetId="0" hidden="1">{#N/A,"PURCHM",FALSE,"Business Analysis";#N/A,"SPADD",FALSE,"Business Analysis"}</definedName>
    <definedName name="wrn.pucspadd11" hidden="1">{#N/A,"PURCHM",FALSE,"Business Analysis";#N/A,"SPADD",FALSE,"Business Analysis"}</definedName>
    <definedName name="wrn.pucspadd12" localSheetId="0" hidden="1">{#N/A,"PURCHM",FALSE,"Business Analysis";#N/A,"SPADD",FALSE,"Business Analysis"}</definedName>
    <definedName name="wrn.pucspadd12" hidden="1">{#N/A,"PURCHM",FALSE,"Business Analysis";#N/A,"SPADD",FALSE,"Business Analysis"}</definedName>
    <definedName name="wrn.pucspadd31" localSheetId="0" hidden="1">{#N/A,"PURCHM",FALSE,"Business Analysis";#N/A,"SPADD",FALSE,"Business Analysis"}</definedName>
    <definedName name="wrn.pucspadd31" hidden="1">{#N/A,"PURCHM",FALSE,"Business Analysis";#N/A,"SPADD",FALSE,"Business Analysis"}</definedName>
    <definedName name="wrn.Pucspadd34" localSheetId="0" hidden="1">{#N/A,"PURCHM",FALSE,"Business Analysis";#N/A,"SPADD",FALSE,"Business Analysis"}</definedName>
    <definedName name="wrn.Pucspadd34" hidden="1">{#N/A,"PURCHM",FALSE,"Business Analysis";#N/A,"SPADD",FALSE,"Business Analysis"}</definedName>
    <definedName name="wrn.PUCSPADD35" localSheetId="0" hidden="1">{#N/A,"PURCHM",FALSE,"Business Analysis";#N/A,"SPADD",FALSE,"Business Analysis"}</definedName>
    <definedName name="wrn.PUCSPADD35" hidden="1">{#N/A,"PURCHM",FALSE,"Business Analysis";#N/A,"SPADD",FALSE,"Business Analysis"}</definedName>
    <definedName name="wrn.QTD." localSheetId="0" hidden="1">{"QTD",#N/A,FALSE,"SUM"}</definedName>
    <definedName name="wrn.QTD." hidden="1">{"QTD",#N/A,FALSE,"SUM"}</definedName>
    <definedName name="wrn.QTD_ALL." localSheetId="0" hidden="1">{"QTD_LPO2N2",#N/A,FALSE,"QTD";"QTD_HYCO",#N/A,FALSE,"QTD";"QTD_LOUISIANA",#N/A,FALSE,"QTD";"QTD_GENERALH2",#N/A,FALSE,"QTD";"QTD_PACKAGE",#N/A,FALSE,"QTD";"QTD_PRS",#N/A,FALSE,"QTD";"QTD_OTHER",#N/A,FALSE,"QTD"}</definedName>
    <definedName name="wrn.QTD_ALL." hidden="1">{"QTD_LPO2N2",#N/A,FALSE,"QTD";"QTD_HYCO",#N/A,FALSE,"QTD";"QTD_LOUISIANA",#N/A,FALSE,"QTD";"QTD_GENERALH2",#N/A,FALSE,"QTD";"QTD_PACKAGE",#N/A,FALSE,"QTD";"QTD_PRS",#N/A,FALSE,"QTD";"QTD_OTHER",#N/A,FALSE,"QTD"}</definedName>
    <definedName name="wrn.QTD_GENERAL._.H2." localSheetId="0" hidden="1">{"QTD_GENERALH2",#N/A,FALSE,"QTD"}</definedName>
    <definedName name="wrn.QTD_GENERAL._.H2." hidden="1">{"QTD_GENERALH2",#N/A,FALSE,"QTD"}</definedName>
    <definedName name="wrn.QTD_HYCO." localSheetId="0" hidden="1">{"QTD_HYCO",#N/A,FALSE,"QTD"}</definedName>
    <definedName name="wrn.QTD_HYCO." hidden="1">{"QTD_HYCO",#N/A,FALSE,"QTD"}</definedName>
    <definedName name="wrn.QTD_LOUISIANA." localSheetId="0" hidden="1">{"QTD_LOUISIANA",#N/A,FALSE,"QTD"}</definedName>
    <definedName name="wrn.QTD_LOUISIANA." hidden="1">{"QTD_LOUISIANA",#N/A,FALSE,"QTD"}</definedName>
    <definedName name="wrn.QTD_LPTEO2N2." localSheetId="0" hidden="1">{"QTD_LPO2N2",#N/A,FALSE,"QTD"}</definedName>
    <definedName name="wrn.QTD_LPTEO2N2." hidden="1">{"QTD_LPO2N2",#N/A,FALSE,"QTD"}</definedName>
    <definedName name="wrn.QTD_OTHER." localSheetId="0" hidden="1">{"QTD_OTHER",#N/A,FALSE,"QTD"}</definedName>
    <definedName name="wrn.QTD_OTHER." hidden="1">{"QTD_OTHER",#N/A,FALSE,"QTD"}</definedName>
    <definedName name="wrn.QTD_PACKAGE." localSheetId="0" hidden="1">{"QTD_PACKAGE",#N/A,FALSE,"QTD"}</definedName>
    <definedName name="wrn.QTD_PACKAGE." hidden="1">{"QTD_PACKAGE",#N/A,FALSE,"QTD"}</definedName>
    <definedName name="wrn.QTD_PRS." localSheetId="0" hidden="1">{"QTD_PRS",#N/A,FALSE,"QTD"}</definedName>
    <definedName name="wrn.QTD_PRS." hidden="1">{"QTD_PRS",#N/A,FALSE,"QTD"}</definedName>
    <definedName name="wrn.Range._.Values." localSheetId="0" hidden="1">{"page1",#N/A,FALSE,"Range Value - Incl Reclasses";"page2",#N/A,FALSE,"Range Value - Incl Reclasses";"page3",#N/A,FALSE,"Range Value - Incl Reclasses"}</definedName>
    <definedName name="wrn.Range._.Values." hidden="1">{"page1",#N/A,FALSE,"Range Value - Incl Reclasses";"page2",#N/A,FALSE,"Range Value - Incl Reclasses";"page3",#N/A,FALSE,"Range Value - Incl Reclasses"}</definedName>
    <definedName name="wrn.Receivables." localSheetId="0"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wrn.Receivables." hidden="1">{"summary",#N/A,FALSE,"$ Summary";"humberside",#N/A,FALSE,"Local Currency Detail";"mersyside",#N/A,FALSE,"Local Currency Detail";"south wales",#N/A,FALSE,"Local Currency Detail";"teesside",#N/A,FALSE,"Local Currency Detail";"gent/terneuzen",#N/A,FALSE,"Local Currency Detail";"chalampe",#N/A,FALSE,"Local Currency Detail";"botlek",#N/A,FALSE,"Local Currency Detail";"pernis",#N/A,FALSE,"Local Currency Detail";"asu3/eup",#N/A,FALSE,"Local Currency Detail";"electronics uk/ned",#N/A,FALSE,"Local Currency Detail";"electronics ireland",#N/A,FALSE,"Local Currency Detail";"electronics italy",#N/A,FALSE,"Local Currency Detail";"electronics israel/france",#N/A,FALSE,"Local Currency Detail";"strasbourg/germany",#N/A,FALSE,"Local Currency Detail"}</definedName>
    <definedName name="wrn.redo." localSheetId="0" hidden="1">{"overview",#N/A,FALSE,"summary";"net assets",#N/A,FALSE,"summary";"asset turnover",#N/A,FALSE,"summary";"orona",#N/A,FALSE,"summary"}</definedName>
    <definedName name="wrn.redo." hidden="1">{"overview",#N/A,FALSE,"summary";"net assets",#N/A,FALSE,"summary";"asset turnover",#N/A,FALSE,"summary";"orona",#N/A,FALSE,"summary"}</definedName>
    <definedName name="wrn.redo._.2." localSheetId="0" hidden="1">{"sales growth",#N/A,FALSE,"summary";"oper income",#N/A,FALSE,"summary";"oros rank",#N/A,FALSE,"summary";"net assets",#N/A,FALSE,"summary";"asset turnover",#N/A,FALSE,"summary";"orona",#N/A,FALSE,"summary"}</definedName>
    <definedName name="wrn.redo._.2." hidden="1">{"sales growth",#N/A,FALSE,"summary";"oper income",#N/A,FALSE,"summary";"oros rank",#N/A,FALSE,"summary";"net assets",#N/A,FALSE,"summary";"asset turnover",#N/A,FALSE,"summary";"orona",#N/A,FALSE,"summary"}</definedName>
    <definedName name="wrn.REFINERY." localSheetId="0" hidden="1">{"Padd I to III",#N/A,FALSE,"REFINERY";"Padd IV to US",#N/A,FALSE,"REFINERY";"Crude Balance I",#N/A,FALSE,"REFINERY";"Crude Balance II",#N/A,FALSE,"REFINERY"}</definedName>
    <definedName name="wrn.REFINERY." hidden="1">{"Padd I to III",#N/A,FALSE,"REFINERY";"Padd IV to US",#N/A,FALSE,"REFINERY";"Crude Balance I",#N/A,FALSE,"REFINERY";"Crude Balance II",#N/A,FALSE,"REFINERY"}</definedName>
    <definedName name="wrn.Reforecast._.Report." localSheetId="0" hidden="1">{#N/A,#N/A,TRUE,"Reforecast vs Budget";#N/A,#N/A,TRUE,"Reforecast vs Budget (2)";#N/A,#N/A,TRUE,"Key Financials";#N/A,#N/A,TRUE,"Subscriber";#N/A,#N/A,TRUE,"IS";#N/A,#N/A,TRUE,"IS-Basic";#N/A,#N/A,TRUE,"IS-Tiering";#N/A,#N/A,TRUE,"IS-Broadband";#N/A,#N/A,TRUE,"IS Summary2";#N/A,#N/A,TRUE,"Sub Basic";#N/A,#N/A,TRUE,"Sub Tiering";#N/A,#N/A,TRUE,"Sub Broadband";#N/A,#N/A,TRUE,"Bench-Sum";#N/A,#N/A,TRUE,"Bench-Total";#N/A,#N/A,TRUE,"Bench-Basic";#N/A,#N/A,TRUE,"Benchmark-Tiering";#N/A,#N/A,TRUE,"Benchmark-Broadband";#N/A,#N/A,TRUE,"Benchmark-NTY";#N/A,#N/A,TRUE,"Benchmark-Best";#N/A,#N/A,TRUE,"Benchmark-SH";#N/A,#N/A,TRUE,"Benchmark-CY";#N/A,#N/A,TRUE,"Benchmark-TC";#N/A,#N/A,TRUE,"Head Count"}</definedName>
    <definedName name="wrn.Reforecast._.Report." hidden="1">{#N/A,#N/A,TRUE,"Reforecast vs Budget";#N/A,#N/A,TRUE,"Reforecast vs Budget (2)";#N/A,#N/A,TRUE,"Key Financials";#N/A,#N/A,TRUE,"Subscriber";#N/A,#N/A,TRUE,"IS";#N/A,#N/A,TRUE,"IS-Basic";#N/A,#N/A,TRUE,"IS-Tiering";#N/A,#N/A,TRUE,"IS-Broadband";#N/A,#N/A,TRUE,"IS Summary2";#N/A,#N/A,TRUE,"Sub Basic";#N/A,#N/A,TRUE,"Sub Tiering";#N/A,#N/A,TRUE,"Sub Broadband";#N/A,#N/A,TRUE,"Bench-Sum";#N/A,#N/A,TRUE,"Bench-Total";#N/A,#N/A,TRUE,"Bench-Basic";#N/A,#N/A,TRUE,"Benchmark-Tiering";#N/A,#N/A,TRUE,"Benchmark-Broadband";#N/A,#N/A,TRUE,"Benchmark-NTY";#N/A,#N/A,TRUE,"Benchmark-Best";#N/A,#N/A,TRUE,"Benchmark-SH";#N/A,#N/A,TRUE,"Benchmark-CY";#N/A,#N/A,TRUE,"Benchmark-TC";#N/A,#N/A,TRUE,"Head Count"}</definedName>
    <definedName name="wrn.region." localSheetId="0" hidden="1">{"Region",#N/A,FALSE,"CNTRYTYPE"}</definedName>
    <definedName name="wrn.region." hidden="1">{"Region",#N/A,FALSE,"CNTRYTYPE"}</definedName>
    <definedName name="wrn.report." localSheetId="0" hidden="1">{#N/A,#N/A,FALSE,"Summary_netback";#N/A,#N/A,FALSE,"Summary_value"}</definedName>
    <definedName name="wrn.report." hidden="1">{#N/A,#N/A,FALSE,"Summary_netback";#N/A,#N/A,FALSE,"Summary_value"}</definedName>
    <definedName name="wrn.report1." localSheetId="0" hidden="1">{"pro_view",#N/A,FALSE,"EEFSNAP2";"rep_view",#N/A,FALSE,"EEFSNAP2"}</definedName>
    <definedName name="wrn.report1." hidden="1">{"pro_view",#N/A,FALSE,"EEFSNAP2";"rep_view",#N/A,FALSE,"EEFSNAP2"}</definedName>
    <definedName name="wrn.REV1." localSheetId="0" hidden="1">{"FORM1",#N/A,FALSE,"Revenue";"FORMTR",#N/A,FALSE,"Revenue";"FORM3.1",#N/A,FALSE,"Revenue"}</definedName>
    <definedName name="wrn.REV1." hidden="1">{"FORM1",#N/A,FALSE,"Revenue";"FORMTR",#N/A,FALSE,"Revenue";"FORM3.1",#N/A,FALSE,"Revenue"}</definedName>
    <definedName name="wrn.REVENUE." localSheetId="0" hidden="1">{"FORM1",#N/A,TRUE,"Revenue";"FORM1.1",#N/A,TRUE,"Revenue";"FORM1.2",#N/A,TRUE,"Revenue";"FORM2",#N/A,TRUE,"Revenue";"FORM2.1",#N/A,TRUE,"Revenue"}</definedName>
    <definedName name="wrn.REVENUE." hidden="1">{"FORM1",#N/A,TRUE,"Revenue";"FORM1.1",#N/A,TRUE,"Revenue";"FORM1.2",#N/A,TRUE,"Revenue";"FORM2",#N/A,TRUE,"Revenue";"FORM2.1",#N/A,TRUE,"Revenue"}</definedName>
    <definedName name="wrn.revised._.CEC._.slides." localSheetId="0" hidden="1">{#N/A,#N/A,FALSE,"Revised cover";#N/A,#N/A,FALSE,"Trends";"main view",#N/A,FALSE,"As Reported";#N/A,#N/A,FALSE,"delegations";#N/A,#N/A,FALSE,"(un) Commited"}</definedName>
    <definedName name="wrn.revised._.CEC._.slides." hidden="1">{#N/A,#N/A,FALSE,"Revised cover";#N/A,#N/A,FALSE,"Trends";"main view",#N/A,FALSE,"As Reported";#N/A,#N/A,FALSE,"delegations";#N/A,#N/A,FALSE,"(un) Commited"}</definedName>
    <definedName name="wrn.RPT." localSheetId="0" hidden="1">{#N/A,#N/A,FALSE,"인원";#N/A,#N/A,FALSE,"비용2";#N/A,#N/A,FALSE,"비용1";#N/A,#N/A,FALSE,"비용";#N/A,#N/A,FALSE,"보증2";#N/A,#N/A,FALSE,"보증1";#N/A,#N/A,FALSE,"보증";#N/A,#N/A,FALSE,"손익1";#N/A,#N/A,FALSE,"손익";#N/A,#N/A,FALSE,"부서별매출";#N/A,#N/A,FALSE,"매출"}</definedName>
    <definedName name="wrn.RPT." localSheetId="3" hidden="1">{#N/A,#N/A,FALSE,"인원";#N/A,#N/A,FALSE,"비용2";#N/A,#N/A,FALSE,"비용1";#N/A,#N/A,FALSE,"비용";#N/A,#N/A,FALSE,"보증2";#N/A,#N/A,FALSE,"보증1";#N/A,#N/A,FALSE,"보증";#N/A,#N/A,FALSE,"손익1";#N/A,#N/A,FALSE,"손익";#N/A,#N/A,FALSE,"부서별매출";#N/A,#N/A,FALSE,"매출"}</definedName>
    <definedName name="wrn.RPT." hidden="1">{#N/A,#N/A,FALSE,"인원";#N/A,#N/A,FALSE,"비용2";#N/A,#N/A,FALSE,"비용1";#N/A,#N/A,FALSE,"비용";#N/A,#N/A,FALSE,"보증2";#N/A,#N/A,FALSE,"보증1";#N/A,#N/A,FALSE,"보증";#N/A,#N/A,FALSE,"손익1";#N/A,#N/A,FALSE,"손익";#N/A,#N/A,FALSE,"부서별매출";#N/A,#N/A,FALSE,"매출"}</definedName>
    <definedName name="wrn.SAA94TAX." localSheetId="0"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0"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les." localSheetId="0" hidden="1">{"sales",#N/A,FALSE,"Sales";"sales existing",#N/A,FALSE,"Sales";"sales rd1",#N/A,FALSE,"Sales";"sales rd2",#N/A,FALSE,"Sales"}</definedName>
    <definedName name="wrn.sales." hidden="1">{"sales",#N/A,FALSE,"Sales";"sales existing",#N/A,FALSE,"Sales";"sales rd1",#N/A,FALSE,"Sales";"sales rd2",#N/A,FALSE,"Sales"}</definedName>
    <definedName name="wrn.SAMPLE." localSheetId="0" hidden="1">{#N/A,#N/A,TRUE,"Crude";#N/A,#N/A,TRUE,"Products"}</definedName>
    <definedName name="wrn.SAMPLE." hidden="1">{#N/A,#N/A,TRUE,"Crude";#N/A,#N/A,TRUE,"Products"}</definedName>
    <definedName name="wrn.SHIN." localSheetId="0" hidden="1">{#N/A,#N/A,FALSE,"LANOS표면현황";#N/A,#N/A,FALSE,"표면처리업체별";#N/A,#N/A,FALSE,"사양별";#N/A,#N/A,FALSE,"제작업체별";#N/A,#N/A,FALSE,"장착부위";#N/A,#N/A,FALSE,"업체주소";#N/A,#N/A,FALSE,"불량현황"}</definedName>
    <definedName name="wrn.SHIN." localSheetId="3" hidden="1">{#N/A,#N/A,FALSE,"LANOS표면현황";#N/A,#N/A,FALSE,"표면처리업체별";#N/A,#N/A,FALSE,"사양별";#N/A,#N/A,FALSE,"제작업체별";#N/A,#N/A,FALSE,"장착부위";#N/A,#N/A,FALSE,"업체주소";#N/A,#N/A,FALSE,"불량현황"}</definedName>
    <definedName name="wrn.SHIN." hidden="1">{#N/A,#N/A,FALSE,"LANOS표면현황";#N/A,#N/A,FALSE,"표면처리업체별";#N/A,#N/A,FALSE,"사양별";#N/A,#N/A,FALSE,"제작업체별";#N/A,#N/A,FALSE,"장착부위";#N/A,#N/A,FALSE,"업체주소";#N/A,#N/A,FALSE,"불량현황"}</definedName>
    <definedName name="wrn.Sonstige." localSheetId="0" hidden="1">{#N/A,#N/A,FALSE,"Produkte Erw.";#N/A,#N/A,FALSE,"Produkte Plan";#N/A,#N/A,FALSE,"Leistungen Erw.";#N/A,#N/A,FALSE,"Leistungen Plan";#N/A,#N/A,FALSE,"KA Allg.Kosten (2)";#N/A,#N/A,FALSE,"KA All.Kosten"}</definedName>
    <definedName name="wrn.Sonstige." hidden="1">{#N/A,#N/A,FALSE,"Produkte Erw.";#N/A,#N/A,FALSE,"Produkte Plan";#N/A,#N/A,FALSE,"Leistungen Erw.";#N/A,#N/A,FALSE,"Leistungen Plan";#N/A,#N/A,FALSE,"KA Allg.Kosten (2)";#N/A,#N/A,FALSE,"KA All.Kosten"}</definedName>
    <definedName name="wrn.SPEC._.GAS._.CYLS." localSheetId="0" hidden="1">{"SPEC GAS CYLS",#N/A,FALSE,"SPEC GAS"}</definedName>
    <definedName name="wrn.SPEC._.GAS._.CYLS." hidden="1">{"SPEC GAS CYLS",#N/A,FALSE,"SPEC GAS"}</definedName>
    <definedName name="wrn.Standard." localSheetId="0" hidden="1">{#N/A,#N/A,FALSE,"IS US";#N/A,#N/A,FALSE,"BS US";#N/A,#N/A,FALSE,"IS LOCAL";#N/A,#N/A,FALSE,"BS INPUT";#N/A,#N/A,FALSE,"EQUITY";#N/A,#N/A,FALSE,"LOCAL ADJ";#N/A,#N/A,FALSE,"GAAP ADJ"}</definedName>
    <definedName name="wrn.Standard." hidden="1">{#N/A,#N/A,FALSE,"IS US";#N/A,#N/A,FALSE,"BS US";#N/A,#N/A,FALSE,"IS LOCAL";#N/A,#N/A,FALSE,"BS INPUT";#N/A,#N/A,FALSE,"EQUITY";#N/A,#N/A,FALSE,"LOCAL ADJ";#N/A,#N/A,FALSE,"GAAP ADJ"}</definedName>
    <definedName name="wrn.su." localSheetId="0" hidden="1">{#N/A,#N/A,FALSE,"표지";#N/A,#N/A,FALSE,"전제";#N/A,#N/A,FALSE,"손익-자 (2)";#N/A,#N/A,FALSE,"손익-자";#N/A,#N/A,FALSE,"손익-마 (2)";#N/A,#N/A,FALSE,"손익-마";#N/A,#N/A,FALSE,"총손최종"}</definedName>
    <definedName name="wrn.su." hidden="1">{#N/A,#N/A,FALSE,"표지";#N/A,#N/A,FALSE,"전제";#N/A,#N/A,FALSE,"손익-자 (2)";#N/A,#N/A,FALSE,"손익-자";#N/A,#N/A,FALSE,"손익-마 (2)";#N/A,#N/A,FALSE,"손익-마";#N/A,#N/A,FALSE,"총손최종"}</definedName>
    <definedName name="wrn.SUBREGION." localSheetId="0" hidden="1">{"SUBREGION",#N/A,FALSE,"CNTRYTYPE"}</definedName>
    <definedName name="wrn.SUBREGION." hidden="1">{"SUBREGION",#N/A,FALSE,"CNTRYTYPE"}</definedName>
    <definedName name="wrn.Summ_Assum_Graphs." localSheetId="0" hidden="1">{#N/A,#N/A,TRUE,"Initial";#N/A,#N/A,TRUE,"Graphs"}</definedName>
    <definedName name="wrn.Summ_Assum_Graphs." hidden="1">{#N/A,#N/A,TRUE,"Initial";#N/A,#N/A,TRUE,"Graphs"}</definedName>
    <definedName name="wrn.Summary." localSheetId="0" hidden="1">{"Growth Supply Demand",#N/A,TRUE,"Summary";"Primary Energy Balance",#N/A,TRUE,"Summary"}</definedName>
    <definedName name="wrn.Summary." hidden="1">{"Growth Supply Demand",#N/A,TRUE,"Summary";"Primary Energy Balance",#N/A,TRUE,"Summary"}</definedName>
    <definedName name="wrn.Summary._.results." localSheetId="0" hidden="1">{"key inputs",#N/A,TRUE,"Key Inputs";"key outputs",#N/A,TRUE,"Outputs";"Other inputs",#N/A,TRUE,"Other Inputs";"Revenue",#N/A,TRUE,"Rev"}</definedName>
    <definedName name="wrn.Summary._.results." hidden="1">{"key inputs",#N/A,TRUE,"Key Inputs";"key outputs",#N/A,TRUE,"Outputs";"Other inputs",#N/A,TRUE,"Other Inputs";"Revenue",#N/A,TRUE,"Rev"}</definedName>
    <definedName name="wrn.SummaryReport." localSheetId="0" hidden="1">{"Header",#N/A,TRUE,"Summary";"ProjectInfo",#N/A,TRUE,"Total Value"}</definedName>
    <definedName name="wrn.SummaryReport." localSheetId="3" hidden="1">{"Header",#N/A,TRUE,"Summary";"ProjectInfo",#N/A,TRUE,"Total Value"}</definedName>
    <definedName name="wrn.SummaryReport." hidden="1">{"Header",#N/A,TRUE,"Summary";"ProjectInfo",#N/A,TRUE,"Total Value"}</definedName>
    <definedName name="wrn.sweet." localSheetId="0" hidden="1">{"sweet",#N/A,FALSE,"CNTRYTYPE"}</definedName>
    <definedName name="wrn.sweet." hidden="1">{"sweet",#N/A,FALSE,"CNTRYTYPE"}</definedName>
    <definedName name="wrn.SYNTHESE." localSheetId="0" hidden="1">{#N/A,#N/A,TRUE,"ANALYSE";#N/A,#N/A,TRUE,"PM VOLUME";#N/A,#N/A,TRUE,"PM VALEUR";#N/A,#N/A,TRUE,"AR1";#N/A,#N/A,TRUE,"AR2";#N/A,#N/A,TRUE,"RAF";#N/A,#N/A,TRUE,"BILAN";#N/A,#N/A,TRUE,"CASH FLOW";#N/A,#N/A,TRUE,"ETAT FI"}</definedName>
    <definedName name="wrn.SYNTHESE." hidden="1">{#N/A,#N/A,TRUE,"ANALYSE";#N/A,#N/A,TRUE,"PM VOLUME";#N/A,#N/A,TRUE,"PM VALEUR";#N/A,#N/A,TRUE,"AR1";#N/A,#N/A,TRUE,"AR2";#N/A,#N/A,TRUE,"RAF";#N/A,#N/A,TRUE,"BILAN";#N/A,#N/A,TRUE,"CASH FLOW";#N/A,#N/A,TRUE,"ETAT FI"}</definedName>
    <definedName name="wrn.TABLEAUX." localSheetId="0" hidden="1">{#N/A,#N/A,TRUE,"SYNTHESE-t";#N/A,#N/A,TRUE,"PUB-t";#N/A,#N/A,TRUE,"OP CONSO-t";#N/A,#N/A,TRUE,"REFERENCTS-t";#N/A,#N/A,TRUE,"ETUDES MKG-t";#N/A,#N/A,TRUE,"PACKAGING-t";#N/A,#N/A,TRUE,"DIR COM-t";#N/A,#N/A,TRUE,"MEDIA-t"}</definedName>
    <definedName name="wrn.TABLEAUX." hidden="1">{#N/A,#N/A,TRUE,"SYNTHESE-t";#N/A,#N/A,TRUE,"PUB-t";#N/A,#N/A,TRUE,"OP CONSO-t";#N/A,#N/A,TRUE,"REFERENCTS-t";#N/A,#N/A,TRUE,"ETUDES MKG-t";#N/A,#N/A,TRUE,"PACKAGING-t";#N/A,#N/A,TRUE,"DIR COM-t";#N/A,#N/A,TRUE,"MEDIA-t"}</definedName>
    <definedName name="wrn.Tables." localSheetId="0" hidden="1">{"Current",#N/A,FALSE,"Currentcal";"Current B",#N/A,FALSE,"Currentcal";"Constant",#N/A,FALSE,"Constantcal";"Constant B",#N/A,FALSE,"Constantcal"}</definedName>
    <definedName name="wrn.Tables." hidden="1">{"Current",#N/A,FALSE,"Currentcal";"Current B",#N/A,FALSE,"Currentcal";"Constant",#N/A,FALSE,"Constantcal";"Constant B",#N/A,FALSE,"Constantcal"}</definedName>
    <definedName name="wrn.TARGET._.DCF." localSheetId="0" hidden="1">{"targetdcf",#N/A,FALSE,"Merger consequences";"TARGETASSU",#N/A,FALSE,"Merger consequences";"TERMINAL VALUE",#N/A,FALSE,"Merger consequences"}</definedName>
    <definedName name="wrn.TARGET._.DCF." hidden="1">{"targetdcf",#N/A,FALSE,"Merger consequences";"TARGETASSU",#N/A,FALSE,"Merger consequences";"TERMINAL VALUE",#N/A,FALSE,"Merger consequences"}</definedName>
    <definedName name="wrn.Target._.Summary." localSheetId="0" hidden="1">{"SUMMARY",#N/A,FALSE,"Sheet1"}</definedName>
    <definedName name="wrn.Target._.Summary." hidden="1">{"SUMMARY",#N/A,FALSE,"Sheet1"}</definedName>
    <definedName name="wrn.test." localSheetId="0" hidden="1">{"Seite 17",#N/A,FALSE,"Valve Lift Curves, cyl. 1 (17)"}</definedName>
    <definedName name="wrn.test." hidden="1">{"Seite 17",#N/A,FALSE,"Valve Lift Curves, cyl. 1 (17)"}</definedName>
    <definedName name="wrn.Tota._.Division103a" localSheetId="0" hidden="1">{#N/A,"PURADD",FALSE,"Business Analysis";#N/A,"PURSPP",FALSE,"Business Analysis";#N/A,"CTGIND",FALSE,"Business Analysis";#N/A,"PURCHM",FALSE,"Business Analysis";#N/A,"SPADD",FALSE,"Business Analysis";#N/A,"EPOXY",FALSE,"Business Analysis";#N/A,"PURPER",FALSE,"Business Analysis"}</definedName>
    <definedName name="wrn.Tota._.Division103a" hidden="1">{#N/A,"PURADD",FALSE,"Business Analysis";#N/A,"PURSPP",FALSE,"Business Analysis";#N/A,"CTGIND",FALSE,"Business Analysis";#N/A,"PURCHM",FALSE,"Business Analysis";#N/A,"SPADD",FALSE,"Business Analysis";#N/A,"EPOXY",FALSE,"Business Analysis";#N/A,"PURPER",FALSE,"Business Analysis"}</definedName>
    <definedName name="wrn.Tota._Division31" localSheetId="0" hidden="1">{#N/A,"PURADD",FALSE,"Business Analysis";#N/A,"PURSPP",FALSE,"Business Analysis";#N/A,"CTGIND",FALSE,"Business Analysis";#N/A,"PURCHM",FALSE,"Business Analysis";#N/A,"SPADD",FALSE,"Business Analysis";#N/A,"EPOXY",FALSE,"Business Analysis";#N/A,"PURPER",FALSE,"Business Analysis"}</definedName>
    <definedName name="wrn.Tota._Division31" hidden="1">{#N/A,"PURADD",FALSE,"Business Analysis";#N/A,"PURSPP",FALSE,"Business Analysis";#N/A,"CTGIND",FALSE,"Business Analysis";#N/A,"PURCHM",FALSE,"Business Analysis";#N/A,"SPADD",FALSE,"Business Analysis";#N/A,"EPOXY",FALSE,"Business Analysis";#N/A,"PURPER",FALSE,"Business Analysis"}</definedName>
    <definedName name="wrn.total." localSheetId="0" hidden="1">{"total",#N/A,FALSE,"CNTRYTYPE"}</definedName>
    <definedName name="wrn.total." hidden="1">{"total",#N/A,FALSE,"CNTRYTYPE"}</definedName>
    <definedName name="wrn.Total._.Business." localSheetId="0"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Business." hidden="1">{#N/A,#N/A,FALSE,"Total";#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N/A,#N/A,FALSE,"OTC";#N/A,#N/A,FALSE,"Ther";#N/A,#N/A,FALSE,"Temp";#N/A,#N/A,FALSE,"Exce";#N/A,#N/A,FALSE,"Buff";#N/A,#N/A,FALSE,"Picot";#N/A,#N/A,FALSE,"Luftal";#N/A,#N/A,FALSE,"Comt"}</definedName>
    <definedName name="wrn.Total._.Chem._.Balance._.Sheet." localSheetId="0" hidden="1">{#N/A,"TCHEM",FALSE,"BSHIST.XLS"}</definedName>
    <definedName name="wrn.Total._.Chem._.Balance._.Sheet." hidden="1">{#N/A,"TCHEM",FALSE,"BSHIST.XLS"}</definedName>
    <definedName name="wrn.Total._.Division" localSheetId="0" hidden="1">{#N/A,"PURADD",FALSE,"Business Analysis";#N/A,"PURSPP",FALSE,"Business Analysis";#N/A,"CTGIND",FALSE,"Business Analysis";#N/A,"PURCHM",FALSE,"Business Analysis";#N/A,"SPADD",FALSE,"Business Analysis";#N/A,"EPOXY",FALSE,"Business Analysis";#N/A,"PURPER",FALSE,"Business Analysis"}</definedName>
    <definedName name="wrn.Total._.Division" hidden="1">{#N/A,"PURADD",FALSE,"Business Analysis";#N/A,"PURSPP",FALSE,"Business Analysis";#N/A,"CTGIND",FALSE,"Business Analysis";#N/A,"PURCHM",FALSE,"Business Analysis";#N/A,"SPADD",FALSE,"Business Analysis";#N/A,"EPOXY",FALSE,"Business Analysis";#N/A,"PURPER",FALSE,"Business Analysis"}</definedName>
    <definedName name="wrn.Total._.Division." localSheetId="0" hidden="1">{#N/A,"PURADD",FALSE,"Business Analysis";#N/A,"PURSPP",FALSE,"Business Analysis";#N/A,"CTGIND",FALSE,"Business Analysis";#N/A,"PURCHM",FALSE,"Business Analysis";#N/A,"SPADD",FALSE,"Business Analysis";#N/A,"EPOXY",FALSE,"Business Analysis";#N/A,"PURPER",FALSE,"Business Analysis"}</definedName>
    <definedName name="wrn.Total._.Division." hidden="1">{#N/A,"PURADD",FALSE,"Business Analysis";#N/A,"PURSPP",FALSE,"Business Analysis";#N/A,"CTGIND",FALSE,"Business Analysis";#N/A,"PURCHM",FALSE,"Business Analysis";#N/A,"SPADD",FALSE,"Business Analysis";#N/A,"EPOXY",FALSE,"Business Analysis";#N/A,"PURPER",FALSE,"Business Analysis"}</definedName>
    <definedName name="wrn.Total._.Division.2" localSheetId="0" hidden="1">{#N/A,"PURADD",FALSE,"Business Analysis";#N/A,"PURSPP",FALSE,"Business Analysis";#N/A,"CTGIND",FALSE,"Business Analysis";#N/A,"PURCHM",FALSE,"Business Analysis";#N/A,"SPADD",FALSE,"Business Analysis";#N/A,"EPOXY",FALSE,"Business Analysis";#N/A,"PURPER",FALSE,"Business Analysis"}</definedName>
    <definedName name="wrn.Total._.Division.2" hidden="1">{#N/A,"PURADD",FALSE,"Business Analysis";#N/A,"PURSPP",FALSE,"Business Analysis";#N/A,"CTGIND",FALSE,"Business Analysis";#N/A,"PURCHM",FALSE,"Business Analysis";#N/A,"SPADD",FALSE,"Business Analysis";#N/A,"EPOXY",FALSE,"Business Analysis";#N/A,"PURPER",FALSE,"Business Analysis"}</definedName>
    <definedName name="wrn.Total._.Division12" localSheetId="0" hidden="1">{#N/A,"PURADD",FALSE,"Business Analysis";#N/A,"PURSPP",FALSE,"Business Analysis";#N/A,"CTGIND",FALSE,"Business Analysis";#N/A,"PURCHM",FALSE,"Business Analysis";#N/A,"SPADD",FALSE,"Business Analysis";#N/A,"EPOXY",FALSE,"Business Analysis";#N/A,"PURPER",FALSE,"Business Analysis"}</definedName>
    <definedName name="wrn.Total._.Division12" hidden="1">{#N/A,"PURADD",FALSE,"Business Analysis";#N/A,"PURSPP",FALSE,"Business Analysis";#N/A,"CTGIND",FALSE,"Business Analysis";#N/A,"PURCHM",FALSE,"Business Analysis";#N/A,"SPADD",FALSE,"Business Analysis";#N/A,"EPOXY",FALSE,"Business Analysis";#N/A,"PURPER",FALSE,"Business Analysis"}</definedName>
    <definedName name="wrn.Total._.Division34" localSheetId="0" hidden="1">{#N/A,"PURADD",FALSE,"Business Analysis";#N/A,"PURSPP",FALSE,"Business Analysis";#N/A,"CTGIND",FALSE,"Business Analysis";#N/A,"PURCHM",FALSE,"Business Analysis";#N/A,"SPADD",FALSE,"Business Analysis";#N/A,"EPOXY",FALSE,"Business Analysis";#N/A,"PURPER",FALSE,"Business Analysis"}</definedName>
    <definedName name="wrn.Total._.Division34" hidden="1">{#N/A,"PURADD",FALSE,"Business Analysis";#N/A,"PURSPP",FALSE,"Business Analysis";#N/A,"CTGIND",FALSE,"Business Analysis";#N/A,"PURCHM",FALSE,"Business Analysis";#N/A,"SPADD",FALSE,"Business Analysis";#N/A,"EPOXY",FALSE,"Business Analysis";#N/A,"PURPER",FALSE,"Business Analysis"}</definedName>
    <definedName name="wrn.Total._.Division35" localSheetId="0" hidden="1">{#N/A,"PURADD",FALSE,"Business Analysis";#N/A,"PURSPP",FALSE,"Business Analysis";#N/A,"CTGIND",FALSE,"Business Analysis";#N/A,"PURCHM",FALSE,"Business Analysis";#N/A,"SPADD",FALSE,"Business Analysis";#N/A,"EPOXY",FALSE,"Business Analysis";#N/A,"PURPER",FALSE,"Business Analysis"}</definedName>
    <definedName name="wrn.Total._.Division35" hidden="1">{#N/A,"PURADD",FALSE,"Business Analysis";#N/A,"PURSPP",FALSE,"Business Analysis";#N/A,"CTGIND",FALSE,"Business Analysis";#N/A,"PURCHM",FALSE,"Business Analysis";#N/A,"SPADD",FALSE,"Business Analysis";#N/A,"EPOXY",FALSE,"Business Analysis";#N/A,"PURPER",FALSE,"Business Analysis"}</definedName>
    <definedName name="wrn.Total._.Divisiona1b" localSheetId="0" hidden="1">{#N/A,"PURADD",FALSE,"Business Analysis";#N/A,"PURSPP",FALSE,"Business Analysis";#N/A,"CTGIND",FALSE,"Business Analysis";#N/A,"PURCHM",FALSE,"Business Analysis";#N/A,"SPADD",FALSE,"Business Analysis";#N/A,"EPOXY",FALSE,"Business Analysis";#N/A,"PURPER",FALSE,"Business Analysis"}</definedName>
    <definedName name="wrn.Total._.Divisiona1b" hidden="1">{#N/A,"PURADD",FALSE,"Business Analysis";#N/A,"PURSPP",FALSE,"Business Analysis";#N/A,"CTGIND",FALSE,"Business Analysis";#N/A,"PURCHM",FALSE,"Business Analysis";#N/A,"SPADD",FALSE,"Business Analysis";#N/A,"EPOXY",FALSE,"Business Analysis";#N/A,"PURPER",FALSE,"Business Analysis"}</definedName>
    <definedName name="wrn.Total._.Market._.Report." localSheetId="0" hidden="1">{#N/A,#N/A,FALSE,"Sales Graph";#N/A,#N/A,FALSE,"BUC Graph";#N/A,#N/A,FALSE,"P&amp;L - YTD"}</definedName>
    <definedName name="wrn.Total._.Market._.Report." hidden="1">{#N/A,#N/A,FALSE,"Sales Graph";#N/A,#N/A,FALSE,"BUC Graph";#N/A,#N/A,FALSE,"P&amp;L - YTD"}</definedName>
    <definedName name="wrn.total._Division11" localSheetId="0" hidden="1">{#N/A,"PURADD",FALSE,"Business Analysis";#N/A,"PURSPP",FALSE,"Business Analysis";#N/A,"CTGIND",FALSE,"Business Analysis";#N/A,"PURCHM",FALSE,"Business Analysis";#N/A,"SPADD",FALSE,"Business Analysis";#N/A,"EPOXY",FALSE,"Business Analysis";#N/A,"PURPER",FALSE,"Business Analysis"}</definedName>
    <definedName name="wrn.total._Division11" hidden="1">{#N/A,"PURADD",FALSE,"Business Analysis";#N/A,"PURSPP",FALSE,"Business Analysis";#N/A,"CTGIND",FALSE,"Business Analysis";#N/A,"PURCHM",FALSE,"Business Analysis";#N/A,"SPADD",FALSE,"Business Analysis";#N/A,"EPOXY",FALSE,"Business Analysis";#N/A,"PURPER",FALSE,"Business Analysis"}</definedName>
    <definedName name="wrn.total._Division32" localSheetId="0" hidden="1">{#N/A,"PURADD",FALSE,"Business Analysis";#N/A,"PURSPP",FALSE,"Business Analysis";#N/A,"CTGIND",FALSE,"Business Analysis";#N/A,"PURCHM",FALSE,"Business Analysis";#N/A,"SPADD",FALSE,"Business Analysis";#N/A,"EPOXY",FALSE,"Business Analysis";#N/A,"PURPER",FALSE,"Business Analysis"}</definedName>
    <definedName name="wrn.total._Division32" hidden="1">{#N/A,"PURADD",FALSE,"Business Analysis";#N/A,"PURSPP",FALSE,"Business Analysis";#N/A,"CTGIND",FALSE,"Business Analysis";#N/A,"PURCHM",FALSE,"Business Analysis";#N/A,"SPADD",FALSE,"Business Analysis";#N/A,"EPOXY",FALSE,"Business Analysis";#N/A,"PURPER",FALSE,"Business Analysis"}</definedName>
    <definedName name="wrn.total_Divisionb2" localSheetId="0" hidden="1">{#N/A,"PURADD",FALSE,"Business Analysis";#N/A,"PURSPP",FALSE,"Business Analysis";#N/A,"CTGIND",FALSE,"Business Analysis";#N/A,"PURCHM",FALSE,"Business Analysis";#N/A,"SPADD",FALSE,"Business Analysis";#N/A,"EPOXY",FALSE,"Business Analysis";#N/A,"PURPER",FALSE,"Business Analysis"}</definedName>
    <definedName name="wrn.total_Divisionb2" hidden="1">{#N/A,"PURADD",FALSE,"Business Analysis";#N/A,"PURSPP",FALSE,"Business Analysis";#N/A,"CTGIND",FALSE,"Business Analysis";#N/A,"PURCHM",FALSE,"Business Analysis";#N/A,"SPADD",FALSE,"Business Analysis";#N/A,"EPOXY",FALSE,"Business Analysis";#N/A,"PURPER",FALSE,"Business Analysis"}</definedName>
    <definedName name="wrn.Total42" localSheetId="0" hidden="1">{#N/A,"PURADD",FALSE,"Business Analysis";#N/A,"PURSPP",FALSE,"Business Analysis";#N/A,"CTGIND",FALSE,"Business Analysis";#N/A,"PURCHM",FALSE,"Business Analysis";#N/A,"SPADD",FALSE,"Business Analysis";#N/A,"EPOXY",FALSE,"Business Analysis";#N/A,"PURPER",FALSE,"Business Analysis"}</definedName>
    <definedName name="wrn.Total42" hidden="1">{#N/A,"PURADD",FALSE,"Business Analysis";#N/A,"PURSPP",FALSE,"Business Analysis";#N/A,"CTGIND",FALSE,"Business Analysis";#N/A,"PURCHM",FALSE,"Business Analysis";#N/A,"SPADD",FALSE,"Business Analysis";#N/A,"EPOXY",FALSE,"Business Analysis";#N/A,"PURPER",FALSE,"Business Analysis"}</definedName>
    <definedName name="wrn.totala4" localSheetId="0" hidden="1">{#N/A,"PURADD",FALSE,"Business Analysis";#N/A,"PURSPP",FALSE,"Business Analysis";#N/A,"CTGIND",FALSE,"Business Analysis";#N/A,"PURCHM",FALSE,"Business Analysis";#N/A,"SPADD",FALSE,"Business Analysis";#N/A,"EPOXY",FALSE,"Business Analysis";#N/A,"PURPER",FALSE,"Business Analysis"}</definedName>
    <definedName name="wrn.totala4" hidden="1">{#N/A,"PURADD",FALSE,"Business Analysis";#N/A,"PURSPP",FALSE,"Business Analysis";#N/A,"CTGIND",FALSE,"Business Analysis";#N/A,"PURCHM",FALSE,"Business Analysis";#N/A,"SPADD",FALSE,"Business Analysis";#N/A,"EPOXY",FALSE,"Business Analysis";#N/A,"PURPER",FALSE,"Business Analysis"}</definedName>
    <definedName name="wrn.tout." localSheetId="0" hidden="1">{#N/A,#N/A,FALSE,"I_S";#N/A,#N/A,FALSE,"01.06";#N/A,#N/A,FALSE,"01.07";#N/A,#N/A,FALSE,"B_S";#N/A,#N/A,FALSE,"F_F"}</definedName>
    <definedName name="wrn.tout." hidden="1">{#N/A,#N/A,FALSE,"I_S";#N/A,#N/A,FALSE,"01.06";#N/A,#N/A,FALSE,"01.07";#N/A,#N/A,FALSE,"B_S";#N/A,#N/A,FALSE,"F_F"}</definedName>
    <definedName name="wrn.tou구매." localSheetId="0" hidden="1">{#N/A,#N/A,FALSE,"견적대비-2"}</definedName>
    <definedName name="wrn.tou구매." hidden="1">{#N/A,#N/A,FALSE,"견적대비-2"}</definedName>
    <definedName name="wrn.TRANSPORT._.COSTS." localSheetId="0" hidden="1">{"TRANSPORT COSTS",#N/A,FALSE,"C.CENTRE"}</definedName>
    <definedName name="wrn.TRANSPORT._.COSTS." hidden="1">{"TRANSPORT COSTS",#N/A,FALSE,"C.CENTRE"}</definedName>
    <definedName name="wrn.UNIONGAS94TAXRETURN." localSheetId="0"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localSheetId="3"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UNIONGAS94TAXRETURN." hidden="1">{#N/A,#N/A,FALSE,"일반적사항";#N/A,#N/A,FALSE,"주요재무자료";#N/A,#N/A,FALSE,"표지";#N/A,#N/A,FALSE,"총괄표";#N/A,#N/A,FALSE,"1호 과표세액";#N/A,#N/A,FALSE,"1-2호 농어촌과표";#N/A,#N/A,FALSE,"2호 서식";#N/A,#N/A,FALSE,"2호부표 최저한세";#N/A,#N/A,FALSE,"3(1)호 공제감면";#N/A,#N/A,FALSE,"3(1) 부3 세액조정";#N/A,#N/A,FALSE,"3호 임시투자공제";#N/A,#N/A,FALSE,"조8호 기술인력";#N/A,#N/A,FALSE,"3(1)부7 기업합리";#N/A,#N/A,FALSE,"3(3)호(갑) 원천납부";#N/A,#N/A,FALSE,"5호 농어촌";#N/A,#N/A,FALSE,"5호2 농감면(갑)";#N/A,#N/A,FALSE,"6호 소득금액";#N/A,#N/A,FALSE,"6호 첨부(익)";#N/A,#N/A,FALSE,"6호 첨부(손)";#N/A,#N/A,FALSE,"6-1호 수입금액";#N/A,#N/A,FALSE,"6-3호 퇴충";#N/A,#N/A,FALSE,"6-3(4)호 대손";#N/A,#N/A,FALSE,"6-4호 접대(갑)";#N/A,#N/A,FALSE,"6-4호 접대(을)";#N/A,#N/A,FALSE,"6-5호 외화(갑)";#N/A,#N/A,FALSE,"6-6호(부표)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자본금(을)";#N/A,#N/A,FALSE,"10(3)호 주요계정";#N/A,#N/A,FALSE,"10(3)호 부표";#N/A,#N/A,FALSE,"10(4)호 조정수입";#N/A,#N/A,FALSE,"14(1)호 갑 주식";#N/A,#N/A,FALSE,"59호 해외특수";#N/A,#N/A,FALSE,"60호 갑 적정유보";#N/A,#N/A,FALSE,"60호 을 적정유보";#N/A,#N/A,FALSE,"요약 BS";#N/A,#N/A,FALSE,"요약 PL";#N/A,#N/A,FALSE,"요약원가";#N/A,#N/A,FALSE,"요약RE"}</definedName>
    <definedName name="wrn.Variance." localSheetId="0" hidden="1">{"Act_vs_Budget",#N/A,FALSE,"QTRDPVAR";"Act_vs_Prior_Year",#N/A,FALSE,"QTRDPVAR"}</definedName>
    <definedName name="wrn.Variance." hidden="1">{"Act_vs_Budget",#N/A,FALSE,"QTRDPVAR";"Act_vs_Prior_Year",#N/A,FALSE,"QTRDPVAR"}</definedName>
    <definedName name="wrn.VT수익성._.FULL._.SET." localSheetId="0"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VT수익성._.FULL._.SET." hidden="1">{#N/A,#N/A,FALSE,"내수MGT 2.5T목표대비";#N/A,#N/A,FALSE,"내수 2.5T";#N/A,#N/A,FALSE,"내수VT 2.5T 목표대비";#N/A,#N/A,FALSE,"내수 2.5T S_CAB";#N/A,#N/A,FALSE,"내수 2.5T DBL";#N/A,#N/A,FALSE,"내수 2.5T DBL-한계";#N/A,#N/A,FALSE,"내수MGT 3.5T 목표대비";#N/A,#N/A,FALSE,"내수 3.5T";#N/A,#N/A,FALSE,"내수VT 3.5T 목표대비";#N/A,#N/A,FALSE,"수출MGT 2.5T 목표대비";#N/A,#N/A,FALSE,"수출 2.5T";#N/A,#N/A,FALSE,"수출VT 2.5T 목표대비";#N/A,#N/A,FALSE,"수출현 3.5T 목표대비";#N/A,#N/A,FALSE,"수출 3.5T";#N/A,#N/A,FALSE,"수출VT 3.5T 목표대비"}</definedName>
    <definedName name="wrn.Wacc." localSheetId="0" hidden="1">{"Area1",#N/A,FALSE,"OREWACC";"Area2",#N/A,FALSE,"OREWACC"}</definedName>
    <definedName name="wrn.Wacc." hidden="1">{"Area1",#N/A,FALSE,"OREWACC";"Area2",#N/A,FALSE,"OREWACC"}</definedName>
    <definedName name="wrn.WholeModel." localSheetId="0" hidden="1">{#N/A,#N/A,TRUE,"Initial";#N/A,#N/A,TRUE,"CFs_P&amp;L_B&amp;S";#N/A,#N/A,TRUE,"Inv&amp;Fin";#N/A,#N/A,TRUE,"Depreciation";#N/A,#N/A,TRUE,"Energy";#N/A,#N/A,TRUE,"Index";#N/A,#N/A,TRUE,"Graphs";#N/A,#N/A,TRUE,"T_Contest"}</definedName>
    <definedName name="wrn.WholeModel." hidden="1">{#N/A,#N/A,TRUE,"Initial";#N/A,#N/A,TRUE,"CFs_P&amp;L_B&amp;S";#N/A,#N/A,TRUE,"Inv&amp;Fin";#N/A,#N/A,TRUE,"Depreciation";#N/A,#N/A,TRUE,"Energy";#N/A,#N/A,TRUE,"Index";#N/A,#N/A,TRUE,"Graphs";#N/A,#N/A,TRUE,"T_Contest"}</definedName>
    <definedName name="wrn.X140." localSheetId="0" hidden="1">{"page1",#N/A,FALSE,"X140withReclasses";"page2",#N/A,FALSE,"X140withReclasses";"page3",#N/A,FALSE,"X140withReclasses"}</definedName>
    <definedName name="wrn.X140." hidden="1">{"page1",#N/A,FALSE,"X140withReclasses";"page2",#N/A,FALSE,"X140withReclasses";"page3",#N/A,FALSE,"X140withReclasses"}</definedName>
    <definedName name="wrn.YTD." localSheetId="0" hidden="1">{"YTD",#N/A,FALSE,"SUM"}</definedName>
    <definedName name="wrn.YTD." hidden="1">{"YTD",#N/A,FALSE,"SUM"}</definedName>
    <definedName name="wrn.YTD._.PACKAGE." localSheetId="0" hidden="1">{"YD PACKAGE",#N/A,FALSE,"YTD"}</definedName>
    <definedName name="wrn.YTD._.PACKAGE." hidden="1">{"YD PACKAGE",#N/A,FALSE,"YTD"}</definedName>
    <definedName name="wrn.YTD._.PRS." localSheetId="0" hidden="1">{"YD PRS",#N/A,FALSE,"YTD"}</definedName>
    <definedName name="wrn.YTD._.PRS." hidden="1">{"YD PRS",#N/A,FALSE,"YTD"}</definedName>
    <definedName name="wrn.YTD_ALL." localSheetId="0" hidden="1">{"YD LAPO2",#N/A,FALSE,"YTD";"YD LPH2",#N/A,FALSE,"YTD";"YD LOUISIANA",#N/A,FALSE,"YTD";"YD GENERALH2",#N/A,FALSE,"YTD";"YD PRS",#N/A,FALSE,"YTD";"YD PACKAGE",#N/A,FALSE,"YTD";"YD OTHER",#N/A,FALSE,"YTD"}</definedName>
    <definedName name="wrn.YTD_ALL." hidden="1">{"YD LAPO2",#N/A,FALSE,"YTD";"YD LPH2",#N/A,FALSE,"YTD";"YD LOUISIANA",#N/A,FALSE,"YTD";"YD GENERALH2",#N/A,FALSE,"YTD";"YD PRS",#N/A,FALSE,"YTD";"YD PACKAGE",#N/A,FALSE,"YTD";"YD OTHER",#N/A,FALSE,"YTD"}</definedName>
    <definedName name="wrn.YTD_GENERALH2." localSheetId="0" hidden="1">{"YD GENERALH2",#N/A,FALSE,"YTD"}</definedName>
    <definedName name="wrn.YTD_GENERALH2." hidden="1">{"YD GENERALH2",#N/A,FALSE,"YTD"}</definedName>
    <definedName name="wrn.YTD_LAPORTE_O2N2." localSheetId="0" hidden="1">{"YD LAPO2",#N/A,FALSE,"YTD"}</definedName>
    <definedName name="wrn.YTD_LAPORTE_O2N2." hidden="1">{"YD LAPO2",#N/A,FALSE,"YTD"}</definedName>
    <definedName name="wrn.YTD_LOUISIANA." localSheetId="0" hidden="1">{"YD LOUISIANA",#N/A,FALSE,"YTD"}</definedName>
    <definedName name="wrn.YTD_LOUISIANA." hidden="1">{"YD LOUISIANA",#N/A,FALSE,"YTD"}</definedName>
    <definedName name="wrn.YTD_OTHER." localSheetId="0" hidden="1">{"YD OTHER",#N/A,FALSE,"YTD"}</definedName>
    <definedName name="wrn.YTD_OTHER." hidden="1">{"YD OTHER",#N/A,FALSE,"YTD"}</definedName>
    <definedName name="wrn.YTD_TEXAS._.HYCO." localSheetId="0" hidden="1">{"YD LPH2",#N/A,FALSE,"YTD"}</definedName>
    <definedName name="wrn.YTD_TEXAS._.HYCO." hidden="1">{"YD LPH2",#N/A,FALSE,"YTD"}</definedName>
    <definedName name="wrn.YTDvsBud." localSheetId="0" hidden="1">{"Pg1",#N/A,FALSE,"OpExYTDvsBud";"Pg2",#N/A,FALSE,"OpExYTDvsBud"}</definedName>
    <definedName name="wrn.YTDvsBud." hidden="1">{"Pg1",#N/A,FALSE,"OpExYTDvsBud";"Pg2",#N/A,FALSE,"OpExYTDvsBud"}</definedName>
    <definedName name="wrn.YTDvsPY." localSheetId="0" hidden="1">{"Pa1",#N/A,FALSE,"OpExYTDvsPY";"Pa2",#N/A,FALSE,"OpExYTDvsPY"}</definedName>
    <definedName name="wrn.YTDvsPY." hidden="1">{"Pa1",#N/A,FALSE,"OpExYTDvsPY";"Pa2",#N/A,FALSE,"OpExYTDvsPY"}</definedName>
    <definedName name="wrn.Y차._.종합." localSheetId="0" hidden="1">{#N/A,#N/A,TRUE,"Y생산";#N/A,#N/A,TRUE,"Y판매";#N/A,#N/A,TRUE,"Y총물량";#N/A,#N/A,TRUE,"Y능력";#N/A,#N/A,TRUE,"YKD"}</definedName>
    <definedName name="wrn.Y차._.종합." localSheetId="3" hidden="1">{#N/A,#N/A,TRUE,"Y생산";#N/A,#N/A,TRUE,"Y판매";#N/A,#N/A,TRUE,"Y총물량";#N/A,#N/A,TRUE,"Y능력";#N/A,#N/A,TRUE,"YKD"}</definedName>
    <definedName name="wrn.Y차._.종합." hidden="1">{#N/A,#N/A,TRUE,"Y생산";#N/A,#N/A,TRUE,"Y판매";#N/A,#N/A,TRUE,"Y총물량";#N/A,#N/A,TRUE,"Y능력";#N/A,#N/A,TRUE,"YKD"}</definedName>
    <definedName name="wrn.간단한세무조정계산서." localSheetId="2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0" hidden="1">{#N/A,#N/A,FALSE,"buildings"}</definedName>
    <definedName name="wrn.감가." localSheetId="3" hidden="1">{#N/A,#N/A,FALSE,"buildings"}</definedName>
    <definedName name="wrn.감가." hidden="1">{#N/A,#N/A,FALSE,"buildings"}</definedName>
    <definedName name="wrn.결산서." localSheetId="0" hidden="1">{#N/A,#N/A,TRUE,"최종합계잔액시산표";#N/A,#N/A,TRUE,"최종대차대조표";#N/A,#N/A,TRUE,"최종손익계산서";#N/A,#N/A,TRUE,"재무상태변동표";#N/A,#N/A,TRUE,"이익잉여금처분"}</definedName>
    <definedName name="wrn.결산서." hidden="1">{#N/A,#N/A,TRUE,"최종합계잔액시산표";#N/A,#N/A,TRUE,"최종대차대조표";#N/A,#N/A,TRUE,"최종손익계산서";#N/A,#N/A,TRUE,"재무상태변동표";#N/A,#N/A,TRUE,"이익잉여금처분"}</definedName>
    <definedName name="wrn.경영실적분석."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wrn.경영실적분석."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wrn.고명석._.하반기._.업무보고." localSheetId="0" hidden="1">{#N/A,#N/A,FALSE,"검사-1";#N/A,#N/A,FALSE,"품질관리공정도";#N/A,#N/A,FALSE,"DR-1";#N/A,#N/A,FALSE,"DR-부적합";#N/A,#N/A,FALSE,"검사-부적합";#N/A,#N/A,FALSE,"검사기준서"}</definedName>
    <definedName name="wrn.고명석._.하반기._.업무보고." localSheetId="3" hidden="1">{#N/A,#N/A,FALSE,"검사-1";#N/A,#N/A,FALSE,"품질관리공정도";#N/A,#N/A,FALSE,"DR-1";#N/A,#N/A,FALSE,"DR-부적합";#N/A,#N/A,FALSE,"검사-부적합";#N/A,#N/A,FALSE,"검사기준서"}</definedName>
    <definedName name="wrn.고명석._.하반기._.업무보고." hidden="1">{#N/A,#N/A,FALSE,"검사-1";#N/A,#N/A,FALSE,"품질관리공정도";#N/A,#N/A,FALSE,"DR-1";#N/A,#N/A,FALSE,"DR-부적합";#N/A,#N/A,FALSE,"검사-부적합";#N/A,#N/A,FALSE,"검사기준서"}</definedName>
    <definedName name="wrn.골재소요량." localSheetId="0" hidden="1">{#N/A,#N/A,FALSE,"골재소요량";#N/A,#N/A,FALSE,"골재소요량"}</definedName>
    <definedName name="wrn.골재소요량." hidden="1">{#N/A,#N/A,FALSE,"골재소요량";#N/A,#N/A,FALSE,"골재소요량"}</definedName>
    <definedName name="wrn.관섬예산."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관섬예산."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관섬예산."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wrn.광학적._.특성." localSheetId="0" hidden="1">{#N/A,#N/A,FALSE,"관로 72c"}</definedName>
    <definedName name="wrn.광학적._.특성." hidden="1">{#N/A,#N/A,FALSE,"관로 72c"}</definedName>
    <definedName name="wrn.급여인상안." localSheetId="0" hidden="1">{#N/A,#N/A,FALSE,"계약직(여)"}</definedName>
    <definedName name="wrn.급여인상안." localSheetId="3" hidden="1">{#N/A,#N/A,FALSE,"계약직(여)"}</definedName>
    <definedName name="wrn.급여인상안." hidden="1">{#N/A,#N/A,FALSE,"계약직(여)"}</definedName>
    <definedName name="wrn.기술료._.비교." localSheetId="25" hidden="1">{#N/A,#N/A,FALSE,"기술료 비교"}</definedName>
    <definedName name="wrn.기술료._.비교." localSheetId="0" hidden="1">{#N/A,#N/A,FALSE,"기술료 비교"}</definedName>
    <definedName name="wrn.기술료._.비교." localSheetId="3" hidden="1">{#N/A,#N/A,FALSE,"기술료 비교"}</definedName>
    <definedName name="wrn.기술료._.비교." hidden="1">{#N/A,#N/A,FALSE,"기술료 비교"}</definedName>
    <definedName name="wrn.남재연._.하반기._.업무보고." localSheetId="0" hidden="1">{#N/A,#N/A,FALSE,"DR-부적합";#N/A,#N/A,FALSE,"DR-제조공정";#N/A,#N/A,FALSE,"검사-부적합";#N/A,#N/A,FALSE,"검사기준서";#N/A,#N/A,FALSE,"품질관리공정도";#N/A,#N/A,FALSE,"검사-1";#N/A,#N/A,FALSE,"DR-1"}</definedName>
    <definedName name="wrn.남재연._.하반기._.업무보고." localSheetId="3" hidden="1">{#N/A,#N/A,FALSE,"DR-부적합";#N/A,#N/A,FALSE,"DR-제조공정";#N/A,#N/A,FALSE,"검사-부적합";#N/A,#N/A,FALSE,"검사기준서";#N/A,#N/A,FALSE,"품질관리공정도";#N/A,#N/A,FALSE,"검사-1";#N/A,#N/A,FALSE,"DR-1"}</definedName>
    <definedName name="wrn.남재연._.하반기._.업무보고." hidden="1">{#N/A,#N/A,FALSE,"DR-부적합";#N/A,#N/A,FALSE,"DR-제조공정";#N/A,#N/A,FALSE,"검사-부적합";#N/A,#N/A,FALSE,"검사기준서";#N/A,#N/A,FALSE,"품질관리공정도";#N/A,#N/A,FALSE,"검사-1";#N/A,#N/A,FALSE,"DR-1"}</definedName>
    <definedName name="wrn.단가표지." localSheetId="0" hidden="1">{#N/A,#N/A,FALSE,"단가표지"}</definedName>
    <definedName name="wrn.단가표지." hidden="1">{#N/A,#N/A,FALSE,"단가표지"}</definedName>
    <definedName name="wrn.대차._.대조표." localSheetId="0" hidden="1">{#N/A,#N/A,TRUE,"대 차 대 조 표"}</definedName>
    <definedName name="wrn.대차._.대조표." hidden="1">{#N/A,#N/A,TRUE,"대 차 대 조 표"}</definedName>
    <definedName name="wrn.보고서." localSheetId="0" hidden="1">{#N/A,#N/A,FALSE,"Sheet1";#N/A,#N/A,FALSE,"기평9607"}</definedName>
    <definedName name="wrn.보고서." hidden="1">{#N/A,#N/A,FALSE,"Sheet1";#N/A,#N/A,FALSE,"기평9607"}</definedName>
    <definedName name="wrn.보고서추가." localSheetId="0" hidden="1">{#N/A,#N/A,FALSE,"교재수정"}</definedName>
    <definedName name="wrn.보고서추가." localSheetId="3" hidden="1">{#N/A,#N/A,FALSE,"교재수정"}</definedName>
    <definedName name="wrn.보고서추가." hidden="1">{#N/A,#N/A,FALSE,"교재수정"}</definedName>
    <definedName name="wrn.보서서추가합니다.." localSheetId="0" hidden="1">{#N/A,#N/A,FALSE,"교육시간"}</definedName>
    <definedName name="wrn.보서서추가합니다.." localSheetId="3" hidden="1">{#N/A,#N/A,FALSE,"교육시간"}</definedName>
    <definedName name="wrn.보서서추가합니다.." hidden="1">{#N/A,#N/A,FALSE,"교육시간"}</definedName>
    <definedName name="wrn.부문손익." localSheetId="0" hidden="1">{#N/A,#N/A,FALSE,"매출이익"}</definedName>
    <definedName name="wrn.부문손익." localSheetId="3" hidden="1">{#N/A,#N/A,FALSE,"매출이익"}</definedName>
    <definedName name="wrn.부문손익." hidden="1">{#N/A,#N/A,FALSE,"매출이익"}</definedName>
    <definedName name="wrn.부하계획." localSheetId="0" hidden="1">{#N/A,#N/A,TRUE,"LOADCOVE";#N/A,#N/A,TRUE,"PAGE001";#N/A,#N/A,TRUE,"PAGE002";#N/A,#N/A,TRUE,"PAGE003";#N/A,#N/A,TRUE,"PAGE004";#N/A,#N/A,TRUE,"PAGE005";#N/A,#N/A,TRUE,"PAGE006";#N/A,#N/A,TRUE,"PAGE007";#N/A,#N/A,TRUE,"PAGE008";#N/A,#N/A,TRUE,"PAGE009";#N/A,#N/A,TRUE,"PAGE010";#N/A,#N/A,TRUE,"PAGE011";#N/A,#N/A,TRUE,"PAGE012";#N/A,#N/A,TRUE,"PAGE013"}</definedName>
    <definedName name="wrn.부하계획." hidden="1">{#N/A,#N/A,TRUE,"LOADCOVE";#N/A,#N/A,TRUE,"PAGE001";#N/A,#N/A,TRUE,"PAGE002";#N/A,#N/A,TRUE,"PAGE003";#N/A,#N/A,TRUE,"PAGE004";#N/A,#N/A,TRUE,"PAGE005";#N/A,#N/A,TRUE,"PAGE006";#N/A,#N/A,TRUE,"PAGE007";#N/A,#N/A,TRUE,"PAGE008";#N/A,#N/A,TRUE,"PAGE009";#N/A,#N/A,TRUE,"PAGE010";#N/A,#N/A,TRUE,"PAGE011";#N/A,#N/A,TRUE,"PAGE012";#N/A,#N/A,TRUE,"PAGE013"}</definedName>
    <definedName name="wrn.선사." localSheetId="0" hidden="1">{#N/A,#N/A,FALSE,"품의서";#N/A,#N/A,FALSE,"전제";#N/A,#N/A,FALSE,"총손";#N/A,#N/A,FALSE,"손익"}</definedName>
    <definedName name="wrn.선사." hidden="1">{#N/A,#N/A,FALSE,"품의서";#N/A,#N/A,FALSE,"전제";#N/A,#N/A,FALSE,"총손";#N/A,#N/A,FALSE,"손익"}</definedName>
    <definedName name="wrn.설계내역서." localSheetId="0" hidden="1">{#N/A,#N/A,FALSE,"설계내억서"}</definedName>
    <definedName name="wrn.설계내역서." hidden="1">{#N/A,#N/A,FALSE,"설계내억서"}</definedName>
    <definedName name="wrn.설변현황." localSheetId="0" hidden="1">{#N/A,#N/A,FALSE,"KMC최종회의(7월) 자료"}</definedName>
    <definedName name="wrn.설변현황." hidden="1">{#N/A,#N/A,FALSE,"KMC최종회의(7월) 자료"}</definedName>
    <definedName name="wrn.세무"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25"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25"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25"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0"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3"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수." localSheetId="25" hidden="1">{#N/A,"수불부",FALSE,"사급자재수불서";#N/A,"수불부",FALSE,"사급자재수불서"}</definedName>
    <definedName name="wrn.수." localSheetId="0" hidden="1">{#N/A,"수불부",FALSE,"사급자재수불서";#N/A,"수불부",FALSE,"사급자재수불서"}</definedName>
    <definedName name="wrn.수." localSheetId="3" hidden="1">{#N/A,"수불부",FALSE,"사급자재수불서";#N/A,"수불부",FALSE,"사급자재수불서"}</definedName>
    <definedName name="wrn.수." hidden="1">{#N/A,"수불부",FALSE,"사급자재수불서";#N/A,"수불부",FALSE,"사급자재수불서"}</definedName>
    <definedName name="wrn.신규dep._.full._.set." localSheetId="25" hidden="1">{#N/A,#N/A,FALSE,"신규dep";#N/A,#N/A,FALSE,"신규dep-금형상각후";#N/A,#N/A,FALSE,"신규dep-연구비상각후";#N/A,#N/A,FALSE,"신규dep-기계,공구상각후"}</definedName>
    <definedName name="wrn.신규dep._.full._.set." localSheetId="0" hidden="1">{#N/A,#N/A,FALSE,"신규dep";#N/A,#N/A,FALSE,"신규dep-금형상각후";#N/A,#N/A,FALSE,"신규dep-연구비상각후";#N/A,#N/A,FALSE,"신규dep-기계,공구상각후"}</definedName>
    <definedName name="wrn.신규dep._.full._.set." localSheetId="3" hidden="1">{#N/A,#N/A,FALSE,"신규dep";#N/A,#N/A,FALSE,"신규dep-금형상각후";#N/A,#N/A,FALSE,"신규dep-연구비상각후";#N/A,#N/A,FALSE,"신규dep-기계,공구상각후"}</definedName>
    <definedName name="wrn.신규dep._.full._.set." hidden="1">{#N/A,#N/A,FALSE,"신규dep";#N/A,#N/A,FALSE,"신규dep-금형상각후";#N/A,#N/A,FALSE,"신규dep-연구비상각후";#N/A,#N/A,FALSE,"신규dep-기계,공구상각후"}</definedName>
    <definedName name="wrn.씨엠정1." localSheetId="0"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wrn.씨엠정1." localSheetId="3"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wrn.씨엠정1."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wrn.씨엠정산."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wrn.씨엠정산."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wrn.씨엠정산."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wrn.어음대장." localSheetId="0" hidden="1">{#N/A,#N/A,FALSE,"진행중"}</definedName>
    <definedName name="wrn.어음대장." hidden="1">{#N/A,#N/A,FALSE,"진행중"}</definedName>
    <definedName name="wrn.에실대비."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wrn.에실대비."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wrn.에실대비."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wrn.예산99." localSheetId="0" hidden="1">{#N/A,#N/A,FALSE,"대비양식";#N/A,#N/A,FALSE,"월별양식";#N/A,#N/A,FALSE,"출장비";#N/A,#N/A,FALSE,"교통비계획";#N/A,#N/A,FALSE,"참고도서";#N/A,#N/A,FALSE,"제회비";#N/A,#N/A,FALSE,"접대계획";#N/A,#N/A,FALSE,"출장실적"}</definedName>
    <definedName name="wrn.예산99." hidden="1">{#N/A,#N/A,FALSE,"대비양식";#N/A,#N/A,FALSE,"월별양식";#N/A,#N/A,FALSE,"출장비";#N/A,#N/A,FALSE,"교통비계획";#N/A,#N/A,FALSE,"참고도서";#N/A,#N/A,FALSE,"제회비";#N/A,#N/A,FALSE,"접대계획";#N/A,#N/A,FALSE,"출장실적"}</definedName>
    <definedName name="wrn.예실대비."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wrn.예실대비."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wrn.예실대비."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wrn.운반시간." localSheetId="0" hidden="1">{#N/A,#N/A,FALSE,"운반시간"}</definedName>
    <definedName name="wrn.운반시간." hidden="1">{#N/A,#N/A,FALSE,"운반시간"}</definedName>
    <definedName name="wrn.월말보고서." localSheetId="0"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wrn.월말보고서." localSheetId="3"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wrn.월말보고서."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wrn.월별._.경영._.실적._.분석." localSheetId="0"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wrn.월별._.경영._.실적._.분석."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wrn.월보." localSheetId="0" hidden="1">{#N/A,#N/A,FALSE,"표지";#N/A,#N/A,FALSE,"생산현황";#N/A,#N/A,FALSE,"중량수율";#N/A,#N/A,FALSE,"길이수율";#N/A,#N/A,FALSE,"노동";#N/A,#N/A,FALSE,"기기";#N/A,#N/A,FALSE,"기기가동(누계)";#N/A,#N/A,FALSE,"자소원료"}</definedName>
    <definedName name="wrn.월보." hidden="1">{#N/A,#N/A,FALSE,"표지";#N/A,#N/A,FALSE,"생산현황";#N/A,#N/A,FALSE,"중량수율";#N/A,#N/A,FALSE,"길이수율";#N/A,#N/A,FALSE,"노동";#N/A,#N/A,FALSE,"기기";#N/A,#N/A,FALSE,"기기가동(누계)";#N/A,#N/A,FALSE,"자소원료"}</definedName>
    <definedName name="wrn.월추정." localSheetId="0" hidden="1">{#N/A,#N/A,FALSE,"월추정감가상각비";#N/A,#N/A,FALSE,"main_prog"}</definedName>
    <definedName name="wrn.월추정." hidden="1">{#N/A,#N/A,FALSE,"월추정감가상각비";#N/A,#N/A,FALSE,"main_prog"}</definedName>
    <definedName name="wrn.윤원훈._.하반기._.보고." localSheetId="0" hidden="1">{#N/A,#N/A,FALSE,"검사-1";#N/A,#N/A,FALSE,"품질관리공정도";#N/A,#N/A,FALSE,"DR-1";#N/A,#N/A,FALSE,"검사-부적합";#N/A,#N/A,FALSE,"DR-부적합";#N/A,#N/A,FALSE,"검사기준서"}</definedName>
    <definedName name="wrn.윤원훈._.하반기._.보고." localSheetId="3" hidden="1">{#N/A,#N/A,FALSE,"검사-1";#N/A,#N/A,FALSE,"품질관리공정도";#N/A,#N/A,FALSE,"DR-1";#N/A,#N/A,FALSE,"검사-부적합";#N/A,#N/A,FALSE,"DR-부적합";#N/A,#N/A,FALSE,"검사기준서"}</definedName>
    <definedName name="wrn.윤원훈._.하반기._.보고." hidden="1">{#N/A,#N/A,FALSE,"검사-1";#N/A,#N/A,FALSE,"품질관리공정도";#N/A,#N/A,FALSE,"DR-1";#N/A,#N/A,FALSE,"검사-부적합";#N/A,#N/A,FALSE,"DR-부적합";#N/A,#N/A,FALSE,"검사기준서"}</definedName>
    <definedName name="wrn.이사님." localSheetId="0" hidden="1">{#N/A,#N/A,TRUE,"이사님";#N/A,#N/A,TRUE,"이사님"}</definedName>
    <definedName name="wrn.이사님." localSheetId="3" hidden="1">{#N/A,#N/A,TRUE,"이사님";#N/A,#N/A,TRUE,"이사님"}</definedName>
    <definedName name="wrn.이사님." hidden="1">{#N/A,#N/A,TRUE,"이사님";#N/A,#N/A,TRUE,"이사님"}</definedName>
    <definedName name="wrn.자재코드집." localSheetId="25" hidden="1">{#N/A,#N/A,FALSE,"Sheet1"}</definedName>
    <definedName name="wrn.자재코드집." localSheetId="0" hidden="1">{#N/A,#N/A,FALSE,"Sheet1"}</definedName>
    <definedName name="wrn.자재코드집." localSheetId="3" hidden="1">{#N/A,#N/A,FALSE,"Sheet1"}</definedName>
    <definedName name="wrn.자재코드집." hidden="1">{#N/A,#N/A,FALSE,"Sheet1"}</definedName>
    <definedName name="wrn.자판정비._.월간회의자료."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localSheetId="3"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자판정비._.월간회의자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wrn.재무제표." localSheetId="0" hidden="1">{"PL2",#N/A,FALSE,"PL";"CH1",#N/A,FALSE,"현금흐름표";"CH2",#N/A,FALSE,"현금흐름표";"BS1",#N/A,FALSE,"BS";"CO",#N/A,FALSE,"매출원가";"BS2",#N/A,FALSE,"BS"}</definedName>
    <definedName name="wrn.재무제표." localSheetId="3" hidden="1">{"PL2",#N/A,FALSE,"PL";"CH1",#N/A,FALSE,"현금흐름표";"CH2",#N/A,FALSE,"현금흐름표";"BS1",#N/A,FALSE,"BS";"CO",#N/A,FALSE,"매출원가";"BS2",#N/A,FALSE,"BS"}</definedName>
    <definedName name="wrn.재무제표." hidden="1">{"PL2",#N/A,FALSE,"PL";"CH1",#N/A,FALSE,"현금흐름표";"CH2",#N/A,FALSE,"현금흐름표";"BS1",#N/A,FALSE,"BS";"CO",#N/A,FALSE,"매출원가";"BS2",#N/A,FALSE,"BS"}</definedName>
    <definedName name="wrn.전부인쇄." localSheetId="25" hidden="1">{#N/A,#N/A,FALSE,"단축1";#N/A,#N/A,FALSE,"단축2";#N/A,#N/A,FALSE,"단축3";#N/A,#N/A,FALSE,"장축";#N/A,#N/A,FALSE,"4WD"}</definedName>
    <definedName name="wrn.전부인쇄." localSheetId="0" hidden="1">{#N/A,#N/A,FALSE,"단축1";#N/A,#N/A,FALSE,"단축2";#N/A,#N/A,FALSE,"단축3";#N/A,#N/A,FALSE,"장축";#N/A,#N/A,FALSE,"4WD"}</definedName>
    <definedName name="wrn.전부인쇄." localSheetId="3" hidden="1">{#N/A,#N/A,FALSE,"단축1";#N/A,#N/A,FALSE,"단축2";#N/A,#N/A,FALSE,"단축3";#N/A,#N/A,FALSE,"장축";#N/A,#N/A,FALSE,"4WD"}</definedName>
    <definedName name="wrn.전부인쇄." hidden="1">{#N/A,#N/A,FALSE,"단축1";#N/A,#N/A,FALSE,"단축2";#N/A,#N/A,FALSE,"단축3";#N/A,#N/A,FALSE,"장축";#N/A,#N/A,FALSE,"4WD"}</definedName>
    <definedName name="wrn.전사예산."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사예산."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사예산."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wrn.전체인쇄." localSheetId="0" hidden="1">{#N/A,#N/A,FALSE,"본사";#N/A,#N/A,FALSE,"영업";#N/A,#N/A,FALSE,"생산";#N/A,#N/A,FALSE,"정비";#N/A,#N/A,FALSE,"칠성계";#N/A,#N/A,FALSE,"파견";#N/A,#N/A,FALSE,"기타";#N/A,#N/A,FALSE,"총계"}</definedName>
    <definedName name="wrn.전체인쇄." hidden="1">{#N/A,#N/A,FALSE,"본사";#N/A,#N/A,FALSE,"영업";#N/A,#N/A,FALSE,"생산";#N/A,#N/A,FALSE,"정비";#N/A,#N/A,FALSE,"칠성계";#N/A,#N/A,FALSE,"파견";#N/A,#N/A,FALSE,"기타";#N/A,#N/A,FALSE,"총계"}</definedName>
    <definedName name="wrn.제기동._.교안._.그림없음." localSheetId="0" hidden="1">{#N/A,#N/A,FALSE,"사업개요";#N/A,#N/A,FALSE,"청약일정";#N/A,#N/A,FALSE,"4차 참여업체1";#N/A,#N/A,FALSE,"4차 참여업체2";#N/A,#N/A,FALSE,"입면도";#N/A,#N/A,FALSE,"평형별 공통 특장점";#N/A,#N/A,FALSE,"평형별 특장점 32A";#N/A,#N/A,FALSE,"평형별 특장점 32B";#N/A,#N/A,FALSE,"평형별 특장점 23";#N/A,#N/A,FALSE,"사업현황";#N/A,#N/A,FALSE,"교통환경";#N/A,#N/A,FALSE,"생활환경";#N/A,#N/A,FALSE,"교육환경";#N/A,#N/A,FALSE,"예상분양가";#N/A,#N/A,FALSE,"시세 비교";#N/A,#N/A,FALSE,"주택구분1";#N/A,#N/A,FALSE,"주택구분2";#N/A,#N/A,FALSE,"청약 및 분양정보(기타1) (2)";#N/A,#N/A,FALSE,"청약 및 분양정보(기타1)";#N/A,#N/A,FALSE,"기타2";#N/A,#N/A,FALSE,"기타3";#N/A,#N/A,FALSE,"청약제도변경"}</definedName>
    <definedName name="wrn.제기동._.교안._.그림없음." localSheetId="3" hidden="1">{#N/A,#N/A,FALSE,"사업개요";#N/A,#N/A,FALSE,"청약일정";#N/A,#N/A,FALSE,"4차 참여업체1";#N/A,#N/A,FALSE,"4차 참여업체2";#N/A,#N/A,FALSE,"입면도";#N/A,#N/A,FALSE,"평형별 공통 특장점";#N/A,#N/A,FALSE,"평형별 특장점 32A";#N/A,#N/A,FALSE,"평형별 특장점 32B";#N/A,#N/A,FALSE,"평형별 특장점 23";#N/A,#N/A,FALSE,"사업현황";#N/A,#N/A,FALSE,"교통환경";#N/A,#N/A,FALSE,"생활환경";#N/A,#N/A,FALSE,"교육환경";#N/A,#N/A,FALSE,"예상분양가";#N/A,#N/A,FALSE,"시세 비교";#N/A,#N/A,FALSE,"주택구분1";#N/A,#N/A,FALSE,"주택구분2";#N/A,#N/A,FALSE,"청약 및 분양정보(기타1) (2)";#N/A,#N/A,FALSE,"청약 및 분양정보(기타1)";#N/A,#N/A,FALSE,"기타2";#N/A,#N/A,FALSE,"기타3";#N/A,#N/A,FALSE,"청약제도변경"}</definedName>
    <definedName name="wrn.제기동._.교안._.그림없음." hidden="1">{#N/A,#N/A,FALSE,"사업개요";#N/A,#N/A,FALSE,"청약일정";#N/A,#N/A,FALSE,"4차 참여업체1";#N/A,#N/A,FALSE,"4차 참여업체2";#N/A,#N/A,FALSE,"입면도";#N/A,#N/A,FALSE,"평형별 공통 특장점";#N/A,#N/A,FALSE,"평형별 특장점 32A";#N/A,#N/A,FALSE,"평형별 특장점 32B";#N/A,#N/A,FALSE,"평형별 특장점 23";#N/A,#N/A,FALSE,"사업현황";#N/A,#N/A,FALSE,"교통환경";#N/A,#N/A,FALSE,"생활환경";#N/A,#N/A,FALSE,"교육환경";#N/A,#N/A,FALSE,"예상분양가";#N/A,#N/A,FALSE,"시세 비교";#N/A,#N/A,FALSE,"주택구분1";#N/A,#N/A,FALSE,"주택구분2";#N/A,#N/A,FALSE,"청약 및 분양정보(기타1) (2)";#N/A,#N/A,FALSE,"청약 및 분양정보(기타1)";#N/A,#N/A,FALSE,"기타2";#N/A,#N/A,FALSE,"기타3";#N/A,#N/A,FALSE,"청약제도변경"}</definedName>
    <definedName name="wrn.제기동._.분양._.기획." localSheetId="0" hidden="1">{#N/A,#N/A,TRUE,"표지";#N/A,#N/A,TRUE,"목차";#N/A,#N/A,TRUE,"소목차1";#N/A,#N/A,TRUE,"계획표";#N/A,#N/A,TRUE,"분양일정";#N/A,#N/A,TRUE,"소목차2";#N/A,#N/A,TRUE,"사업개요 ";#N/A,#N/A,TRUE,"환경분석";#N/A,#N/A,TRUE,"사업여건 분석";#N/A,#N/A,TRUE,"소목차3";#N/A,#N/A,TRUE,"적정분양가";#N/A,#N/A,TRUE,"분양가 1안(선택).";#N/A,#N/A,TRUE,"시세1";#N/A,#N/A,TRUE,"시세2";#N/A,#N/A,TRUE,"시세3";#N/A,#N/A,TRUE,"시세4";#N/A,#N/A,TRUE,"입면도";#N/A,#N/A,TRUE,"소목차4";#N/A,#N/A,TRUE,"기본전제";#N/A,#N/A,TRUE,"target";#N/A,#N/A,TRUE,"단계별분양전략";#N/A,#N/A,TRUE,"영업전략1";#N/A,#N/A,TRUE,"영업전략2";#N/A,#N/A,TRUE,"mh기본원칙";#N/A,#N/A,TRUE,"인력운영";#N/A,#N/A,TRUE,"소목차5";#N/A,#N/A,TRUE,"총괄예산";#N/A,#N/A,TRUE,"예산1";#N/A,#N/A,TRUE,"예산2";#N/A,#N/A,TRUE,"예산3";#N/A,#N/A,TRUE,"예산4";#N/A,#N/A,TRUE,"홍보예산"}</definedName>
    <definedName name="wrn.제기동._.분양._.기획." localSheetId="3" hidden="1">{#N/A,#N/A,TRUE,"표지";#N/A,#N/A,TRUE,"목차";#N/A,#N/A,TRUE,"소목차1";#N/A,#N/A,TRUE,"계획표";#N/A,#N/A,TRUE,"분양일정";#N/A,#N/A,TRUE,"소목차2";#N/A,#N/A,TRUE,"사업개요 ";#N/A,#N/A,TRUE,"환경분석";#N/A,#N/A,TRUE,"사업여건 분석";#N/A,#N/A,TRUE,"소목차3";#N/A,#N/A,TRUE,"적정분양가";#N/A,#N/A,TRUE,"분양가 1안(선택).";#N/A,#N/A,TRUE,"시세1";#N/A,#N/A,TRUE,"시세2";#N/A,#N/A,TRUE,"시세3";#N/A,#N/A,TRUE,"시세4";#N/A,#N/A,TRUE,"입면도";#N/A,#N/A,TRUE,"소목차4";#N/A,#N/A,TRUE,"기본전제";#N/A,#N/A,TRUE,"target";#N/A,#N/A,TRUE,"단계별분양전략";#N/A,#N/A,TRUE,"영업전략1";#N/A,#N/A,TRUE,"영업전략2";#N/A,#N/A,TRUE,"mh기본원칙";#N/A,#N/A,TRUE,"인력운영";#N/A,#N/A,TRUE,"소목차5";#N/A,#N/A,TRUE,"총괄예산";#N/A,#N/A,TRUE,"예산1";#N/A,#N/A,TRUE,"예산2";#N/A,#N/A,TRUE,"예산3";#N/A,#N/A,TRUE,"예산4";#N/A,#N/A,TRUE,"홍보예산"}</definedName>
    <definedName name="wrn.제기동._.분양._.기획." hidden="1">{#N/A,#N/A,TRUE,"표지";#N/A,#N/A,TRUE,"목차";#N/A,#N/A,TRUE,"소목차1";#N/A,#N/A,TRUE,"계획표";#N/A,#N/A,TRUE,"분양일정";#N/A,#N/A,TRUE,"소목차2";#N/A,#N/A,TRUE,"사업개요 ";#N/A,#N/A,TRUE,"환경분석";#N/A,#N/A,TRUE,"사업여건 분석";#N/A,#N/A,TRUE,"소목차3";#N/A,#N/A,TRUE,"적정분양가";#N/A,#N/A,TRUE,"분양가 1안(선택).";#N/A,#N/A,TRUE,"시세1";#N/A,#N/A,TRUE,"시세2";#N/A,#N/A,TRUE,"시세3";#N/A,#N/A,TRUE,"시세4";#N/A,#N/A,TRUE,"입면도";#N/A,#N/A,TRUE,"소목차4";#N/A,#N/A,TRUE,"기본전제";#N/A,#N/A,TRUE,"target";#N/A,#N/A,TRUE,"단계별분양전략";#N/A,#N/A,TRUE,"영업전략1";#N/A,#N/A,TRUE,"영업전략2";#N/A,#N/A,TRUE,"mh기본원칙";#N/A,#N/A,TRUE,"인력운영";#N/A,#N/A,TRUE,"소목차5";#N/A,#N/A,TRUE,"총괄예산";#N/A,#N/A,TRUE,"예산1";#N/A,#N/A,TRUE,"예산2";#N/A,#N/A,TRUE,"예산3";#N/A,#N/A,TRUE,"예산4";#N/A,#N/A,TRUE,"홍보예산"}</definedName>
    <definedName name="wrn.제기동._.분양교안." localSheetId="0" hidden="1">{#N/A,#N/A,FALSE,"사업개요";#N/A,#N/A,FALSE,"청약일정";#N/A,#N/A,FALSE,"입면도";#N/A,#N/A,FALSE,"평형별 특장점";#N/A,#N/A,FALSE,"32a평형";#N/A,#N/A,FALSE,"32b평형";#N/A,#N/A,FALSE,"23평형";#N/A,#N/A,FALSE,"사업현황";#N/A,#N/A,FALSE,"교통환경";#N/A,#N/A,FALSE,"생활환경";#N/A,#N/A,FALSE,"교육환경";#N/A,#N/A,FALSE,"예상분양가";#N/A,#N/A,FALSE,"시세 비교";#N/A,#N/A,FALSE,"주택구분1";#N/A,#N/A,FALSE,"주택구분2";#N/A,#N/A,FALSE,"청약 및 분양정보(기타1)";#N/A,#N/A,FALSE,"기타2";#N/A,#N/A,FALSE,"기타3";#N/A,#N/A,FALSE,"청약제도변경";#N/A,#N/A,FALSE,"부동산홍보계획";#N/A,#N/A,FALSE,"동대문구 인구통계"}</definedName>
    <definedName name="wrn.제기동._.분양교안." localSheetId="3" hidden="1">{#N/A,#N/A,FALSE,"사업개요";#N/A,#N/A,FALSE,"청약일정";#N/A,#N/A,FALSE,"입면도";#N/A,#N/A,FALSE,"평형별 특장점";#N/A,#N/A,FALSE,"32a평형";#N/A,#N/A,FALSE,"32b평형";#N/A,#N/A,FALSE,"23평형";#N/A,#N/A,FALSE,"사업현황";#N/A,#N/A,FALSE,"교통환경";#N/A,#N/A,FALSE,"생활환경";#N/A,#N/A,FALSE,"교육환경";#N/A,#N/A,FALSE,"예상분양가";#N/A,#N/A,FALSE,"시세 비교";#N/A,#N/A,FALSE,"주택구분1";#N/A,#N/A,FALSE,"주택구분2";#N/A,#N/A,FALSE,"청약 및 분양정보(기타1)";#N/A,#N/A,FALSE,"기타2";#N/A,#N/A,FALSE,"기타3";#N/A,#N/A,FALSE,"청약제도변경";#N/A,#N/A,FALSE,"부동산홍보계획";#N/A,#N/A,FALSE,"동대문구 인구통계"}</definedName>
    <definedName name="wrn.제기동._.분양교안." hidden="1">{#N/A,#N/A,FALSE,"사업개요";#N/A,#N/A,FALSE,"청약일정";#N/A,#N/A,FALSE,"입면도";#N/A,#N/A,FALSE,"평형별 특장점";#N/A,#N/A,FALSE,"32a평형";#N/A,#N/A,FALSE,"32b평형";#N/A,#N/A,FALSE,"23평형";#N/A,#N/A,FALSE,"사업현황";#N/A,#N/A,FALSE,"교통환경";#N/A,#N/A,FALSE,"생활환경";#N/A,#N/A,FALSE,"교육환경";#N/A,#N/A,FALSE,"예상분양가";#N/A,#N/A,FALSE,"시세 비교";#N/A,#N/A,FALSE,"주택구분1";#N/A,#N/A,FALSE,"주택구분2";#N/A,#N/A,FALSE,"청약 및 분양정보(기타1)";#N/A,#N/A,FALSE,"기타2";#N/A,#N/A,FALSE,"기타3";#N/A,#N/A,FALSE,"청약제도변경";#N/A,#N/A,FALSE,"부동산홍보계획";#N/A,#N/A,FALSE,"동대문구 인구통계"}</definedName>
    <definedName name="wrn.제기동._.비용재품의." localSheetId="0" hidden="1">{#N/A,#N/A,FALSE,"총괄예산";#N/A,#N/A,FALSE,"예산1";#N/A,#N/A,FALSE,"예산2";#N/A,#N/A,FALSE,"예산3";#N/A,#N/A,FALSE,"예산4";#N/A,#N/A,FALSE,"홍보예산 (6억)"}</definedName>
    <definedName name="wrn.제기동._.비용재품의." localSheetId="3" hidden="1">{#N/A,#N/A,FALSE,"총괄예산";#N/A,#N/A,FALSE,"예산1";#N/A,#N/A,FALSE,"예산2";#N/A,#N/A,FALSE,"예산3";#N/A,#N/A,FALSE,"예산4";#N/A,#N/A,FALSE,"홍보예산 (6억)"}</definedName>
    <definedName name="wrn.제기동._.비용재품의." hidden="1">{#N/A,#N/A,FALSE,"총괄예산";#N/A,#N/A,FALSE,"예산1";#N/A,#N/A,FALSE,"예산2";#N/A,#N/A,FALSE,"예산3";#N/A,#N/A,FALSE,"예산4";#N/A,#N/A,FALSE,"홍보예산 (6억)"}</definedName>
    <definedName name="wrn.조골재." localSheetId="0" hidden="1">{#N/A,#N/A,FALSE,"조골재"}</definedName>
    <definedName name="wrn.조골재." hidden="1">{#N/A,#N/A,FALSE,"조골재"}</definedName>
    <definedName name="wrn.조흥94세무." localSheetId="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주가동율." localSheetId="0" hidden="1">{#N/A,#N/A,FALSE,"PHOTO5";#N/A,#N/A,FALSE,"ETCH5";#N/A,#N/A,FALSE,"DIFF5";#N/A,#N/A,FALSE,"CVD5";#N/A,#N/A,FALSE,"I5";#N/A,#N/A,FALSE,"METAL5";#N/A,#N/A,FALSE,"PHOTO6";#N/A,#N/A,FALSE,"ETCH6";#N/A,#N/A,FALSE,"DIFF6";#N/A,#N/A,FALSE,"CVD6";#N/A,#N/A,FALSE,"I6";#N/A,#N/A,FALSE,"METAL6"}</definedName>
    <definedName name="wrn.주가동율." localSheetId="3" hidden="1">{#N/A,#N/A,FALSE,"PHOTO5";#N/A,#N/A,FALSE,"ETCH5";#N/A,#N/A,FALSE,"DIFF5";#N/A,#N/A,FALSE,"CVD5";#N/A,#N/A,FALSE,"I5";#N/A,#N/A,FALSE,"METAL5";#N/A,#N/A,FALSE,"PHOTO6";#N/A,#N/A,FALSE,"ETCH6";#N/A,#N/A,FALSE,"DIFF6";#N/A,#N/A,FALSE,"CVD6";#N/A,#N/A,FALSE,"I6";#N/A,#N/A,FALSE,"METAL6"}</definedName>
    <definedName name="wrn.주가동율." hidden="1">{#N/A,#N/A,FALSE,"PHOTO5";#N/A,#N/A,FALSE,"ETCH5";#N/A,#N/A,FALSE,"DIFF5";#N/A,#N/A,FALSE,"CVD5";#N/A,#N/A,FALSE,"I5";#N/A,#N/A,FALSE,"METAL5";#N/A,#N/A,FALSE,"PHOTO6";#N/A,#N/A,FALSE,"ETCH6";#N/A,#N/A,FALSE,"DIFF6";#N/A,#N/A,FALSE,"CVD6";#N/A,#N/A,FALSE,"I6";#N/A,#N/A,FALSE,"METAL6"}</definedName>
    <definedName name="wrn.주간._.보고." localSheetId="0" hidden="1">{#N/A,#N/A,TRUE,"일정"}</definedName>
    <definedName name="wrn.주간._.보고." localSheetId="3" hidden="1">{#N/A,#N/A,TRUE,"일정"}</definedName>
    <definedName name="wrn.주간._.보고." hidden="1">{#N/A,#N/A,TRUE,"일정"}</definedName>
    <definedName name="wrn.중장기._.사업계획."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중장기._.사업계획."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중장기._.사업계획.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중장기._.사업계획.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wrn.직원교육." localSheetId="0" hidden="1">{#N/A,#N/A,FALSE,"예상질문";#N/A,#N/A,FALSE,"예상질문2";#N/A,#N/A,FALSE,"사업개요";#N/A,#N/A,FALSE,"청약일정";#N/A,#N/A,FALSE,"4차 참여업체1";#N/A,#N/A,FALSE,"4차 참여업체2";#N/A,#N/A,FALSE,"단지조감도,배치도";#N/A,#N/A,FALSE,"단지특장점";#N/A,#N/A,FALSE,"입면도";#N/A,#N/A,FALSE,"평형별 공통 특장점";#N/A,#N/A,FALSE,"32a평형";#N/A,#N/A,FALSE,"평형별 특장점 32A";#N/A,#N/A,FALSE,"32b평형";#N/A,#N/A,FALSE,"평형별 특장점 32B";#N/A,#N/A,FALSE,"23평형";#N/A,#N/A,FALSE,"평형별 특장점 23";#N/A,#N/A,FALSE,"사업현황";#N/A,#N/A,FALSE,"교통환경";#N/A,#N/A,FALSE,"생활환경";#N/A,#N/A,FALSE,"교육환경";#N/A,#N/A,FALSE,"예상분양가";#N/A,#N/A,FALSE,"시세 비교";#N/A,#N/A,FALSE,"주택구분1";#N/A,#N/A,FALSE,"주택구분2";#N/A,#N/A,FALSE,"청약 및 분양정보(기타1) (2)";#N/A,#N/A,FALSE,"청약 및 분양정보(기타1)";#N/A,#N/A,FALSE,"기타2";#N/A,#N/A,FALSE,"기타3";#N/A,#N/A,FALSE,"청약제도변경"}</definedName>
    <definedName name="wrn.직원교육." localSheetId="3" hidden="1">{#N/A,#N/A,FALSE,"예상질문";#N/A,#N/A,FALSE,"예상질문2";#N/A,#N/A,FALSE,"사업개요";#N/A,#N/A,FALSE,"청약일정";#N/A,#N/A,FALSE,"4차 참여업체1";#N/A,#N/A,FALSE,"4차 참여업체2";#N/A,#N/A,FALSE,"단지조감도,배치도";#N/A,#N/A,FALSE,"단지특장점";#N/A,#N/A,FALSE,"입면도";#N/A,#N/A,FALSE,"평형별 공통 특장점";#N/A,#N/A,FALSE,"32a평형";#N/A,#N/A,FALSE,"평형별 특장점 32A";#N/A,#N/A,FALSE,"32b평형";#N/A,#N/A,FALSE,"평형별 특장점 32B";#N/A,#N/A,FALSE,"23평형";#N/A,#N/A,FALSE,"평형별 특장점 23";#N/A,#N/A,FALSE,"사업현황";#N/A,#N/A,FALSE,"교통환경";#N/A,#N/A,FALSE,"생활환경";#N/A,#N/A,FALSE,"교육환경";#N/A,#N/A,FALSE,"예상분양가";#N/A,#N/A,FALSE,"시세 비교";#N/A,#N/A,FALSE,"주택구분1";#N/A,#N/A,FALSE,"주택구분2";#N/A,#N/A,FALSE,"청약 및 분양정보(기타1) (2)";#N/A,#N/A,FALSE,"청약 및 분양정보(기타1)";#N/A,#N/A,FALSE,"기타2";#N/A,#N/A,FALSE,"기타3";#N/A,#N/A,FALSE,"청약제도변경"}</definedName>
    <definedName name="wrn.직원교육." hidden="1">{#N/A,#N/A,FALSE,"예상질문";#N/A,#N/A,FALSE,"예상질문2";#N/A,#N/A,FALSE,"사업개요";#N/A,#N/A,FALSE,"청약일정";#N/A,#N/A,FALSE,"4차 참여업체1";#N/A,#N/A,FALSE,"4차 참여업체2";#N/A,#N/A,FALSE,"단지조감도,배치도";#N/A,#N/A,FALSE,"단지특장점";#N/A,#N/A,FALSE,"입면도";#N/A,#N/A,FALSE,"평형별 공통 특장점";#N/A,#N/A,FALSE,"32a평형";#N/A,#N/A,FALSE,"평형별 특장점 32A";#N/A,#N/A,FALSE,"32b평형";#N/A,#N/A,FALSE,"평형별 특장점 32B";#N/A,#N/A,FALSE,"23평형";#N/A,#N/A,FALSE,"평형별 특장점 23";#N/A,#N/A,FALSE,"사업현황";#N/A,#N/A,FALSE,"교통환경";#N/A,#N/A,FALSE,"생활환경";#N/A,#N/A,FALSE,"교육환경";#N/A,#N/A,FALSE,"예상분양가";#N/A,#N/A,FALSE,"시세 비교";#N/A,#N/A,FALSE,"주택구분1";#N/A,#N/A,FALSE,"주택구분2";#N/A,#N/A,FALSE,"청약 및 분양정보(기타1) (2)";#N/A,#N/A,FALSE,"청약 및 분양정보(기타1)";#N/A,#N/A,FALSE,"기타2";#N/A,#N/A,FALSE,"기타3";#N/A,#N/A,FALSE,"청약제도변경"}</definedName>
    <definedName name="wrn.직좌." localSheetId="0" hidden="1">{#N/A,#N/A,FALSE,"품의서";#N/A,#N/A,FALSE,"전제";#N/A,#N/A,FALSE,"총손";#N/A,#N/A,FALSE,"손익";#N/A,#N/A,FALSE,"대당";#N/A,#N/A,FALSE,"가공비";#N/A,#N/A,FALSE,"재료비";#N/A,#N/A,FALSE,"판비";#N/A,#N/A,FALSE,"가격"}</definedName>
    <definedName name="wrn.직좌." hidden="1">{#N/A,#N/A,FALSE,"품의서";#N/A,#N/A,FALSE,"전제";#N/A,#N/A,FALSE,"총손";#N/A,#N/A,FALSE,"손익";#N/A,#N/A,FALSE,"대당";#N/A,#N/A,FALSE,"가공비";#N/A,#N/A,FALSE,"재료비";#N/A,#N/A,FALSE,"판비";#N/A,#N/A,FALSE,"가격"}</definedName>
    <definedName name="wrn.직중." localSheetId="0" hidden="1">{#N/A,#N/A,FALSE,"표지";#N/A,#N/A,FALSE,"전제";#N/A,#N/A,FALSE,"대당";#N/A,#N/A,FALSE,"가공비";#N/A,#N/A,FALSE,"재료비";#N/A,#N/A,FALSE,"손익"}</definedName>
    <definedName name="wrn.직중." hidden="1">{#N/A,#N/A,FALSE,"표지";#N/A,#N/A,FALSE,"전제";#N/A,#N/A,FALSE,"대당";#N/A,#N/A,FALSE,"가공비";#N/A,#N/A,FALSE,"재료비";#N/A,#N/A,FALSE,"손익"}</definedName>
    <definedName name="wrn.진흥." localSheetId="0" hidden="1">{#N/A,#N/A,TRUE,"사업자등록증 (2)"}</definedName>
    <definedName name="wrn.진흥." localSheetId="3" hidden="1">{#N/A,#N/A,TRUE,"사업자등록증 (2)"}</definedName>
    <definedName name="wrn.진흥." hidden="1">{#N/A,#N/A,TRUE,"사업자등록증 (2)"}</definedName>
    <definedName name="wrn.채권재조정." localSheetId="0" hidden="1">{#N/A,#N/A,FALSE,"낫소";#N/A,#N/A,FALSE,"라전모방";#N/A,#N/A,FALSE,"삼익건설";#N/A,#N/A,FALSE,"서울시스템";#N/A,#N/A,FALSE,"엔케이전선";#N/A,#N/A,FALSE,"우성관광";#N/A,#N/A,FALSE,"원우아스콘";#N/A,#N/A,FALSE,"원우종합건설";#N/A,#N/A,FALSE,"월다크";#N/A,#N/A,FALSE,"전성기공";#N/A,#N/A,FALSE,"청전";#N/A,#N/A,FALSE,"화니";#N/A,#N/A,FALSE,"총괄표"}</definedName>
    <definedName name="wrn.채권재조정." hidden="1">{#N/A,#N/A,FALSE,"낫소";#N/A,#N/A,FALSE,"라전모방";#N/A,#N/A,FALSE,"삼익건설";#N/A,#N/A,FALSE,"서울시스템";#N/A,#N/A,FALSE,"엔케이전선";#N/A,#N/A,FALSE,"우성관광";#N/A,#N/A,FALSE,"원우아스콘";#N/A,#N/A,FALSE,"원우종합건설";#N/A,#N/A,FALSE,"월다크";#N/A,#N/A,FALSE,"전성기공";#N/A,#N/A,FALSE,"청전";#N/A,#N/A,FALSE,"화니";#N/A,#N/A,FALSE,"총괄표"}</definedName>
    <definedName name="wrn.채권채무조회서." localSheetId="0" hidden="1">{#N/A,#N/A,FALSE,"채권채무";#N/A,#N/A,FALSE,"control sheet"}</definedName>
    <definedName name="wrn.채권채무조회서." localSheetId="3" hidden="1">{#N/A,#N/A,FALSE,"채권채무";#N/A,#N/A,FALSE,"control sheet"}</definedName>
    <definedName name="wrn.채권채무조회서." hidden="1">{#N/A,#N/A,FALSE,"채권채무";#N/A,#N/A,FALSE,"control sheet"}</definedName>
    <definedName name="wrn.철골집계표._.5칸." localSheetId="0" hidden="1">{#N/A,#N/A,FALSE,"Sheet1"}</definedName>
    <definedName name="wrn.철골집계표._.5칸." hidden="1">{#N/A,#N/A,FALSE,"Sheet1"}</definedName>
    <definedName name="wrn.총괄._.수정." localSheetId="0" hidden="1">{#N/A,#N/A,FALSE,"총괄수정"}</definedName>
    <definedName name="wrn.총괄._.수정." hidden="1">{#N/A,#N/A,FALSE,"총괄수정"}</definedName>
    <definedName name="wrn.통관현황." localSheetId="0" hidden="1">{#N/A,#N/A,FALSE,"출고분";#N/A,#N/A,FALSE,"출고분";#N/A,#N/A,FALSE,"출고분";#N/A,#N/A,FALSE,"출고분";#N/A,#N/A,FALSE,"출고분"}</definedName>
    <definedName name="wrn.통관현황." localSheetId="3" hidden="1">{#N/A,#N/A,FALSE,"출고분";#N/A,#N/A,FALSE,"출고분";#N/A,#N/A,FALSE,"출고분";#N/A,#N/A,FALSE,"출고분";#N/A,#N/A,FALSE,"출고분"}</definedName>
    <definedName name="wrn.통관현황." hidden="1">{#N/A,#N/A,FALSE,"출고분";#N/A,#N/A,FALSE,"출고분";#N/A,#N/A,FALSE,"출고분";#N/A,#N/A,FALSE,"출고분";#N/A,#N/A,FALSE,"출고분"}</definedName>
    <definedName name="wrn.퇴직금._.계산." localSheetId="0" hidden="1">{#N/A,#N/A,FALSE,"평균임금기준퇴직금"}</definedName>
    <definedName name="wrn.퇴직금._.계산." hidden="1">{#N/A,#N/A,FALSE,"평균임금기준퇴직금"}</definedName>
    <definedName name="wrn.판유리예산."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판유리예산."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판유리예산."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wrn.평촌." localSheetId="0" hidden="1">{#N/A,#N/A,FALSE,"표지";#N/A,#N/A,FALSE,"제출문";#N/A,#N/A,FALSE,"목차";#N/A,#N/A,FALSE,"소목차(1)";#N/A,#N/A,FALSE,"경제전망";#N/A,#N/A,FALSE,"부동산전망";#N/A,#N/A,FALSE,"투자환경(1)";#N/A,#N/A,FALSE,"투자환경(2)";#N/A,#N/A,FALSE,"투자환경(3)";#N/A,#N/A,FALSE,"투자환경(4)";#N/A,#N/A,FALSE,"소목차(2)";#N/A,#N/A,FALSE,"사업개요";#N/A,#N/A,FALSE,"프로젝트분석";#N/A,#N/A,FALSE,"프로젝트평가";#N/A,#N/A,FALSE,"소목차(3)";#N/A,#N/A,FALSE,"공급사례(1)";#N/A,#N/A,FALSE,"공급사례(2)";#N/A,#N/A,FALSE,"상권분석";#N/A,#N/A,FALSE,"상권분석 (2)";#N/A,#N/A,FALSE,"상품최적화(1)";#N/A,#N/A,FALSE,"상품최적화(2)";#N/A,#N/A,FALSE,"상품최적화(3)";#N/A,#N/A,FALSE,"소목차(4)";#N/A,#N/A,FALSE,"기본전제";#N/A,#N/A,FALSE,"적정분양가";#N/A,#N/A,FALSE,"적정분양가(1)";#N/A,#N/A,FALSE,"적정분양가(2)";#N/A,#N/A,FALSE,"적정분양가(3)";#N/A,#N/A,FALSE,"적정분양가(4)";#N/A,#N/A,FALSE,"적정분양가(5)";#N/A,#N/A,FALSE,"target(1)";#N/A,#N/A,FALSE,"target(2)";#N/A,#N/A,FALSE,"소목차(5)";#N/A,#N/A,FALSE,"분양전략수립전제";#N/A,#N/A,FALSE,"단계별분양전략";#N/A,#N/A,FALSE,"분양전략흐름도";#N/A,#N/A,FALSE,"분양활동방향";#N/A,#N/A,FALSE,"Pre-m";#N/A,#N/A,FALSE,"부동산우군화방안";#N/A,#N/A,FALSE,"기타영업전략(1)";#N/A,#N/A,FALSE,"기타영업전략(2)";#N/A,#N/A,FALSE,"분양사무실운영";#N/A,#N/A,FALSE,"분양조직운영";#N/A,#N/A,FALSE,"조직도";#N/A,#N/A,FALSE,"세부업무분장";#N/A,#N/A,FALSE,"소목차(6)";#N/A,#N/A,FALSE,"분양목표";#N/A,#N/A,FALSE,"분양대행수수료 ";#N/A,#N/A,FALSE,"컨설팅실적(1)";#N/A,#N/A,FALSE,"컨설팅실적(2)";#N/A,#N/A,FALSE,"컨설팅실적(3)";#N/A,#N/A,FALSE,"조직도 "}</definedName>
    <definedName name="wrn.평촌." localSheetId="3" hidden="1">{#N/A,#N/A,FALSE,"표지";#N/A,#N/A,FALSE,"제출문";#N/A,#N/A,FALSE,"목차";#N/A,#N/A,FALSE,"소목차(1)";#N/A,#N/A,FALSE,"경제전망";#N/A,#N/A,FALSE,"부동산전망";#N/A,#N/A,FALSE,"투자환경(1)";#N/A,#N/A,FALSE,"투자환경(2)";#N/A,#N/A,FALSE,"투자환경(3)";#N/A,#N/A,FALSE,"투자환경(4)";#N/A,#N/A,FALSE,"소목차(2)";#N/A,#N/A,FALSE,"사업개요";#N/A,#N/A,FALSE,"프로젝트분석";#N/A,#N/A,FALSE,"프로젝트평가";#N/A,#N/A,FALSE,"소목차(3)";#N/A,#N/A,FALSE,"공급사례(1)";#N/A,#N/A,FALSE,"공급사례(2)";#N/A,#N/A,FALSE,"상권분석";#N/A,#N/A,FALSE,"상권분석 (2)";#N/A,#N/A,FALSE,"상품최적화(1)";#N/A,#N/A,FALSE,"상품최적화(2)";#N/A,#N/A,FALSE,"상품최적화(3)";#N/A,#N/A,FALSE,"소목차(4)";#N/A,#N/A,FALSE,"기본전제";#N/A,#N/A,FALSE,"적정분양가";#N/A,#N/A,FALSE,"적정분양가(1)";#N/A,#N/A,FALSE,"적정분양가(2)";#N/A,#N/A,FALSE,"적정분양가(3)";#N/A,#N/A,FALSE,"적정분양가(4)";#N/A,#N/A,FALSE,"적정분양가(5)";#N/A,#N/A,FALSE,"target(1)";#N/A,#N/A,FALSE,"target(2)";#N/A,#N/A,FALSE,"소목차(5)";#N/A,#N/A,FALSE,"분양전략수립전제";#N/A,#N/A,FALSE,"단계별분양전략";#N/A,#N/A,FALSE,"분양전략흐름도";#N/A,#N/A,FALSE,"분양활동방향";#N/A,#N/A,FALSE,"Pre-m";#N/A,#N/A,FALSE,"부동산우군화방안";#N/A,#N/A,FALSE,"기타영업전략(1)";#N/A,#N/A,FALSE,"기타영업전략(2)";#N/A,#N/A,FALSE,"분양사무실운영";#N/A,#N/A,FALSE,"분양조직운영";#N/A,#N/A,FALSE,"조직도";#N/A,#N/A,FALSE,"세부업무분장";#N/A,#N/A,FALSE,"소목차(6)";#N/A,#N/A,FALSE,"분양목표";#N/A,#N/A,FALSE,"분양대행수수료 ";#N/A,#N/A,FALSE,"컨설팅실적(1)";#N/A,#N/A,FALSE,"컨설팅실적(2)";#N/A,#N/A,FALSE,"컨설팅실적(3)";#N/A,#N/A,FALSE,"조직도 "}</definedName>
    <definedName name="wrn.평촌." hidden="1">{#N/A,#N/A,FALSE,"표지";#N/A,#N/A,FALSE,"제출문";#N/A,#N/A,FALSE,"목차";#N/A,#N/A,FALSE,"소목차(1)";#N/A,#N/A,FALSE,"경제전망";#N/A,#N/A,FALSE,"부동산전망";#N/A,#N/A,FALSE,"투자환경(1)";#N/A,#N/A,FALSE,"투자환경(2)";#N/A,#N/A,FALSE,"투자환경(3)";#N/A,#N/A,FALSE,"투자환경(4)";#N/A,#N/A,FALSE,"소목차(2)";#N/A,#N/A,FALSE,"사업개요";#N/A,#N/A,FALSE,"프로젝트분석";#N/A,#N/A,FALSE,"프로젝트평가";#N/A,#N/A,FALSE,"소목차(3)";#N/A,#N/A,FALSE,"공급사례(1)";#N/A,#N/A,FALSE,"공급사례(2)";#N/A,#N/A,FALSE,"상권분석";#N/A,#N/A,FALSE,"상권분석 (2)";#N/A,#N/A,FALSE,"상품최적화(1)";#N/A,#N/A,FALSE,"상품최적화(2)";#N/A,#N/A,FALSE,"상품최적화(3)";#N/A,#N/A,FALSE,"소목차(4)";#N/A,#N/A,FALSE,"기본전제";#N/A,#N/A,FALSE,"적정분양가";#N/A,#N/A,FALSE,"적정분양가(1)";#N/A,#N/A,FALSE,"적정분양가(2)";#N/A,#N/A,FALSE,"적정분양가(3)";#N/A,#N/A,FALSE,"적정분양가(4)";#N/A,#N/A,FALSE,"적정분양가(5)";#N/A,#N/A,FALSE,"target(1)";#N/A,#N/A,FALSE,"target(2)";#N/A,#N/A,FALSE,"소목차(5)";#N/A,#N/A,FALSE,"분양전략수립전제";#N/A,#N/A,FALSE,"단계별분양전략";#N/A,#N/A,FALSE,"분양전략흐름도";#N/A,#N/A,FALSE,"분양활동방향";#N/A,#N/A,FALSE,"Pre-m";#N/A,#N/A,FALSE,"부동산우군화방안";#N/A,#N/A,FALSE,"기타영업전략(1)";#N/A,#N/A,FALSE,"기타영업전략(2)";#N/A,#N/A,FALSE,"분양사무실운영";#N/A,#N/A,FALSE,"분양조직운영";#N/A,#N/A,FALSE,"조직도";#N/A,#N/A,FALSE,"세부업무분장";#N/A,#N/A,FALSE,"소목차(6)";#N/A,#N/A,FALSE,"분양목표";#N/A,#N/A,FALSE,"분양대행수수료 ";#N/A,#N/A,FALSE,"컨설팅실적(1)";#N/A,#N/A,FALSE,"컨설팅실적(2)";#N/A,#N/A,FALSE,"컨설팅실적(3)";#N/A,#N/A,FALSE,"조직도 "}</definedName>
    <definedName name="wrn.포항강판." localSheetId="0" hidden="1">{"현수",#N/A,FALSE,"월추정감가상각비"}</definedName>
    <definedName name="wrn.포항강판." hidden="1">{"현수",#N/A,FALSE,"월추정감가상각비"}</definedName>
    <definedName name="wrn.표면처리._.현황." localSheetId="0" hidden="1">{#N/A,#N/A,FALSE,"불량현황";#N/A,#N/A,FALSE,"표면처리업체별";#N/A,#N/A,FALSE,"사양별";#N/A,#N/A,FALSE,"제작업체별";#N/A,#N/A,FALSE,"업체주소";#N/A,#N/A,FALSE,"장착부위";#N/A,#N/A,FALSE,"V-100표면현황 (2)"}</definedName>
    <definedName name="wrn.표면처리._.현황." localSheetId="3" hidden="1">{#N/A,#N/A,FALSE,"불량현황";#N/A,#N/A,FALSE,"표면처리업체별";#N/A,#N/A,FALSE,"사양별";#N/A,#N/A,FALSE,"제작업체별";#N/A,#N/A,FALSE,"업체주소";#N/A,#N/A,FALSE,"장착부위";#N/A,#N/A,FALSE,"V-100표면현황 (2)"}</definedName>
    <definedName name="wrn.표면처리._.현황." hidden="1">{#N/A,#N/A,FALSE,"불량현황";#N/A,#N/A,FALSE,"표면처리업체별";#N/A,#N/A,FALSE,"사양별";#N/A,#N/A,FALSE,"제작업체별";#N/A,#N/A,FALSE,"업체주소";#N/A,#N/A,FALSE,"장착부위";#N/A,#N/A,FALSE,"V-100표면현황 (2)"}</definedName>
    <definedName name="wrn.표지목차." localSheetId="0" hidden="1">{#N/A,#N/A,FALSE,"표지목차"}</definedName>
    <definedName name="wrn.표지목차." hidden="1">{#N/A,#N/A,FALSE,"표지목차"}</definedName>
    <definedName name="wrn.하반기2팀._.보고서." localSheetId="0" hidden="1">{#N/A,#N/A,FALSE,"검사기준서";#N/A,#N/A,FALSE,"품질관리공정도";#N/A,#N/A,FALSE,"검사기준서 data";#N/A,#N/A,FALSE,"품질관리공정도 data";#N/A,#N/A,FALSE,"dr제조공정현황";#N/A,#N/A,FALSE,"DR-1";#N/A,#N/A,FALSE,"검사수행상태감사";#N/A,#N/A,FALSE,"검사수행상태감사data"}</definedName>
    <definedName name="wrn.하반기2팀._.보고서." localSheetId="3" hidden="1">{#N/A,#N/A,FALSE,"검사기준서";#N/A,#N/A,FALSE,"품질관리공정도";#N/A,#N/A,FALSE,"검사기준서 data";#N/A,#N/A,FALSE,"품질관리공정도 data";#N/A,#N/A,FALSE,"dr제조공정현황";#N/A,#N/A,FALSE,"DR-1";#N/A,#N/A,FALSE,"검사수행상태감사";#N/A,#N/A,FALSE,"검사수행상태감사data"}</definedName>
    <definedName name="wrn.하반기2팀._.보고서." hidden="1">{#N/A,#N/A,FALSE,"검사기준서";#N/A,#N/A,FALSE,"품질관리공정도";#N/A,#N/A,FALSE,"검사기준서 data";#N/A,#N/A,FALSE,"품질관리공정도 data";#N/A,#N/A,FALSE,"dr제조공정현황";#N/A,#N/A,FALSE,"DR-1";#N/A,#N/A,FALSE,"검사수행상태감사";#N/A,#N/A,FALSE,"검사수행상태감사data"}</definedName>
    <definedName name="wrn.한국은행._.보고서." localSheetId="0" hidden="1">{#N/A,#N/A,FALSE,"주요여수신";#N/A,#N/A,FALSE,"수신금리";#N/A,#N/A,FALSE,"대출금리";#N/A,#N/A,FALSE,"신규대출";#N/A,#N/A,FALSE,"총액대출"}</definedName>
    <definedName name="wrn.한국은행._.보고서." hidden="1">{#N/A,#N/A,FALSE,"주요여수신";#N/A,#N/A,FALSE,"수신금리";#N/A,#N/A,FALSE,"대출금리";#N/A,#N/A,FALSE,"신규대출";#N/A,#N/A,FALSE,"총액대출"}</definedName>
    <definedName name="wrn.함영민." localSheetId="0" hidden="1">{#N/A,#N/A,FALSE,"범우구미";#N/A,#N/A,FALSE,"세한케미칼";#N/A,#N/A,FALSE,"세명화학";#N/A,#N/A,FALSE,"신영케미칼";#N/A,#N/A,FALSE,"일석상사"}</definedName>
    <definedName name="wrn.함영민." hidden="1">{#N/A,#N/A,FALSE,"범우구미";#N/A,#N/A,FALSE,"세한케미칼";#N/A,#N/A,FALSE,"세명화학";#N/A,#N/A,FALSE,"신영케미칼";#N/A,#N/A,FALSE,"일석상사"}</definedName>
    <definedName name="wrn.허치환씨._.하반기._.자료." localSheetId="0" hidden="1">{#N/A,#N/A,FALSE,"검사-1";#N/A,#N/A,FALSE,"품질관리공정도";#N/A,#N/A,FALSE,"DR-1";#N/A,#N/A,FALSE,"DR-부적합";#N/A,#N/A,FALSE,"DR-제조공정";#N/A,#N/A,FALSE,"검사-부적합";#N/A,#N/A,FALSE,"검사기준서"}</definedName>
    <definedName name="wrn.허치환씨._.하반기._.자료." localSheetId="3" hidden="1">{#N/A,#N/A,FALSE,"검사-1";#N/A,#N/A,FALSE,"품질관리공정도";#N/A,#N/A,FALSE,"DR-1";#N/A,#N/A,FALSE,"DR-부적합";#N/A,#N/A,FALSE,"DR-제조공정";#N/A,#N/A,FALSE,"검사-부적합";#N/A,#N/A,FALSE,"검사기준서"}</definedName>
    <definedName name="wrn.허치환씨._.하반기._.자료." hidden="1">{#N/A,#N/A,FALSE,"검사-1";#N/A,#N/A,FALSE,"품질관리공정도";#N/A,#N/A,FALSE,"DR-1";#N/A,#N/A,FALSE,"DR-부적합";#N/A,#N/A,FALSE,"DR-제조공정";#N/A,#N/A,FALSE,"검사-부적합";#N/A,#N/A,FALSE,"검사기준서"}</definedName>
    <definedName name="wrn.현대정공구매현황." localSheetId="0" hidden="1">{#N/A,#N/A,FALSE,"정공"}</definedName>
    <definedName name="wrn.현대정공구매현황." localSheetId="3" hidden="1">{#N/A,#N/A,FALSE,"정공"}</definedName>
    <definedName name="wrn.현대정공구매현황." hidden="1">{#N/A,#N/A,FALSE,"정공"}</definedName>
    <definedName name="wrn.현장._.NCR._.분석." localSheetId="0" hidden="1">{#N/A,#N/A,FALSE,"현장 NCR 분석";#N/A,#N/A,FALSE,"현장품질감사";#N/A,#N/A,FALSE,"현장품질감사"}</definedName>
    <definedName name="wrn.현장._.NCR._.분석." hidden="1">{#N/A,#N/A,FALSE,"현장 NCR 분석";#N/A,#N/A,FALSE,"현장품질감사";#N/A,#N/A,FALSE,"현장품질감사"}</definedName>
    <definedName name="wrn.혼합골재." localSheetId="0" hidden="1">{#N/A,#N/A,FALSE,"혼합골재"}</definedName>
    <definedName name="wrn.혼합골재." hidden="1">{#N/A,#N/A,FALSE,"혼합골재"}</definedName>
    <definedName name="wrn.회의0104.XLS." localSheetId="0" hidden="1">{#N/A,#N/A,TRUE,"매출진척-1";#N/A,#N/A,TRUE,"매출진척-2";#N/A,#N/A,TRUE,"제품실적";#N/A,#N/A,TRUE,"RAC";#N/A,#N/A,TRUE,"PAC ";#N/A,#N/A,TRUE,"재고현황";#N/A,#N/A,TRUE,"공지사항"}</definedName>
    <definedName name="wrn.회의0104.XLS." localSheetId="3" hidden="1">{#N/A,#N/A,TRUE,"매출진척-1";#N/A,#N/A,TRUE,"매출진척-2";#N/A,#N/A,TRUE,"제품실적";#N/A,#N/A,TRUE,"RAC";#N/A,#N/A,TRUE,"PAC ";#N/A,#N/A,TRUE,"재고현황";#N/A,#N/A,TRUE,"공지사항"}</definedName>
    <definedName name="wrn.회의0104.XLS." hidden="1">{#N/A,#N/A,TRUE,"매출진척-1";#N/A,#N/A,TRUE,"매출진척-2";#N/A,#N/A,TRUE,"제품실적";#N/A,#N/A,TRUE,"RAC";#N/A,#N/A,TRUE,"PAC ";#N/A,#N/A,TRUE,"재고현황";#N/A,#N/A,TRUE,"공지사항"}</definedName>
    <definedName name="wrn1.Current._.Month._.Everything" localSheetId="0"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wrn1.Current._.Month._.Everything" hidden="1">{"Month Summary",#N/A,FALSE,"Summary";"Total Details",#N/A,FALSE,"Current Yr";"Polymers Details",#N/A,FALSE,"Current Yr";"Performance Details",#N/A,FALSE,"Current Yr";"ICD Details",#N/A,FALSE,"Current Yr";"Total Chem",#N/A,FALSE,"Budget";"Polymer Details",#N/A,FALSE,"Budget";"Performance Details",#N/A,FALSE,"Budget";"ICD Details",#N/A,FALSE,"Budget";"Total Chem",#N/A,FALSE,"Prior Year";"Polymer Details",#N/A,FALSE,"Prior Year";"Performance Details",#N/A,FALSE,"Prior Year";"ICD Details",#N/A,FALSE,"Prior Year"}</definedName>
    <definedName name="wrn1.PRINT." localSheetId="0" hidden="1">{"DOWNLOAD",#N/A,FALSE,"GLDownload";"UPLOAD",#N/A,FALSE,"GLUpload"}</definedName>
    <definedName name="wrn1.PRINT." hidden="1">{"DOWNLOAD",#N/A,FALSE,"GLDownload";"UPLOAD",#N/A,FALSE,"GLUpload"}</definedName>
    <definedName name="wrn2.all" localSheetId="0" hidden="1">{"PAGE1",#N/A,FALSE,"YIELDS";"PAGE2",#N/A,FALSE,"YIELDS";"PAGE3",#N/A,FALSE,"YIELDS"}</definedName>
    <definedName name="wrn2.all" hidden="1">{"PAGE1",#N/A,FALSE,"YIELDS";"PAGE2",#N/A,FALSE,"YIELDS";"PAGE3",#N/A,FALSE,"YIELDS"}</definedName>
    <definedName name="wrn2.all." localSheetId="0" hidden="1">{"PAGE1",#N/A,FALSE,"YIELDS";"PAGE2",#N/A,FALSE,"YIELDS";"PAGE3",#N/A,FALSE,"YIELDS"}</definedName>
    <definedName name="wrn2.all." hidden="1">{"PAGE1",#N/A,FALSE,"YIELDS";"PAGE2",#N/A,FALSE,"YIELDS";"PAGE3",#N/A,FALSE,"YIELDS"}</definedName>
    <definedName name="wrn2.gasodem." localSheetId="0" hidden="1">{"monthly",#N/A,FALSE,"GASODEM";"qtr to yr",#N/A,FALSE,"GASODEM"}</definedName>
    <definedName name="wrn2.gasodem." hidden="1">{"monthly",#N/A,FALSE,"GASODEM";"qtr to yr",#N/A,FALSE,"GASODEM"}</definedName>
    <definedName name="wrna.prod" localSheetId="0" hidden="1">{#N/A,#N/A,FALSE,"1";#N/A,#N/A,FALSE,"2";#N/A,#N/A,FALSE,"16 - 17";#N/A,#N/A,FALSE,"18 - 19";#N/A,#N/A,FALSE,"26";#N/A,#N/A,FALSE,"27";#N/A,#N/A,FALSE,"28"}</definedName>
    <definedName name="wrna.prod" hidden="1">{#N/A,#N/A,FALSE,"1";#N/A,#N/A,FALSE,"2";#N/A,#N/A,FALSE,"16 - 17";#N/A,#N/A,FALSE,"18 - 19";#N/A,#N/A,FALSE,"26";#N/A,#N/A,FALSE,"27";#N/A,#N/A,FALSE,"28"}</definedName>
    <definedName name="wrnaboth" localSheetId="0" hidden="1">{"detail",#N/A,FALSE,"mfg";"summary",#N/A,FALSE,"mfg"}</definedName>
    <definedName name="wrnaboth" hidden="1">{"detail",#N/A,FALSE,"mfg";"summary",#N/A,FALSE,"mfg"}</definedName>
    <definedName name="wrnats" localSheetId="0" hidden="1">{#N/A,"PURADD",FALSE,"Business Analysis";#N/A,"PURSPP",FALSE,"Business Analysis";#N/A,"CTGIND",FALSE,"Business Analysis";#N/A,"PURCHM",FALSE,"Business Analysis";#N/A,"SPADD",FALSE,"Business Analysis";#N/A,"EPOXY",FALSE,"Business Analysis";#N/A,"PURPER",FALSE,"Business Analysis"}</definedName>
    <definedName name="wrnats" hidden="1">{#N/A,"PURADD",FALSE,"Business Analysis";#N/A,"PURSPP",FALSE,"Business Analysis";#N/A,"CTGIND",FALSE,"Business Analysis";#N/A,"PURCHM",FALSE,"Business Analysis";#N/A,"SPADD",FALSE,"Business Analysis";#N/A,"EPOXY",FALSE,"Business Analysis";#N/A,"PURPER",FALSE,"Business Analysis"}</definedName>
    <definedName name="wrnavboth" localSheetId="0" hidden="1">{"detail",#N/A,FALSE,"mfg";"summary",#N/A,FALSE,"mfg"}</definedName>
    <definedName name="wrnavboth" hidden="1">{"detail",#N/A,FALSE,"mfg";"summary",#N/A,FALSE,"mfg"}</definedName>
    <definedName name="wrnavpucspadd" localSheetId="0" hidden="1">{#N/A,"PURCHM",FALSE,"Business Analysis";#N/A,"SPADD",FALSE,"Business Analysis"}</definedName>
    <definedName name="wrnavpucspadd" hidden="1">{#N/A,"PURCHM",FALSE,"Business Analysis";#N/A,"SPADD",FALSE,"Business Analysis"}</definedName>
    <definedName name="wrnb213" localSheetId="0" hidden="1">{"detail",#N/A,FALSE,"mfg";"summary",#N/A,FALSE,"mfg"}</definedName>
    <definedName name="wrnb213" hidden="1">{"detail",#N/A,FALSE,"mfg";"summary",#N/A,FALSE,"mfg"}</definedName>
    <definedName name="wrnb412" localSheetId="0" hidden="1">{"detail",#N/A,FALSE,"mfg";"summary",#N/A,FALSE,"mfg"}</definedName>
    <definedName name="wrnb412" hidden="1">{"detail",#N/A,FALSE,"mfg";"summary",#N/A,FALSE,"mfg"}</definedName>
    <definedName name="wrnboth14a" localSheetId="0" hidden="1">{"detail",#N/A,FALSE,"mfg";"summary",#N/A,FALSE,"mfg"}</definedName>
    <definedName name="wrnboth14a" hidden="1">{"detail",#N/A,FALSE,"mfg";"summary",#N/A,FALSE,"mfg"}</definedName>
    <definedName name="WRNP41" localSheetId="0" hidden="1">{#N/A,"PURCHM",FALSE,"Business Analysis";#N/A,"SPADD",FALSE,"Business Analysis"}</definedName>
    <definedName name="WRNP41" hidden="1">{#N/A,"PURCHM",FALSE,"Business Analysis";#N/A,"SPADD",FALSE,"Business Analysis"}</definedName>
    <definedName name="wrnp61" localSheetId="0" hidden="1">{#N/A,"PURCHM",FALSE,"Business Analysis";#N/A,"SPADD",FALSE,"Business Analysis"}</definedName>
    <definedName name="wrnp61" hidden="1">{#N/A,"PURCHM",FALSE,"Business Analysis";#N/A,"SPADD",FALSE,"Business Analysis"}</definedName>
    <definedName name="wrnpav" localSheetId="0" hidden="1">{#N/A,"PURCHM",FALSE,"Business Analysis";#N/A,"SPADD",FALSE,"Business Analysis"}</definedName>
    <definedName name="wrnpav" hidden="1">{#N/A,"PURCHM",FALSE,"Business Analysis";#N/A,"SPADD",FALSE,"Business Analysis"}</definedName>
    <definedName name="wrnpuc213" localSheetId="0" hidden="1">{#N/A,"PURCHM",FALSE,"Business Analysis";#N/A,"SPADD",FALSE,"Business Analysis"}</definedName>
    <definedName name="wrnpuc213" hidden="1">{#N/A,"PURCHM",FALSE,"Business Analysis";#N/A,"SPADD",FALSE,"Business Analysis"}</definedName>
    <definedName name="wrnpuc2412" localSheetId="0" hidden="1">{#N/A,"PURCHM",FALSE,"Business Analysis";#N/A,"SPADD",FALSE,"Business Analysis"}</definedName>
    <definedName name="wrnpuc2412" hidden="1">{#N/A,"PURCHM",FALSE,"Business Analysis";#N/A,"SPADD",FALSE,"Business Analysis"}</definedName>
    <definedName name="wrnpuc412" localSheetId="0" hidden="1">{#N/A,"PURCHM",FALSE,"Business Analysis";#N/A,"SPADD",FALSE,"Business Analysis"}</definedName>
    <definedName name="wrnpuc412" hidden="1">{#N/A,"PURCHM",FALSE,"Business Analysis";#N/A,"SPADD",FALSE,"Business Analysis"}</definedName>
    <definedName name="wrnpucs213" localSheetId="0" hidden="1">{#N/A,"PURCHM",FALSE,"Business Analysis";#N/A,"SPADD",FALSE,"Business Analysis"}</definedName>
    <definedName name="wrnpucs213" hidden="1">{#N/A,"PURCHM",FALSE,"Business Analysis";#N/A,"SPADD",FALSE,"Business Analysis"}</definedName>
    <definedName name="wrnpucspadd32" localSheetId="0" hidden="1">{#N/A,"PURCHM",FALSE,"Business Analysis";#N/A,"SPADD",FALSE,"Business Analysis"}</definedName>
    <definedName name="wrnpucspadd32" hidden="1">{#N/A,"PURCHM",FALSE,"Business Analysis";#N/A,"SPADD",FALSE,"Business Analysis"}</definedName>
    <definedName name="wrnpucspaddza103" localSheetId="0" hidden="1">{#N/A,"PURCHM",FALSE,"Business Analysis";#N/A,"SPADD",FALSE,"Business Analysis"}</definedName>
    <definedName name="wrnpucspaddza103" hidden="1">{#N/A,"PURCHM",FALSE,"Business Analysis";#N/A,"SPADD",FALSE,"Business Analysis"}</definedName>
    <definedName name="wrnpucspvd" localSheetId="0" hidden="1">{#N/A,"PURCHM",FALSE,"Business Analysis";#N/A,"SPADD",FALSE,"Business Analysis"}</definedName>
    <definedName name="wrnpucspvd" hidden="1">{#N/A,"PURCHM",FALSE,"Business Analysis";#N/A,"SPADD",FALSE,"Business Analysis"}</definedName>
    <definedName name="wrnpvcs" localSheetId="0" hidden="1">{#N/A,"PURCHM",FALSE,"Business Analysis";#N/A,"SPADD",FALSE,"Business Analysis"}</definedName>
    <definedName name="wrnpvcs" hidden="1">{#N/A,"PURCHM",FALSE,"Business Analysis";#N/A,"SPADD",FALSE,"Business Analysis"}</definedName>
    <definedName name="wrnt51" localSheetId="0" hidden="1">{#N/A,"PURADD",FALSE,"Business Analysis";#N/A,"PURSPP",FALSE,"Business Analysis";#N/A,"CTGIND",FALSE,"Business Analysis";#N/A,"PURCHM",FALSE,"Business Analysis";#N/A,"SPADD",FALSE,"Business Analysis";#N/A,"EPOXY",FALSE,"Business Analysis";#N/A,"PURPER",FALSE,"Business Analysis"}</definedName>
    <definedName name="wrnt51" hidden="1">{#N/A,"PURADD",FALSE,"Business Analysis";#N/A,"PURSPP",FALSE,"Business Analysis";#N/A,"CTGIND",FALSE,"Business Analysis";#N/A,"PURCHM",FALSE,"Business Analysis";#N/A,"SPADD",FALSE,"Business Analysis";#N/A,"EPOXY",FALSE,"Business Analysis";#N/A,"PURPER",FALSE,"Business Analysis"}</definedName>
    <definedName name="wrnt61" localSheetId="0" hidden="1">{#N/A,"PURADD",FALSE,"Business Analysis";#N/A,"PURSPP",FALSE,"Business Analysis";#N/A,"CTGIND",FALSE,"Business Analysis";#N/A,"PURCHM",FALSE,"Business Analysis";#N/A,"SPADD",FALSE,"Business Analysis";#N/A,"EPOXY",FALSE,"Business Analysis";#N/A,"PURPER",FALSE,"Business Analysis"}</definedName>
    <definedName name="wrnt61" hidden="1">{#N/A,"PURADD",FALSE,"Business Analysis";#N/A,"PURSPP",FALSE,"Business Analysis";#N/A,"CTGIND",FALSE,"Business Analysis";#N/A,"PURCHM",FALSE,"Business Analysis";#N/A,"SPADD",FALSE,"Business Analysis";#N/A,"EPOXY",FALSE,"Business Analysis";#N/A,"PURPER",FALSE,"Business Analysis"}</definedName>
    <definedName name="wrnt71" localSheetId="0" hidden="1">{#N/A,"PURADD",FALSE,"Business Analysis";#N/A,"PURSPP",FALSE,"Business Analysis";#N/A,"CTGIND",FALSE,"Business Analysis";#N/A,"PURCHM",FALSE,"Business Analysis";#N/A,"SPADD",FALSE,"Business Analysis";#N/A,"EPOXY",FALSE,"Business Analysis";#N/A,"PURPER",FALSE,"Business Analysis"}</definedName>
    <definedName name="wrnt71" hidden="1">{#N/A,"PURADD",FALSE,"Business Analysis";#N/A,"PURSPP",FALSE,"Business Analysis";#N/A,"CTGIND",FALSE,"Business Analysis";#N/A,"PURCHM",FALSE,"Business Analysis";#N/A,"SPADD",FALSE,"Business Analysis";#N/A,"EPOXY",FALSE,"Business Analysis";#N/A,"PURPER",FALSE,"Business Analysis"}</definedName>
    <definedName name="WRNTOT41" localSheetId="0" hidden="1">{#N/A,"PURADD",FALSE,"Business Analysis";#N/A,"PURSPP",FALSE,"Business Analysis";#N/A,"CTGIND",FALSE,"Business Analysis";#N/A,"PURCHM",FALSE,"Business Analysis";#N/A,"SPADD",FALSE,"Business Analysis";#N/A,"EPOXY",FALSE,"Business Analysis";#N/A,"PURPER",FALSE,"Business Analysis"}</definedName>
    <definedName name="WRNTOT41" hidden="1">{#N/A,"PURADD",FALSE,"Business Analysis";#N/A,"PURSPP",FALSE,"Business Analysis";#N/A,"CTGIND",FALSE,"Business Analysis";#N/A,"PURCHM",FALSE,"Business Analysis";#N/A,"SPADD",FALSE,"Business Analysis";#N/A,"EPOXY",FALSE,"Business Analysis";#N/A,"PURPER",FALSE,"Business Analysis"}</definedName>
    <definedName name="wrntot412" localSheetId="0" hidden="1">{#N/A,"PURADD",FALSE,"Business Analysis";#N/A,"PURSPP",FALSE,"Business Analysis";#N/A,"CTGIND",FALSE,"Business Analysis";#N/A,"PURCHM",FALSE,"Business Analysis";#N/A,"SPADD",FALSE,"Business Analysis";#N/A,"EPOXY",FALSE,"Business Analysis";#N/A,"PURPER",FALSE,"Business Analysis"}</definedName>
    <definedName name="wrntot412" hidden="1">{#N/A,"PURADD",FALSE,"Business Analysis";#N/A,"PURSPP",FALSE,"Business Analysis";#N/A,"CTGIND",FALSE,"Business Analysis";#N/A,"PURCHM",FALSE,"Business Analysis";#N/A,"SPADD",FALSE,"Business Analysis";#N/A,"EPOXY",FALSE,"Business Analysis";#N/A,"PURPER",FALSE,"Business Analysis"}</definedName>
    <definedName name="wrntotal213" localSheetId="0" hidden="1">{#N/A,"PURADD",FALSE,"Business Analysis";#N/A,"PURSPP",FALSE,"Business Analysis";#N/A,"CTGIND",FALSE,"Business Analysis";#N/A,"PURCHM",FALSE,"Business Analysis";#N/A,"SPADD",FALSE,"Business Analysis";#N/A,"EPOXY",FALSE,"Business Analysis";#N/A,"PURPER",FALSE,"Business Analysis"}</definedName>
    <definedName name="wrntotal213" hidden="1">{#N/A,"PURADD",FALSE,"Business Analysis";#N/A,"PURSPP",FALSE,"Business Analysis";#N/A,"CTGIND",FALSE,"Business Analysis";#N/A,"PURCHM",FALSE,"Business Analysis";#N/A,"SPADD",FALSE,"Business Analysis";#N/A,"EPOXY",FALSE,"Business Analysis";#N/A,"PURPER",FALSE,"Business Analysis"}</definedName>
    <definedName name="wrntotax" localSheetId="0" hidden="1">{#N/A,"PURADD",FALSE,"Business Analysis";#N/A,"PURSPP",FALSE,"Business Analysis";#N/A,"CTGIND",FALSE,"Business Analysis";#N/A,"PURCHM",FALSE,"Business Analysis";#N/A,"SPADD",FALSE,"Business Analysis";#N/A,"EPOXY",FALSE,"Business Analysis";#N/A,"PURPER",FALSE,"Business Analysis"}</definedName>
    <definedName name="wrntotax" hidden="1">{#N/A,"PURADD",FALSE,"Business Analysis";#N/A,"PURSPP",FALSE,"Business Analysis";#N/A,"CTGIND",FALSE,"Business Analysis";#N/A,"PURCHM",FALSE,"Business Analysis";#N/A,"SPADD",FALSE,"Business Analysis";#N/A,"EPOXY",FALSE,"Business Analysis";#N/A,"PURPER",FALSE,"Business Analysis"}</definedName>
    <definedName name="wrntotdiv213" localSheetId="0" hidden="1">{#N/A,"PURADD",FALSE,"Business Analysis";#N/A,"PURSPP",FALSE,"Business Analysis";#N/A,"CTGIND",FALSE,"Business Analysis";#N/A,"PURCHM",FALSE,"Business Analysis";#N/A,"SPADD",FALSE,"Business Analysis";#N/A,"EPOXY",FALSE,"Business Analysis";#N/A,"PURPER",FALSE,"Business Analysis"}</definedName>
    <definedName name="wrntotdiv213" hidden="1">{#N/A,"PURADD",FALSE,"Business Analysis";#N/A,"PURSPP",FALSE,"Business Analysis";#N/A,"CTGIND",FALSE,"Business Analysis";#N/A,"PURCHM",FALSE,"Business Analysis";#N/A,"SPADD",FALSE,"Business Analysis";#N/A,"EPOXY",FALSE,"Business Analysis";#N/A,"PURPER",FALSE,"Business Analysis"}</definedName>
    <definedName name="wrntotdiv412" localSheetId="0" hidden="1">{#N/A,"PURADD",FALSE,"Business Analysis";#N/A,"PURSPP",FALSE,"Business Analysis";#N/A,"CTGIND",FALSE,"Business Analysis";#N/A,"PURCHM",FALSE,"Business Analysis";#N/A,"SPADD",FALSE,"Business Analysis";#N/A,"EPOXY",FALSE,"Business Analysis";#N/A,"PURPER",FALSE,"Business Analysis"}</definedName>
    <definedName name="wrntotdiv412" hidden="1">{#N/A,"PURADD",FALSE,"Business Analysis";#N/A,"PURSPP",FALSE,"Business Analysis";#N/A,"CTGIND",FALSE,"Business Analysis";#N/A,"PURCHM",FALSE,"Business Analysis";#N/A,"SPADD",FALSE,"Business Analysis";#N/A,"EPOXY",FALSE,"Business Analysis";#N/A,"PURPER",FALSE,"Business Analysis"}</definedName>
    <definedName name="WRR" localSheetId="0" hidden="1">{#N/A,#N/A,FALSE,"Pharm";#N/A,#N/A,FALSE,"WWCM"}</definedName>
    <definedName name="WRR" hidden="1">{#N/A,#N/A,FALSE,"Pharm";#N/A,#N/A,FALSE,"WWCM"}</definedName>
    <definedName name="wrre" localSheetId="0"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re" hidden="1">{"Cover",#N/A,FALSE,"Cover";"Key Issues",#N/A,FALSE,"Key Issues";"External Trends",#N/A,FALSE,"External Trends";"Internal Trends",#N/A,FALSE,"Internal Trends";"Scorecard",#N/A,FALSE,"Scorecard V2";"Action Plans 1",#N/A,FALSE,"Action Plan Summary";"Action Plans 2",#N/A,FALSE,"Action Plan Summary";"FullPL",#N/A,FALSE,"Profit &amp; Loss Statement";"splitpl",#N/A,FALSE,"Profit &amp; Loss Statement";"Summary Capex",#N/A,FALSE,"summary capex";"Capex Detail",#N/A,FALSE,"capex detail";"Riskopps",#N/A,FALSE,"Risks&amp;Opps";"Major Factors",#N/A,FALSE,"Major Factors (2)"}</definedName>
    <definedName name="wrrrrr" localSheetId="0" hidden="1">{#N/A,#N/A,FALSE,"REPORT"}</definedName>
    <definedName name="wrrrrr" hidden="1">{#N/A,#N/A,FALSE,"REPORT"}</definedName>
    <definedName name="wrwer" localSheetId="0" hidden="1">{#N/A,#N/A,FALSE,"Umsatz 99";#N/A,#N/A,FALSE,"ER 99 "}</definedName>
    <definedName name="wrwer" hidden="1">{#N/A,#N/A,FALSE,"Umsatz 99";#N/A,#N/A,FALSE,"ER 99 "}</definedName>
    <definedName name="wrxave" localSheetId="0" hidden="1">{#N/A,"PURADD",FALSE,"Business Analysis";#N/A,"PURSPP",FALSE,"Business Analysis";#N/A,"CTGIND",FALSE,"Business Analysis";#N/A,"PURCHM",FALSE,"Business Analysis";#N/A,"SPADD",FALSE,"Business Analysis";#N/A,"EPOXY",FALSE,"Business Analysis";#N/A,"PURPER",FALSE,"Business Analysis"}</definedName>
    <definedName name="wrxave" hidden="1">{#N/A,"PURADD",FALSE,"Business Analysis";#N/A,"PURSPP",FALSE,"Business Analysis";#N/A,"CTGIND",FALSE,"Business Analysis";#N/A,"PURCHM",FALSE,"Business Analysis";#N/A,"SPADD",FALSE,"Business Analysis";#N/A,"EPOXY",FALSE,"Business Analysis";#N/A,"PURPER",FALSE,"Business Analysis"}</definedName>
    <definedName name="wry" localSheetId="0" hidden="1">{"YD LAPO2",#N/A,FALSE,"YTD"}</definedName>
    <definedName name="wry" hidden="1">{"YD LAPO2",#N/A,FALSE,"YTD"}</definedName>
    <definedName name="ws" localSheetId="0" hidden="1">{"'보고양식'!$A$58:$K$111"}</definedName>
    <definedName name="ws" hidden="1">{"'보고양식'!$A$58:$K$111"}</definedName>
    <definedName name="WSS0110PL" localSheetId="0" hidden="1">{#N/A,#N/A,FALSE,"지침";#N/A,#N/A,FALSE,"환경분석";#N/A,#N/A,FALSE,"Sheet16"}</definedName>
    <definedName name="WSS0110PL" hidden="1">{#N/A,#N/A,FALSE,"지침";#N/A,#N/A,FALSE,"환경분석";#N/A,#N/A,FALSE,"Sheet16"}</definedName>
    <definedName name="WSSDD" localSheetId="0" hidden="1">{#N/A,#N/A,FALSE,"지침";#N/A,#N/A,FALSE,"환경분석";#N/A,#N/A,FALSE,"Sheet16"}</definedName>
    <definedName name="WSSDD" hidden="1">{#N/A,#N/A,FALSE,"지침";#N/A,#N/A,FALSE,"환경분석";#N/A,#N/A,FALSE,"Sheet16"}</definedName>
    <definedName name="wssdsm" localSheetId="0" hidden="1">{#N/A,#N/A,FALSE,"지침";#N/A,#N/A,FALSE,"환경분석";#N/A,#N/A,FALSE,"Sheet16"}</definedName>
    <definedName name="wssdsm" hidden="1">{#N/A,#N/A,FALSE,"지침";#N/A,#N/A,FALSE,"환경분석";#N/A,#N/A,FALSE,"Sheet16"}</definedName>
    <definedName name="WSSDSN" localSheetId="0" hidden="1">{#N/A,#N/A,FALSE,"지침";#N/A,#N/A,FALSE,"환경분석";#N/A,#N/A,FALSE,"Sheet16"}</definedName>
    <definedName name="WSSDSN" hidden="1">{#N/A,#N/A,FALSE,"지침";#N/A,#N/A,FALSE,"환경분석";#N/A,#N/A,FALSE,"Sheet16"}</definedName>
    <definedName name="WSSEIS" localSheetId="0" hidden="1">{#N/A,#N/A,FALSE,"지침";#N/A,#N/A,FALSE,"환경분석";#N/A,#N/A,FALSE,"Sheet16"}</definedName>
    <definedName name="WSSEIS" hidden="1">{#N/A,#N/A,FALSE,"지침";#N/A,#N/A,FALSE,"환경분석";#N/A,#N/A,FALSE,"Sheet16"}</definedName>
    <definedName name="WTB">#REF!</definedName>
    <definedName name="wv" localSheetId="0" hidden="1">{#N/A,#N/A,FALSE,"Pharm";#N/A,#N/A,FALSE,"WWCM"}</definedName>
    <definedName name="wv" hidden="1">{#N/A,#N/A,FALSE,"Pharm";#N/A,#N/A,FALSE,"WWCM"}</definedName>
    <definedName name="wvbub"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bub"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ebusarea2132"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ebusarea213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t.busarea34"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t.busarea34"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2"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b2"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b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시간대별예약." localSheetId="0" hidden="1">{TRUE,TRUE,-0.5,-14.75,483,237.75,FALSE,TRUE,TRUE,TRUE,0,1,#N/A,47,#N/A,6.4954128440367,32.6666666666667,1,FALSE,FALSE,3,TRUE,1,FALSE,100,"Swvu.시간대별예약.","ACwvu.시간대별예약.",#N/A,FALSE,FALSE,0.6,0.47,0.72,0.71,2,"&amp;L&amp;""굴림,굵게""&amp;14&amp;F&amp;C&amp;""굴림,굵게""&amp;14&amp;A","&amp;L&amp;D  &amp;T&amp;C&amp;P 쪽&amp;R(재)서울의과학연구소  원무관리",FALSE,FALSE,FALSE,TRUE,1,100,#N/A,#N/A,"=R42C1:R77C13","=R1",#N/A,"Cwvu.시간대별예약.",FALSE,FALSE,TRUE,9,300,300,FALSE,FALSE,TRUE,TRUE,TRUE}</definedName>
    <definedName name="wvu.시간대별예약." hidden="1">{TRUE,TRUE,-0.5,-14.75,483,237.75,FALSE,TRUE,TRUE,TRUE,0,1,#N/A,47,#N/A,6.4954128440367,32.6666666666667,1,FALSE,FALSE,3,TRUE,1,FALSE,100,"Swvu.시간대별예약.","ACwvu.시간대별예약.",#N/A,FALSE,FALSE,0.6,0.47,0.72,0.71,2,"&amp;L&amp;""굴림,굵게""&amp;14&amp;F&amp;C&amp;""굴림,굵게""&amp;14&amp;A","&amp;L&amp;D  &amp;T&amp;C&amp;P 쪽&amp;R(재)서울의과학연구소  원무관리",FALSE,FALSE,FALSE,TRUE,1,100,#N/A,#N/A,"=R42C1:R77C13","=R1",#N/A,"Cwvu.시간대별예약.",FALSE,FALSE,TRUE,9,300,300,FALSE,FALSE,TRUE,TRUE,TRUE}</definedName>
    <definedName name="wvub412"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4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71"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71"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412"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412"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213"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213"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35" localSheetId="0"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vubusarea35" hidden="1">{TRUE,TRUE,-2.75,-17,604.5,293.25,FALSE,TRUE,TRUE,TRUE,0,1,#N/A,106,#N/A,12.3541666666667,22.4375,1,FALSE,FALSE,3,TRUE,1,FALSE,75,"Swvu.busarea.","ACwvu.busarea.",#N/A,FALSE,FALSE,0.75,0.75,1,1,2,"","&amp;L&amp;F&amp;A&amp;CPage &amp;P&amp;R&amp;D",TRUE,TRUE,FALSE,FALSE,1,79,#N/A,#N/A,"=R117C1:R139C9","=R1:R9",#N/A,"Cwvu.busarea.",FALSE,FALSE,TRUE,1,600,600,FALSE,FALSE,TRUE,TRUE,TRUE}</definedName>
    <definedName name="ww" localSheetId="0" hidden="1">{#N/A,#N/A,FALSE,"손익표지";#N/A,#N/A,FALSE,"손익계산";#N/A,#N/A,FALSE,"일반관리비";#N/A,#N/A,FALSE,"영업외수익";#N/A,#N/A,FALSE,"영업외비용";#N/A,#N/A,FALSE,"매출액";#N/A,#N/A,FALSE,"요약손익";#N/A,#N/A,FALSE,"요약대차";#N/A,#N/A,FALSE,"매출채권현황";#N/A,#N/A,FALSE,"매출채권명세"}</definedName>
    <definedName name="ww" hidden="1">{#N/A,#N/A,FALSE,"손익표지";#N/A,#N/A,FALSE,"손익계산";#N/A,#N/A,FALSE,"일반관리비";#N/A,#N/A,FALSE,"영업외수익";#N/A,#N/A,FALSE,"영업외비용";#N/A,#N/A,FALSE,"매출액";#N/A,#N/A,FALSE,"요약손익";#N/A,#N/A,FALSE,"요약대차";#N/A,#N/A,FALSE,"매출채권현황";#N/A,#N/A,FALSE,"매출채권명세"}</definedName>
    <definedName name="wwe.kkjk" localSheetId="0" hidden="1">{#N/A,#N/A,FALSE,"Umsatz CH";#N/A,#N/A,FALSE,"ER CH";#N/A,#N/A,FALSE,"EA CH (2) ";#N/A,#N/A,FALSE,"EA CH";#N/A,#N/A,FALSE,"EA CH (3) ";#N/A,#N/A,FALSE,"EA CH (4)";#N/A,#N/A,FALSE,"KA CH";#N/A,#N/A,FALSE,"KA CH  (2)";#N/A,#N/A,FALSE,"KA CH  (3)";#N/A,#N/A,FALSE,"KA CH (4)"}</definedName>
    <definedName name="wwe.kkjk" hidden="1">{#N/A,#N/A,FALSE,"Umsatz CH";#N/A,#N/A,FALSE,"ER CH";#N/A,#N/A,FALSE,"EA CH (2) ";#N/A,#N/A,FALSE,"EA CH";#N/A,#N/A,FALSE,"EA CH (3) ";#N/A,#N/A,FALSE,"EA CH (4)";#N/A,#N/A,FALSE,"KA CH";#N/A,#N/A,FALSE,"KA CH  (2)";#N/A,#N/A,FALSE,"KA CH  (3)";#N/A,#N/A,FALSE,"KA CH (4)"}</definedName>
    <definedName name="wwew" localSheetId="0" hidden="1">{#N/A,#N/A,FALSE,"UNIT";#N/A,#N/A,FALSE,"UNIT";#N/A,#N/A,FALSE,"계정"}</definedName>
    <definedName name="wwew" hidden="1">{#N/A,#N/A,FALSE,"UNIT";#N/A,#N/A,FALSE,"UNIT";#N/A,#N/A,FALSE,"계정"}</definedName>
    <definedName name="wwewewewe" localSheetId="0" hidden="1">{#N/A,#N/A,TRUE,"Summary";#N/A,#N/A,TRUE,"IS";#N/A,#N/A,TRUE,"Adj";#N/A,#N/A,TRUE,"BS";#N/A,#N/A,TRUE,"CF";#N/A,#N/A,TRUE,"Debt";#N/A,#N/A,TRUE,"IRR"}</definedName>
    <definedName name="wwewewewe" hidden="1">{#N/A,#N/A,TRUE,"Summary";#N/A,#N/A,TRUE,"IS";#N/A,#N/A,TRUE,"Adj";#N/A,#N/A,TRUE,"BS";#N/A,#N/A,TRUE,"CF";#N/A,#N/A,TRUE,"Debt";#N/A,#N/A,TRUE,"IRR"}</definedName>
    <definedName name="wwewww" localSheetId="0" hidden="1">{#N/A,#N/A,FALSE,"UNIT";#N/A,#N/A,FALSE,"UNIT";#N/A,#N/A,FALSE,"계정"}</definedName>
    <definedName name="wwewww" hidden="1">{#N/A,#N/A,FALSE,"UNIT";#N/A,#N/A,FALSE,"UNIT";#N/A,#N/A,FALSE,"계정"}</definedName>
    <definedName name="wwrr" localSheetId="0" hidden="1">{"'Chemical Lab Exhaust외 설치건'!$J$1"}</definedName>
    <definedName name="wwrr" localSheetId="3" hidden="1">{"'Chemical Lab Exhaust외 설치건'!$J$1"}</definedName>
    <definedName name="wwrr" hidden="1">{"'Chemical Lab Exhaust외 설치건'!$J$1"}</definedName>
    <definedName name="wwt" localSheetId="0" hidden="1">{"YD LAPO2",#N/A,FALSE,"YTD"}</definedName>
    <definedName name="wwt" hidden="1">{"YD LAPO2",#N/A,FALSE,"YTD"}</definedName>
    <definedName name="WWW"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WW"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WW"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wwww" localSheetId="0" hidden="1">{#N/A,#N/A,FALSE,"Produkte Erw.";#N/A,#N/A,FALSE,"Produkte Plan";#N/A,#N/A,FALSE,"Leistungen Erw.";#N/A,#N/A,FALSE,"Leistungen Plan";#N/A,#N/A,FALSE,"KA Allg.Kosten (2)";#N/A,#N/A,FALSE,"KA All.Kosten"}</definedName>
    <definedName name="wwww" hidden="1">{#N/A,#N/A,FALSE,"Produkte Erw.";#N/A,#N/A,FALSE,"Produkte Plan";#N/A,#N/A,FALSE,"Leistungen Erw.";#N/A,#N/A,FALSE,"Leistungen Plan";#N/A,#N/A,FALSE,"KA Allg.Kosten (2)";#N/A,#N/A,FALSE,"KA All.Kosten"}</definedName>
    <definedName name="wwwww" localSheetId="0" hidden="1">{#N/A,#N/A,FALSE,"UNIT";#N/A,#N/A,FALSE,"UNIT";#N/A,#N/A,FALSE,"계정"}</definedName>
    <definedName name="wwwww" hidden="1">{#N/A,#N/A,FALSE,"UNIT";#N/A,#N/A,FALSE,"UNIT";#N/A,#N/A,FALSE,"계정"}</definedName>
    <definedName name="wwwwww" localSheetId="0" hidden="1">{#N/A,#N/A,FALSE,"UNIT";#N/A,#N/A,FALSE,"UNIT";#N/A,#N/A,FALSE,"계정"}</definedName>
    <definedName name="wwwwww" hidden="1">{#N/A,#N/A,FALSE,"UNIT";#N/A,#N/A,FALSE,"UNIT";#N/A,#N/A,FALSE,"계정"}</definedName>
    <definedName name="wwwwwww" localSheetId="0" hidden="1">{#N/A,#N/A,FALSE,"UNIT";#N/A,#N/A,FALSE,"UNIT";#N/A,#N/A,FALSE,"계정"}</definedName>
    <definedName name="wwwwwww" hidden="1">{#N/A,#N/A,FALSE,"UNIT";#N/A,#N/A,FALSE,"UNIT";#N/A,#N/A,FALSE,"계정"}</definedName>
    <definedName name="wwwwwwww" localSheetId="0" hidden="1">{#N/A,#N/A,FALSE,"UNIT";#N/A,#N/A,FALSE,"UNIT";#N/A,#N/A,FALSE,"계정"}</definedName>
    <definedName name="wwwwwwww" hidden="1">{#N/A,#N/A,FALSE,"UNIT";#N/A,#N/A,FALSE,"UNIT";#N/A,#N/A,FALSE,"계정"}</definedName>
    <definedName name="wwwwwwwwdw" localSheetId="0" hidden="1">{#N/A,#N/A,FALSE,"UNIT";#N/A,#N/A,FALSE,"UNIT";#N/A,#N/A,FALSE,"계정"}</definedName>
    <definedName name="wwwwwwwwdw" hidden="1">{#N/A,#N/A,FALSE,"UNIT";#N/A,#N/A,FALSE,"UNIT";#N/A,#N/A,FALSE,"계정"}</definedName>
    <definedName name="wwwwwwwww" localSheetId="0" hidden="1">{#N/A,#N/A,FALSE,"UNIT";#N/A,#N/A,FALSE,"UNIT";#N/A,#N/A,FALSE,"계정"}</definedName>
    <definedName name="wwwwwwwww" hidden="1">{#N/A,#N/A,FALSE,"UNIT";#N/A,#N/A,FALSE,"UNIT";#N/A,#N/A,FALSE,"계정"}</definedName>
    <definedName name="wwwwwwwwwww" localSheetId="0" hidden="1">{"YD PACKAGE",#N/A,FALSE,"YTD"}</definedName>
    <definedName name="wwwwwwwwwww" hidden="1">{"YD PACKAGE",#N/A,FALSE,"YTD"}</definedName>
    <definedName name="wwwwwwwwwwww" localSheetId="0" hidden="1">{#N/A,#N/A,FALSE,"UNIT";#N/A,#N/A,FALSE,"UNIT";#N/A,#N/A,FALSE,"계정"}</definedName>
    <definedName name="wwwwwwwwwwww" hidden="1">{#N/A,#N/A,FALSE,"UNIT";#N/A,#N/A,FALSE,"UNIT";#N/A,#N/A,FALSE,"계정"}</definedName>
    <definedName name="wwwwwwwwwwwwww" localSheetId="0" hidden="1">{"detail",#N/A,FALSE,"mfg";"summary",#N/A,FALSE,"mfg"}</definedName>
    <definedName name="wwwwwwwwwwwwww" hidden="1">{"detail",#N/A,FALSE,"mfg";"summary",#N/A,FALSE,"mfg"}</definedName>
    <definedName name="wwwwwwwwwwwwwww" localSheetId="0" hidden="1">{#N/A,#N/A,FALSE,"UNIT";#N/A,#N/A,FALSE,"UNIT";#N/A,#N/A,FALSE,"계정"}</definedName>
    <definedName name="wwwwwwwwwwwwwww" hidden="1">{#N/A,#N/A,FALSE,"UNIT";#N/A,#N/A,FALSE,"UNIT";#N/A,#N/A,FALSE,"계정"}</definedName>
    <definedName name="wx" localSheetId="0" hidden="1">{#N/A,#N/A,FALSE,"Pharm";#N/A,#N/A,FALSE,"WWCM"}</definedName>
    <definedName name="wx" hidden="1">{#N/A,#N/A,FALSE,"Pharm";#N/A,#N/A,FALSE,"WWCM"}</definedName>
    <definedName name="WYU" localSheetId="0" hidden="1">{#N/A,#N/A,FALSE,"단축1";#N/A,#N/A,FALSE,"단축2";#N/A,#N/A,FALSE,"단축3";#N/A,#N/A,FALSE,"장축";#N/A,#N/A,FALSE,"4WD"}</definedName>
    <definedName name="WYU" hidden="1">{#N/A,#N/A,FALSE,"단축1";#N/A,#N/A,FALSE,"단축2";#N/A,#N/A,FALSE,"단축3";#N/A,#N/A,FALSE,"장축";#N/A,#N/A,FALSE,"4WD"}</definedName>
    <definedName name="x" localSheetId="0" hidden="1">{#N/A,#N/A,FALSE,"Aging Summary";#N/A,#N/A,FALSE,"Ratio Analysis";#N/A,#N/A,FALSE,"Test 120 Day Accts";#N/A,#N/A,FALSE,"Tickmarks"}</definedName>
    <definedName name="x" hidden="1">{#N/A,#N/A,FALSE,"Aging Summary";#N/A,#N/A,FALSE,"Ratio Analysis";#N/A,#N/A,FALSE,"Test 120 Day Accts";#N/A,#N/A,FALSE,"Tickmarks"}</definedName>
    <definedName name="xb" localSheetId="0" hidden="1">{"BA detail",#N/A,FALSE,"Q3YTD "}</definedName>
    <definedName name="xb" hidden="1">{"BA detail",#N/A,FALSE,"Q3YTD "}</definedName>
    <definedName name="xc" localSheetId="0" hidden="1">{#N/A,#N/A,FALSE,"손익표지";#N/A,#N/A,FALSE,"손익계산";#N/A,#N/A,FALSE,"일반관리비";#N/A,#N/A,FALSE,"영업외수익";#N/A,#N/A,FALSE,"영업외비용";#N/A,#N/A,FALSE,"매출액";#N/A,#N/A,FALSE,"요약손익";#N/A,#N/A,FALSE,"요약대차";#N/A,#N/A,FALSE,"매출채권현황";#N/A,#N/A,FALSE,"매출채권명세"}</definedName>
    <definedName name="xc" hidden="1">{#N/A,#N/A,FALSE,"손익표지";#N/A,#N/A,FALSE,"손익계산";#N/A,#N/A,FALSE,"일반관리비";#N/A,#N/A,FALSE,"영업외수익";#N/A,#N/A,FALSE,"영업외비용";#N/A,#N/A,FALSE,"매출액";#N/A,#N/A,FALSE,"요약손익";#N/A,#N/A,FALSE,"요약대차";#N/A,#N/A,FALSE,"매출채권현황";#N/A,#N/A,FALSE,"매출채권명세"}</definedName>
    <definedName name="xccxc"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xccxc"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xccxc"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xcv" localSheetId="0" hidden="1">{#N/A,#N/A,FALSE,"Pharm";#N/A,#N/A,FALSE,"WWCM"}</definedName>
    <definedName name="xcv" hidden="1">{#N/A,#N/A,FALSE,"Pharm";#N/A,#N/A,FALSE,"WWCM"}</definedName>
    <definedName name="XCVBDGFWOO" localSheetId="0" hidden="1">{#N/A,#N/A,FALSE,"지침";#N/A,#N/A,FALSE,"환경분석";#N/A,#N/A,FALSE,"Sheet16"}</definedName>
    <definedName name="XCVBDGFWOO" hidden="1">{#N/A,#N/A,FALSE,"지침";#N/A,#N/A,FALSE,"환경분석";#N/A,#N/A,FALSE,"Sheet16"}</definedName>
    <definedName name="xcvbxcvbcx" localSheetId="0" hidden="1">{#N/A,#N/A,FALSE,"Umsatz EO BP";#N/A,#N/A,FALSE,"Umsatz EO OP";#N/A,#N/A,FALSE,"ER EO BP";#N/A,#N/A,FALSE,"ER EO OP";#N/A,#N/A,FALSE,"EA EO (2)";#N/A,#N/A,FALSE,"EA EO";#N/A,#N/A,FALSE,"EA EO (3)";#N/A,#N/A,FALSE,"EA EO (4)";#N/A,#N/A,FALSE,"KA EO  (2)";#N/A,#N/A,FALSE,"KA EO";#N/A,#N/A,FALSE,"KA EO  (3)";#N/A,#N/A,FALSE,"KA EO (4)"}</definedName>
    <definedName name="xcvbxcvbcx" hidden="1">{#N/A,#N/A,FALSE,"Umsatz EO BP";#N/A,#N/A,FALSE,"Umsatz EO OP";#N/A,#N/A,FALSE,"ER EO BP";#N/A,#N/A,FALSE,"ER EO OP";#N/A,#N/A,FALSE,"EA EO (2)";#N/A,#N/A,FALSE,"EA EO";#N/A,#N/A,FALSE,"EA EO (3)";#N/A,#N/A,FALSE,"EA EO (4)";#N/A,#N/A,FALSE,"KA EO  (2)";#N/A,#N/A,FALSE,"KA EO";#N/A,#N/A,FALSE,"KA EO  (3)";#N/A,#N/A,FALSE,"KA EO (4)"}</definedName>
    <definedName name="xcxc" localSheetId="0" hidden="1">{"QTR_ACT",#N/A,FALSE,"PROP_PBIT_DEV_Q3";"QTR_BUD",#N/A,FALSE,"PROP_PBIT_DEV_Q3";"YTD_BUD",#N/A,FALSE,"PROP_PBIT_DEV_Q3";"YTD_ACT",#N/A,FALSE,"PROP_PBIT_DEV_Q3";"FY95 SNAP3",#N/A,FALSE,"PROP_PBIT_DEV_Q3";"FY95_BUD",#N/A,FALSE,"PROP_PBIT_DEV_Q3";"FY96_BUD",#N/A,FALSE,"PROP_PBIT_DEV_Q3"}</definedName>
    <definedName name="xcxc" hidden="1">{"QTR_ACT",#N/A,FALSE,"PROP_PBIT_DEV_Q3";"QTR_BUD",#N/A,FALSE,"PROP_PBIT_DEV_Q3";"YTD_BUD",#N/A,FALSE,"PROP_PBIT_DEV_Q3";"YTD_ACT",#N/A,FALSE,"PROP_PBIT_DEV_Q3";"FY95 SNAP3",#N/A,FALSE,"PROP_PBIT_DEV_Q3";"FY95_BUD",#N/A,FALSE,"PROP_PBIT_DEV_Q3";"FY96_BUD",#N/A,FALSE,"PROP_PBIT_DEV_Q3"}</definedName>
    <definedName name="XDS" localSheetId="25" hidden="1">{#N/A,#N/A,FALSE,"을지 (4)";#N/A,#N/A,FALSE,"을지 (5)";#N/A,#N/A,FALSE,"을지 (6)"}</definedName>
    <definedName name="XDS" localSheetId="0" hidden="1">{#N/A,#N/A,FALSE,"을지 (4)";#N/A,#N/A,FALSE,"을지 (5)";#N/A,#N/A,FALSE,"을지 (6)"}</definedName>
    <definedName name="XDS" localSheetId="3" hidden="1">{#N/A,#N/A,FALSE,"을지 (4)";#N/A,#N/A,FALSE,"을지 (5)";#N/A,#N/A,FALSE,"을지 (6)"}</definedName>
    <definedName name="XDS" hidden="1">{#N/A,#N/A,FALSE,"을지 (4)";#N/A,#N/A,FALSE,"을지 (5)";#N/A,#N/A,FALSE,"을지 (6)"}</definedName>
    <definedName name="xd품확일정" localSheetId="0" hidden="1">{#N/A,#N/A,FALSE,"단축1";#N/A,#N/A,FALSE,"단축2";#N/A,#N/A,FALSE,"단축3";#N/A,#N/A,FALSE,"장축";#N/A,#N/A,FALSE,"4WD"}</definedName>
    <definedName name="xd품확일정" localSheetId="3" hidden="1">{#N/A,#N/A,FALSE,"단축1";#N/A,#N/A,FALSE,"단축2";#N/A,#N/A,FALSE,"단축3";#N/A,#N/A,FALSE,"장축";#N/A,#N/A,FALSE,"4WD"}</definedName>
    <definedName name="xd품확일정" hidden="1">{#N/A,#N/A,FALSE,"단축1";#N/A,#N/A,FALSE,"단축2";#N/A,#N/A,FALSE,"단축3";#N/A,#N/A,FALSE,"장축";#N/A,#N/A,FALSE,"4WD"}</definedName>
    <definedName name="xfgh"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xfgh"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xfgh"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XLS" localSheetId="0" hidden="1">{"'Sheet1'!$B$10:$C$19","'Sheet1'!$A$53:$C$65"}</definedName>
    <definedName name="XLS" localSheetId="3" hidden="1">{"'Sheet1'!$B$10:$C$19","'Sheet1'!$A$53:$C$65"}</definedName>
    <definedName name="XLS" hidden="1">{"'Sheet1'!$B$10:$C$19","'Sheet1'!$A$53:$C$65"}</definedName>
    <definedName name="xlx" localSheetId="0" hidden="1">{#N/A,#N/A,FALSE,"PMW Gruppe 99_98";#N/A,#N/A,FALSE,"PMW KG 98_99";#N/A,#N/A,FALSE,"PMW Inc. 99_98";#N/A,#N/A,FALSE,"PMW VTECH 99_98";#N/A,#N/A,FALSE,"PMW Thail. 99_98";#N/A,#N/A,FALSE,"PMW Canada 99_98";#N/A,#N/A,FALSE,"Währungsabw. 99_98"}</definedName>
    <definedName name="xlx" hidden="1">{#N/A,#N/A,FALSE,"PMW Gruppe 99_98";#N/A,#N/A,FALSE,"PMW KG 98_99";#N/A,#N/A,FALSE,"PMW Inc. 99_98";#N/A,#N/A,FALSE,"PMW VTECH 99_98";#N/A,#N/A,FALSE,"PMW Thail. 99_98";#N/A,#N/A,FALSE,"PMW Canada 99_98";#N/A,#N/A,FALSE,"Währungsabw. 99_98"}</definedName>
    <definedName name="xm"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m"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xn" localSheetId="0" hidden="1">{"oct_res_comm",#N/A,FALSE,"VarToBud"}</definedName>
    <definedName name="xn" hidden="1">{"oct_res_comm",#N/A,FALSE,"VarToBud"}</definedName>
    <definedName name="XNWK" localSheetId="0" hidden="1">{#N/A,#N/A,FALSE,"지침";#N/A,#N/A,FALSE,"환경분석";#N/A,#N/A,FALSE,"Sheet16"}</definedName>
    <definedName name="XNWK" hidden="1">{#N/A,#N/A,FALSE,"지침";#N/A,#N/A,FALSE,"환경분석";#N/A,#N/A,FALSE,"Sheet16"}</definedName>
    <definedName name="XREF_COLUMN_1" hidden="1">#N/A</definedName>
    <definedName name="XREF_COLUMN_10" localSheetId="0" hidden="1">#REF!</definedName>
    <definedName name="XREF_COLUMN_10" hidden="1">#REF!</definedName>
    <definedName name="XREF_COLUMN_11" localSheetId="0" hidden="1">#REF!</definedName>
    <definedName name="XREF_COLUMN_11" hidden="1">#REF!</definedName>
    <definedName name="XREF_COLUMN_110" localSheetId="0" hidden="1">#REF!</definedName>
    <definedName name="XREF_COLUMN_110" hidden="1">#REF!</definedName>
    <definedName name="XREF_COLUMN_12" hidden="1">#REF!</definedName>
    <definedName name="XREF_COLUMN_13" hidden="1">#REF!</definedName>
    <definedName name="XREF_COLUMN_14" hidden="1">#REF!</definedName>
    <definedName name="XREF_COLUMN_15" hidden="1">#REF!</definedName>
    <definedName name="XREF_COLUMN_16" hidden="1">#N/A</definedName>
    <definedName name="XREF_COLUMN_17" localSheetId="0" hidden="1">#REF!</definedName>
    <definedName name="XREF_COLUMN_17" hidden="1">#REF!</definedName>
    <definedName name="XREF_COLUMN_18" hidden="1">#N/A</definedName>
    <definedName name="XREF_COLUMN_19" localSheetId="0" hidden="1">#REF!</definedName>
    <definedName name="XREF_COLUMN_19" hidden="1">#REF!</definedName>
    <definedName name="XREF_COLUMN_2" localSheetId="0" hidden="1">#REF!</definedName>
    <definedName name="XREF_COLUMN_2" hidden="1">#REF!</definedName>
    <definedName name="XREF_COLUMN_20" hidden="1">#N/A</definedName>
    <definedName name="XREF_COLUMN_21" localSheetId="0" hidden="1">#REF!</definedName>
    <definedName name="XREF_COLUMN_21" hidden="1">#REF!</definedName>
    <definedName name="XREF_COLUMN_22" localSheetId="0" hidden="1">#REF!</definedName>
    <definedName name="XREF_COLUMN_22" hidden="1">#REF!</definedName>
    <definedName name="XREF_COLUMN_23" hidden="1">#N/A</definedName>
    <definedName name="XREF_COLUMN_24" localSheetId="0" hidden="1">#REF!</definedName>
    <definedName name="XREF_COLUMN_24" hidden="1">#REF!</definedName>
    <definedName name="XREF_COLUMN_25" localSheetId="0" hidden="1">#REF!</definedName>
    <definedName name="XREF_COLUMN_25" hidden="1">#REF!</definedName>
    <definedName name="XREF_COLUMN_26" localSheetId="0" hidden="1">#REF!</definedName>
    <definedName name="XREF_COLUMN_26" hidden="1">#REF!</definedName>
    <definedName name="XREF_COLUMN_27" hidden="1">#REF!</definedName>
    <definedName name="XREF_COLUMN_28" hidden="1">#REF!</definedName>
    <definedName name="XREF_COLUMN_29" hidden="1">#REF!</definedName>
    <definedName name="XREF_COLUMN_3" hidden="1">#REF!</definedName>
    <definedName name="XREF_COLUMN_30" hidden="1">#REF!</definedName>
    <definedName name="XREF_COLUMN_31" hidden="1">#REF!</definedName>
    <definedName name="XREF_COLUMN_32" hidden="1">#REF!</definedName>
    <definedName name="XREF_COLUMN_33" hidden="1">#REF!</definedName>
    <definedName name="XREF_COLUMN_34" hidden="1">#N/A</definedName>
    <definedName name="XREF_COLUMN_35" localSheetId="0" hidden="1">#REF!</definedName>
    <definedName name="XREF_COLUMN_35" hidden="1">#REF!</definedName>
    <definedName name="XREF_COLUMN_36" hidden="1">#N/A</definedName>
    <definedName name="XREF_COLUMN_37" localSheetId="0" hidden="1">#REF!</definedName>
    <definedName name="XREF_COLUMN_37" hidden="1">#REF!</definedName>
    <definedName name="XREF_COLUMN_38" localSheetId="0" hidden="1">#REF!</definedName>
    <definedName name="XREF_COLUMN_38" hidden="1">#REF!</definedName>
    <definedName name="XREF_COLUMN_39" localSheetId="0" hidden="1">#REF!</definedName>
    <definedName name="XREF_COLUMN_39" hidden="1">#REF!</definedName>
    <definedName name="XREF_COLUMN_4" hidden="1">#REF!</definedName>
    <definedName name="XREF_COLUMN_40" hidden="1">#REF!</definedName>
    <definedName name="XREF_COLUMN_41" hidden="1">#REF!</definedName>
    <definedName name="XREF_COLUMN_42" hidden="1">#REF!</definedName>
    <definedName name="XREF_COLUMN_43" hidden="1">#REF!</definedName>
    <definedName name="XREF_COLUMN_44" hidden="1">#REF!</definedName>
    <definedName name="XREF_COLUMN_45" hidden="1">#REF!</definedName>
    <definedName name="XREF_COLUMN_46" hidden="1">#REF!</definedName>
    <definedName name="XREF_COLUMN_47" hidden="1">#REF!</definedName>
    <definedName name="XREF_COLUMN_48" hidden="1">#REF!</definedName>
    <definedName name="XREF_COLUMN_49" hidden="1">#REF!</definedName>
    <definedName name="XREF_COLUMN_5" hidden="1">#REF!</definedName>
    <definedName name="XREF_COLUMN_50" hidden="1">#REF!</definedName>
    <definedName name="XREF_COLUMN_51" hidden="1">#REF!</definedName>
    <definedName name="XREF_COLUMN_52" hidden="1">#REF!</definedName>
    <definedName name="XREF_COLUMN_53" hidden="1">#REF!</definedName>
    <definedName name="XREF_COLUMN_54" hidden="1">#REF!</definedName>
    <definedName name="XREF_COLUMN_55" hidden="1">#REF!</definedName>
    <definedName name="XREF_COLUMN_56" hidden="1">#REF!</definedName>
    <definedName name="XREF_COLUMN_57" hidden="1">#REF!</definedName>
    <definedName name="XREF_COLUMN_58" hidden="1">#REF!</definedName>
    <definedName name="XREF_COLUMN_59" hidden="1">#REF!</definedName>
    <definedName name="XREF_COLUMN_6" hidden="1">#REF!</definedName>
    <definedName name="XREF_COLUMN_60" hidden="1">#REF!</definedName>
    <definedName name="XREF_COLUMN_61" hidden="1">#REF!</definedName>
    <definedName name="XREF_COLUMN_62" hidden="1">#REF!</definedName>
    <definedName name="XREF_COLUMN_63" hidden="1">#REF!</definedName>
    <definedName name="XREF_COLUMN_64" hidden="1">#REF!</definedName>
    <definedName name="XREF_COLUMN_65" hidden="1">#REF!</definedName>
    <definedName name="XREF_COLUMN_66" hidden="1">#REF!</definedName>
    <definedName name="XREF_COLUMN_67" hidden="1">#REF!</definedName>
    <definedName name="XREF_COLUMN_68" hidden="1">#REF!</definedName>
    <definedName name="XREF_COLUMN_69" hidden="1">#REF!</definedName>
    <definedName name="XREF_COLUMN_7" hidden="1">#REF!</definedName>
    <definedName name="XREF_COLUMN_70" hidden="1">#REF!</definedName>
    <definedName name="XREF_COLUMN_71" hidden="1">#REF!</definedName>
    <definedName name="XREF_COLUMN_72" hidden="1">#REF!</definedName>
    <definedName name="XREF_COLUMN_73" hidden="1">#REF!</definedName>
    <definedName name="XREF_COLUMN_74" hidden="1">#REF!</definedName>
    <definedName name="XREF_COLUMN_75" hidden="1">#REF!</definedName>
    <definedName name="XREF_COLUMN_76" hidden="1">#REF!</definedName>
    <definedName name="XREF_COLUMN_77" hidden="1">#REF!</definedName>
    <definedName name="XREF_COLUMN_79" hidden="1">#REF!</definedName>
    <definedName name="XREF_COLUMN_8" hidden="1">#REF!</definedName>
    <definedName name="XREF_COLUMN_81" hidden="1">#REF!</definedName>
    <definedName name="XREF_COLUMN_83" hidden="1">#REF!</definedName>
    <definedName name="XREF_COLUMN_87" hidden="1">#REF!</definedName>
    <definedName name="XREF_COLUMN_89" hidden="1">#REF!</definedName>
    <definedName name="XREF_COLUMN_9" hidden="1">#REF!</definedName>
    <definedName name="XREF_COLUMN_91" hidden="1">#REF!</definedName>
    <definedName name="XREF_COLUMN_93" hidden="1">#REF!</definedName>
    <definedName name="XREF_COLUMN_95" hidden="1">#REF!</definedName>
    <definedName name="XREF_COLUMN_97" hidden="1">#REF!</definedName>
    <definedName name="XRefActiveRow" hidden="1">#REF!</definedName>
    <definedName name="XRefColumnsCount" hidden="1">1</definedName>
    <definedName name="XRefCopy1" hidden="1">#N/A</definedName>
    <definedName name="XRefCopy10" localSheetId="0" hidden="1">#REF!</definedName>
    <definedName name="XRefCopy10" hidden="1">#REF!</definedName>
    <definedName name="XRefCopy100" localSheetId="0" hidden="1">#REF!</definedName>
    <definedName name="XRefCopy100" hidden="1">#REF!</definedName>
    <definedName name="XRefCopy101" localSheetId="0" hidden="1">#REF!</definedName>
    <definedName name="XRefCopy101" hidden="1">#REF!</definedName>
    <definedName name="XRefCopy101Row" hidden="1">#N/A</definedName>
    <definedName name="XRefCopy102" localSheetId="0" hidden="1">#REF!</definedName>
    <definedName name="XRefCopy102" hidden="1">#REF!</definedName>
    <definedName name="XRefCopy103" localSheetId="0" hidden="1">#REF!</definedName>
    <definedName name="XRefCopy103" hidden="1">#REF!</definedName>
    <definedName name="XRefCopy104" localSheetId="0" hidden="1">#REF!</definedName>
    <definedName name="XRefCopy104" hidden="1">#REF!</definedName>
    <definedName name="XRefCopy104Row" hidden="1">#N/A</definedName>
    <definedName name="XRefCopy105" localSheetId="0" hidden="1">#REF!</definedName>
    <definedName name="XRefCopy105" hidden="1">#REF!</definedName>
    <definedName name="XRefCopy106" localSheetId="0" hidden="1">#REF!</definedName>
    <definedName name="XRefCopy106" hidden="1">#REF!</definedName>
    <definedName name="XRefCopy106Row" hidden="1">#N/A</definedName>
    <definedName name="XRefCopy107" localSheetId="0" hidden="1">#REF!</definedName>
    <definedName name="XRefCopy107" hidden="1">#REF!</definedName>
    <definedName name="XRefCopy108" hidden="1">#REF!</definedName>
    <definedName name="XRefCopy108Row" hidden="1">#N/A</definedName>
    <definedName name="XRefCopy109" hidden="1">#REF!</definedName>
    <definedName name="XRefCopy109Row" hidden="1">#N/A</definedName>
    <definedName name="XRefCopy10Row" hidden="1">#N/A</definedName>
    <definedName name="XRefCopy11" localSheetId="0" hidden="1">#REF!</definedName>
    <definedName name="XRefCopy11" hidden="1">#REF!</definedName>
    <definedName name="XRefCopy110" localSheetId="0" hidden="1">#REF!</definedName>
    <definedName name="XRefCopy110" hidden="1">#REF!</definedName>
    <definedName name="XRefCopy111" localSheetId="0" hidden="1">#REF!</definedName>
    <definedName name="XRefCopy111" hidden="1">#REF!</definedName>
    <definedName name="XRefCopy111Row" hidden="1">#N/A</definedName>
    <definedName name="XRefCopy112Row" hidden="1">#N/A</definedName>
    <definedName name="XRefCopy113Row" hidden="1">#N/A</definedName>
    <definedName name="XRefCopy114" hidden="1">#REF!</definedName>
    <definedName name="XRefCopy114Row" hidden="1">#N/A</definedName>
    <definedName name="XRefCopy115" hidden="1">#REF!</definedName>
    <definedName name="XRefCopy115Row" hidden="1">#N/A</definedName>
    <definedName name="XRefCopy116" hidden="1">#REF!</definedName>
    <definedName name="XRefCopy116Row" hidden="1">#N/A</definedName>
    <definedName name="XRefCopy117" hidden="1">#REF!</definedName>
    <definedName name="XRefCopy117Row" hidden="1">#N/A</definedName>
    <definedName name="XRefCopy118" hidden="1">#REF!</definedName>
    <definedName name="XRefCopy119" hidden="1">#REF!</definedName>
    <definedName name="XRefCopy119Row" hidden="1">#N/A</definedName>
    <definedName name="XRefCopy11Row" hidden="1">#N/A</definedName>
    <definedName name="XRefCopy12" localSheetId="0" hidden="1">#REF!</definedName>
    <definedName name="XRefCopy12" hidden="1">#REF!</definedName>
    <definedName name="XRefCopy120" localSheetId="0" hidden="1">#REF!</definedName>
    <definedName name="XRefCopy120" hidden="1">#REF!</definedName>
    <definedName name="XRefCopy120Row" localSheetId="0" hidden="1">#REF!</definedName>
    <definedName name="XRefCopy120Row" hidden="1">#REF!</definedName>
    <definedName name="XRefCopy121" hidden="1">#REF!</definedName>
    <definedName name="XRefCopy122" hidden="1">#REF!</definedName>
    <definedName name="XRefCopy122Row" hidden="1">#N/A</definedName>
    <definedName name="XRefCopy123Row" hidden="1">#N/A</definedName>
    <definedName name="XRefCopy124Row" localSheetId="0" hidden="1">#REF!</definedName>
    <definedName name="XRefCopy124Row" hidden="1">#REF!</definedName>
    <definedName name="XRefCopy125Row" localSheetId="0" hidden="1">#REF!</definedName>
    <definedName name="XRefCopy125Row" hidden="1">#REF!</definedName>
    <definedName name="XRefCopy126Row" localSheetId="0" hidden="1">#REF!</definedName>
    <definedName name="XRefCopy126Row" hidden="1">#REF!</definedName>
    <definedName name="XRefCopy12Row" hidden="1">#N/A</definedName>
    <definedName name="XRefCopy13" localSheetId="0" hidden="1">#REF!</definedName>
    <definedName name="XRefCopy13" hidden="1">#REF!</definedName>
    <definedName name="XRefCopy13Row" hidden="1">#N/A</definedName>
    <definedName name="XRefCopy14" localSheetId="0" hidden="1">#REF!</definedName>
    <definedName name="XRefCopy14" hidden="1">#REF!</definedName>
    <definedName name="XRefCopy14Row" hidden="1">#N/A</definedName>
    <definedName name="XRefCopy15" localSheetId="0" hidden="1">#REF!</definedName>
    <definedName name="XRefCopy15" hidden="1">#REF!</definedName>
    <definedName name="XRefCopy15Row" hidden="1">#N/A</definedName>
    <definedName name="XRefCopy16" localSheetId="0" hidden="1">#REF!</definedName>
    <definedName name="XRefCopy16" hidden="1">#REF!</definedName>
    <definedName name="XRefCopy16Row" hidden="1">#N/A</definedName>
    <definedName name="XRefCopy17" localSheetId="0" hidden="1">#REF!</definedName>
    <definedName name="XRefCopy17" hidden="1">#REF!</definedName>
    <definedName name="XRefCopy17Row" hidden="1">#N/A</definedName>
    <definedName name="XRefCopy18" localSheetId="0" hidden="1">#REF!</definedName>
    <definedName name="XRefCopy18" hidden="1">#REF!</definedName>
    <definedName name="XRefCopy18Row" hidden="1">#N/A</definedName>
    <definedName name="XRefCopy19" hidden="1">#REF!</definedName>
    <definedName name="XRefCopy19Row" hidden="1">#N/A</definedName>
    <definedName name="XRefCopy1Row" hidden="1">#N/A</definedName>
    <definedName name="XRefCopy2" localSheetId="0" hidden="1">#REF!</definedName>
    <definedName name="XRefCopy2" hidden="1">#REF!</definedName>
    <definedName name="XRefCopy20" localSheetId="0" hidden="1">#REF!</definedName>
    <definedName name="XRefCopy20" hidden="1">#REF!</definedName>
    <definedName name="XRefCopy20Row" hidden="1">#N/A</definedName>
    <definedName name="XRefCopy21" localSheetId="0" hidden="1">#REF!</definedName>
    <definedName name="XRefCopy21" hidden="1">#REF!</definedName>
    <definedName name="XRefCopy21Row" hidden="1">#N/A</definedName>
    <definedName name="XRefCopy22" localSheetId="0" hidden="1">#REF!</definedName>
    <definedName name="XRefCopy22" hidden="1">#REF!</definedName>
    <definedName name="XRefCopy22Row" hidden="1">#N/A</definedName>
    <definedName name="XRefCopy23" localSheetId="0" hidden="1">#REF!</definedName>
    <definedName name="XRefCopy23" hidden="1">#REF!</definedName>
    <definedName name="XRefCopy23Row" hidden="1">#N/A</definedName>
    <definedName name="XRefCopy24" localSheetId="0" hidden="1">#REF!</definedName>
    <definedName name="XRefCopy24" hidden="1">#REF!</definedName>
    <definedName name="XRefCopy24Row" hidden="1">#N/A</definedName>
    <definedName name="XRefCopy25" localSheetId="0" hidden="1">#REF!</definedName>
    <definedName name="XRefCopy25" hidden="1">#REF!</definedName>
    <definedName name="XRefCopy25Row" hidden="1">#N/A</definedName>
    <definedName name="XRefCopy26" localSheetId="0" hidden="1">#REF!</definedName>
    <definedName name="XRefCopy26" hidden="1">#REF!</definedName>
    <definedName name="XRefCopy26Row" hidden="1">#N/A</definedName>
    <definedName name="XRefCopy27" localSheetId="0" hidden="1">#REF!</definedName>
    <definedName name="XRefCopy27" hidden="1">#REF!</definedName>
    <definedName name="XRefCopy27Row" hidden="1">#N/A</definedName>
    <definedName name="XRefCopy28" localSheetId="0" hidden="1">#REF!</definedName>
    <definedName name="XRefCopy28" hidden="1">#REF!</definedName>
    <definedName name="XRefCopy28Row" hidden="1">#N/A</definedName>
    <definedName name="XRefCopy29" localSheetId="0" hidden="1">#REF!</definedName>
    <definedName name="XRefCopy29" hidden="1">#REF!</definedName>
    <definedName name="XRefCopy29Row" hidden="1">#N/A</definedName>
    <definedName name="XRefCopy2Row" hidden="1">#N/A</definedName>
    <definedName name="XRefCopy3" localSheetId="0" hidden="1">#REF!</definedName>
    <definedName name="XRefCopy3" hidden="1">#REF!</definedName>
    <definedName name="XRefCopy30" localSheetId="0" hidden="1">#REF!</definedName>
    <definedName name="XRefCopy30" hidden="1">#REF!</definedName>
    <definedName name="XRefCopy30Row" hidden="1">#N/A</definedName>
    <definedName name="XRefCopy31" localSheetId="0" hidden="1">#REF!</definedName>
    <definedName name="XRefCopy31" hidden="1">#REF!</definedName>
    <definedName name="XRefCopy31Row" hidden="1">#N/A</definedName>
    <definedName name="XRefCopy32" localSheetId="0" hidden="1">#REF!</definedName>
    <definedName name="XRefCopy32" hidden="1">#REF!</definedName>
    <definedName name="XRefCopy32Row" hidden="1">#N/A</definedName>
    <definedName name="XRefCopy33" localSheetId="0" hidden="1">#REF!</definedName>
    <definedName name="XRefCopy33" hidden="1">#REF!</definedName>
    <definedName name="XRefCopy33Row" hidden="1">#N/A</definedName>
    <definedName name="XRefCopy34" localSheetId="0" hidden="1">#REF!</definedName>
    <definedName name="XRefCopy34" hidden="1">#REF!</definedName>
    <definedName name="XRefCopy34Row" hidden="1">#N/A</definedName>
    <definedName name="XRefCopy35" localSheetId="0" hidden="1">#REF!</definedName>
    <definedName name="XRefCopy35" hidden="1">#REF!</definedName>
    <definedName name="XRefCopy35Row" hidden="1">#N/A</definedName>
    <definedName name="XRefCopy36" localSheetId="0" hidden="1">#REF!</definedName>
    <definedName name="XRefCopy36" hidden="1">#REF!</definedName>
    <definedName name="XRefCopy36Row" hidden="1">#N/A</definedName>
    <definedName name="XRefCopy37" localSheetId="0" hidden="1">#REF!</definedName>
    <definedName name="XRefCopy37" hidden="1">#REF!</definedName>
    <definedName name="XRefCopy37Row" hidden="1">#N/A</definedName>
    <definedName name="XRefCopy38" localSheetId="0" hidden="1">#REF!</definedName>
    <definedName name="XRefCopy38" hidden="1">#REF!</definedName>
    <definedName name="XRefCopy38Row" hidden="1">#N/A</definedName>
    <definedName name="XRefCopy39" localSheetId="0" hidden="1">#REF!</definedName>
    <definedName name="XRefCopy39" hidden="1">#REF!</definedName>
    <definedName name="XRefCopy39Row" hidden="1">#N/A</definedName>
    <definedName name="XRefCopy3Row" hidden="1">#N/A</definedName>
    <definedName name="XRefCopy4" localSheetId="0" hidden="1">#REF!</definedName>
    <definedName name="XRefCopy4" hidden="1">#REF!</definedName>
    <definedName name="XRefCopy40" localSheetId="0" hidden="1">#REF!</definedName>
    <definedName name="XRefCopy40" hidden="1">#REF!</definedName>
    <definedName name="XRefCopy40Row" hidden="1">#N/A</definedName>
    <definedName name="XRefCopy41" localSheetId="0" hidden="1">#REF!</definedName>
    <definedName name="XRefCopy41" hidden="1">#REF!</definedName>
    <definedName name="XRefCopy41Row" hidden="1">#N/A</definedName>
    <definedName name="XRefCopy42" localSheetId="0" hidden="1">#REF!</definedName>
    <definedName name="XRefCopy42" hidden="1">#REF!</definedName>
    <definedName name="XRefCopy42Row" hidden="1">#N/A</definedName>
    <definedName name="XRefCopy43" localSheetId="0" hidden="1">#REF!</definedName>
    <definedName name="XRefCopy43" hidden="1">#REF!</definedName>
    <definedName name="XRefCopy43Row" hidden="1">#N/A</definedName>
    <definedName name="XRefCopy44" localSheetId="0" hidden="1">#REF!</definedName>
    <definedName name="XRefCopy44" hidden="1">#REF!</definedName>
    <definedName name="XRefCopy44Row" hidden="1">#N/A</definedName>
    <definedName name="XRefCopy45" localSheetId="0" hidden="1">#REF!</definedName>
    <definedName name="XRefCopy45" hidden="1">#REF!</definedName>
    <definedName name="XRefCopy45Row" hidden="1">#N/A</definedName>
    <definedName name="XRefCopy46" localSheetId="0" hidden="1">#REF!</definedName>
    <definedName name="XRefCopy46" hidden="1">#REF!</definedName>
    <definedName name="XRefCopy46Row" hidden="1">#N/A</definedName>
    <definedName name="XRefCopy47" localSheetId="0" hidden="1">#REF!</definedName>
    <definedName name="XRefCopy47" hidden="1">#REF!</definedName>
    <definedName name="XRefCopy47Row" hidden="1">#N/A</definedName>
    <definedName name="XRefCopy48" localSheetId="0" hidden="1">#REF!</definedName>
    <definedName name="XRefCopy48" hidden="1">#REF!</definedName>
    <definedName name="XRefCopy48Row" hidden="1">#N/A</definedName>
    <definedName name="XRefCopy49" localSheetId="0" hidden="1">#REF!</definedName>
    <definedName name="XRefCopy49" hidden="1">#REF!</definedName>
    <definedName name="XRefCopy49Row" hidden="1">#N/A</definedName>
    <definedName name="XRefCopy4Row" hidden="1">#N/A</definedName>
    <definedName name="XRefCopy5" localSheetId="0" hidden="1">#REF!</definedName>
    <definedName name="XRefCopy5" hidden="1">#REF!</definedName>
    <definedName name="XRefCopy50" localSheetId="0" hidden="1">#REF!</definedName>
    <definedName name="XRefCopy50" hidden="1">#REF!</definedName>
    <definedName name="XRefCopy50Row" hidden="1">#N/A</definedName>
    <definedName name="XRefCopy51" localSheetId="0" hidden="1">#REF!</definedName>
    <definedName name="XRefCopy51" hidden="1">#REF!</definedName>
    <definedName name="XRefCopy51Row" hidden="1">#N/A</definedName>
    <definedName name="XRefCopy52" localSheetId="0" hidden="1">#REF!</definedName>
    <definedName name="XRefCopy52" hidden="1">#REF!</definedName>
    <definedName name="XRefCopy52Row" hidden="1">#N/A</definedName>
    <definedName name="XRefCopy53" localSheetId="0" hidden="1">#REF!</definedName>
    <definedName name="XRefCopy53" hidden="1">#REF!</definedName>
    <definedName name="XRefCopy53Row" hidden="1">#N/A</definedName>
    <definedName name="XRefCopy54" localSheetId="0" hidden="1">#REF!</definedName>
    <definedName name="XRefCopy54" hidden="1">#REF!</definedName>
    <definedName name="XRefCopy54Row" hidden="1">#N/A</definedName>
    <definedName name="XRefCopy55" localSheetId="0" hidden="1">#REF!</definedName>
    <definedName name="XRefCopy55" hidden="1">#REF!</definedName>
    <definedName name="XRefCopy55Row" localSheetId="0" hidden="1">#REF!</definedName>
    <definedName name="XRefCopy55Row" hidden="1">#REF!</definedName>
    <definedName name="XRefCopy56" localSheetId="0" hidden="1">#REF!</definedName>
    <definedName name="XRefCopy56" hidden="1">#REF!</definedName>
    <definedName name="XRefCopy56Row" hidden="1">#N/A</definedName>
    <definedName name="XRefCopy57" localSheetId="0" hidden="1">#REF!</definedName>
    <definedName name="XRefCopy57" hidden="1">#REF!</definedName>
    <definedName name="XRefCopy57Row" hidden="1">#N/A</definedName>
    <definedName name="XRefCopy58" localSheetId="0" hidden="1">#REF!</definedName>
    <definedName name="XRefCopy58" hidden="1">#REF!</definedName>
    <definedName name="XRefCopy58Row" hidden="1">#N/A</definedName>
    <definedName name="XRefCopy59" localSheetId="0" hidden="1">#REF!</definedName>
    <definedName name="XRefCopy59" hidden="1">#REF!</definedName>
    <definedName name="XRefCopy59Row" hidden="1">#N/A</definedName>
    <definedName name="XRefCopy5Row" hidden="1">#N/A</definedName>
    <definedName name="XRefCopy6" localSheetId="0" hidden="1">#REF!</definedName>
    <definedName name="XRefCopy6" hidden="1">#REF!</definedName>
    <definedName name="XRefCopy60" localSheetId="0" hidden="1">#REF!</definedName>
    <definedName name="XRefCopy60" hidden="1">#REF!</definedName>
    <definedName name="XRefCopy60Row" hidden="1">#N/A</definedName>
    <definedName name="XRefCopy61" localSheetId="0" hidden="1">#REF!</definedName>
    <definedName name="XRefCopy61" hidden="1">#REF!</definedName>
    <definedName name="XRefCopy61Row" hidden="1">#N/A</definedName>
    <definedName name="XRefCopy62" localSheetId="0" hidden="1">#REF!</definedName>
    <definedName name="XRefCopy62" hidden="1">#REF!</definedName>
    <definedName name="XRefCopy62Row" hidden="1">#N/A</definedName>
    <definedName name="XRefCopy63" localSheetId="0" hidden="1">#REF!</definedName>
    <definedName name="XRefCopy63" hidden="1">#REF!</definedName>
    <definedName name="XRefCopy63Row" hidden="1">#N/A</definedName>
    <definedName name="XRefCopy64" localSheetId="0" hidden="1">#REF!</definedName>
    <definedName name="XRefCopy64" hidden="1">#REF!</definedName>
    <definedName name="XRefCopy64Row" hidden="1">#N/A</definedName>
    <definedName name="XRefCopy65" localSheetId="0" hidden="1">#REF!</definedName>
    <definedName name="XRefCopy65" hidden="1">#REF!</definedName>
    <definedName name="XRefCopy65Row" hidden="1">#N/A</definedName>
    <definedName name="XRefCopy66" localSheetId="0" hidden="1">#REF!</definedName>
    <definedName name="XRefCopy66" hidden="1">#REF!</definedName>
    <definedName name="XRefCopy66Row" hidden="1">#N/A</definedName>
    <definedName name="XRefCopy67" localSheetId="0" hidden="1">#REF!</definedName>
    <definedName name="XRefCopy67" hidden="1">#REF!</definedName>
    <definedName name="XRefCopy67Row" hidden="1">#N/A</definedName>
    <definedName name="XRefCopy68" localSheetId="0" hidden="1">#REF!</definedName>
    <definedName name="XRefCopy68" hidden="1">#REF!</definedName>
    <definedName name="XRefCopy68Row" hidden="1">#N/A</definedName>
    <definedName name="XRefCopy69" localSheetId="0" hidden="1">#REF!</definedName>
    <definedName name="XRefCopy69" hidden="1">#REF!</definedName>
    <definedName name="XRefCopy69Row" hidden="1">#N/A</definedName>
    <definedName name="XRefCopy6Row" hidden="1">#N/A</definedName>
    <definedName name="XRefCopy7" localSheetId="0" hidden="1">#REF!</definedName>
    <definedName name="XRefCopy7" hidden="1">#REF!</definedName>
    <definedName name="XRefCopy70" localSheetId="0" hidden="1">#REF!</definedName>
    <definedName name="XRefCopy70" hidden="1">#REF!</definedName>
    <definedName name="XRefCopy70Row" hidden="1">#N/A</definedName>
    <definedName name="XRefCopy71" localSheetId="0" hidden="1">#REF!</definedName>
    <definedName name="XRefCopy71" hidden="1">#REF!</definedName>
    <definedName name="XRefCopy71Row" hidden="1">#N/A</definedName>
    <definedName name="XRefCopy72" localSheetId="0" hidden="1">#REF!</definedName>
    <definedName name="XRefCopy72" hidden="1">#REF!</definedName>
    <definedName name="XRefCopy72Row" hidden="1">#N/A</definedName>
    <definedName name="XRefCopy73" localSheetId="0" hidden="1">#REF!</definedName>
    <definedName name="XRefCopy73" hidden="1">#REF!</definedName>
    <definedName name="XRefCopy73Row" hidden="1">#N/A</definedName>
    <definedName name="XRefCopy74" localSheetId="0" hidden="1">#REF!</definedName>
    <definedName name="XRefCopy74" hidden="1">#REF!</definedName>
    <definedName name="XRefCopy74Row" hidden="1">#N/A</definedName>
    <definedName name="XRefCopy75" localSheetId="0" hidden="1">#REF!</definedName>
    <definedName name="XRefCopy75" hidden="1">#REF!</definedName>
    <definedName name="XRefCopy75Row" hidden="1">#N/A</definedName>
    <definedName name="XRefCopy76" localSheetId="0" hidden="1">#REF!</definedName>
    <definedName name="XRefCopy76" hidden="1">#REF!</definedName>
    <definedName name="XRefCopy76Row" hidden="1">#N/A</definedName>
    <definedName name="XRefCopy77" localSheetId="0" hidden="1">#REF!</definedName>
    <definedName name="XRefCopy77" hidden="1">#REF!</definedName>
    <definedName name="XRefCopy77Row" hidden="1">#N/A</definedName>
    <definedName name="XRefCopy78" localSheetId="0" hidden="1">#REF!</definedName>
    <definedName name="XRefCopy78" hidden="1">#REF!</definedName>
    <definedName name="XRefCopy78Row" hidden="1">#N/A</definedName>
    <definedName name="XRefCopy79" localSheetId="0" hidden="1">#REF!</definedName>
    <definedName name="XRefCopy79" hidden="1">#REF!</definedName>
    <definedName name="XRefCopy79Row" hidden="1">#N/A</definedName>
    <definedName name="XRefCopy7Row" hidden="1">#N/A</definedName>
    <definedName name="XRefCopy8" localSheetId="0" hidden="1">#REF!</definedName>
    <definedName name="XRefCopy8" hidden="1">#REF!</definedName>
    <definedName name="XRefCopy80" localSheetId="0" hidden="1">#REF!</definedName>
    <definedName name="XRefCopy80" hidden="1">#REF!</definedName>
    <definedName name="XRefCopy80Row" hidden="1">#N/A</definedName>
    <definedName name="XRefCopy81" localSheetId="0" hidden="1">#REF!</definedName>
    <definedName name="XRefCopy81" hidden="1">#REF!</definedName>
    <definedName name="XRefCopy81Row" localSheetId="0" hidden="1">#REF!</definedName>
    <definedName name="XRefCopy81Row" hidden="1">#REF!</definedName>
    <definedName name="XRefCopy82" localSheetId="0" hidden="1">#REF!</definedName>
    <definedName name="XRefCopy82" hidden="1">#REF!</definedName>
    <definedName name="XRefCopy82Row" hidden="1">#REF!</definedName>
    <definedName name="XRefCopy83" hidden="1">#REF!</definedName>
    <definedName name="XRefCopy83Row" hidden="1">#REF!</definedName>
    <definedName name="XRefCopy84" hidden="1">#REF!</definedName>
    <definedName name="XRefCopy84Row" hidden="1">#REF!</definedName>
    <definedName name="XRefCopy85" hidden="1">#REF!</definedName>
    <definedName name="XRefCopy85Row" hidden="1">#REF!</definedName>
    <definedName name="XRefCopy86" hidden="1">#REF!</definedName>
    <definedName name="XRefCopy86Row" hidden="1">#REF!</definedName>
    <definedName name="XRefCopy87" hidden="1">#REF!</definedName>
    <definedName name="XRefCopy87Row" hidden="1">#REF!</definedName>
    <definedName name="XRefCopy88" hidden="1">#REF!</definedName>
    <definedName name="XRefCopy88Row" hidden="1">#REF!</definedName>
    <definedName name="XRefCopy89" hidden="1">#REF!</definedName>
    <definedName name="XRefCopy89Row" hidden="1">#REF!</definedName>
    <definedName name="XRefCopy8Row" hidden="1">#N/A</definedName>
    <definedName name="XRefCopy9" localSheetId="0" hidden="1">#REF!</definedName>
    <definedName name="XRefCopy9" hidden="1">#REF!</definedName>
    <definedName name="XRefCopy90" localSheetId="0" hidden="1">#REF!</definedName>
    <definedName name="XRefCopy90" hidden="1">#REF!</definedName>
    <definedName name="XRefCopy90Row" localSheetId="0" hidden="1">#REF!</definedName>
    <definedName name="XRefCopy90Row" hidden="1">#REF!</definedName>
    <definedName name="XRefCopy91" hidden="1">#REF!</definedName>
    <definedName name="XRefCopy91Row" hidden="1">#REF!</definedName>
    <definedName name="XRefCopy92" hidden="1">#REF!</definedName>
    <definedName name="XRefCopy92Row" hidden="1">#REF!</definedName>
    <definedName name="XRefCopy93" hidden="1">#REF!</definedName>
    <definedName name="XRefCopy93Row" hidden="1">#REF!</definedName>
    <definedName name="XRefCopy94" hidden="1">#REF!</definedName>
    <definedName name="XRefCopy94Row" hidden="1">#REF!</definedName>
    <definedName name="XRefCopy95" hidden="1">#REF!</definedName>
    <definedName name="XRefCopy95Row" hidden="1">#REF!</definedName>
    <definedName name="XRefCopy96" hidden="1">#REF!</definedName>
    <definedName name="XRefCopy96Row" hidden="1">#REF!</definedName>
    <definedName name="XRefCopy97" hidden="1">#REF!</definedName>
    <definedName name="XRefCopy98" hidden="1">#REF!</definedName>
    <definedName name="XRefCopy99" hidden="1">#REF!</definedName>
    <definedName name="XRefCopy9Row" hidden="1">#N/A</definedName>
    <definedName name="XRefCopyRangeCount" hidden="1">4</definedName>
    <definedName name="XRefPaste1" hidden="1">#N/A</definedName>
    <definedName name="XRefPaste10" hidden="1">#N/A</definedName>
    <definedName name="XRefPaste100" hidden="1">#REF!</definedName>
    <definedName name="XRefPaste100Row" localSheetId="0" hidden="1">#REF!</definedName>
    <definedName name="XRefPaste100Row" hidden="1">#REF!</definedName>
    <definedName name="XRefPaste101" localSheetId="0" hidden="1">#REF!</definedName>
    <definedName name="XRefPaste101" hidden="1">#REF!</definedName>
    <definedName name="XRefPaste101Row" hidden="1">#REF!</definedName>
    <definedName name="XRefPaste102" hidden="1">#REF!</definedName>
    <definedName name="XRefPaste102Row" hidden="1">#REF!</definedName>
    <definedName name="XRefPaste103" hidden="1">#REF!</definedName>
    <definedName name="XRefPaste103Row" hidden="1">#REF!</definedName>
    <definedName name="XRefPaste104" hidden="1">#REF!</definedName>
    <definedName name="XRefPaste104Row" hidden="1">#REF!</definedName>
    <definedName name="XRefPaste105" hidden="1">#REF!</definedName>
    <definedName name="XRefPaste105Row" hidden="1">#REF!</definedName>
    <definedName name="XRefPaste106" hidden="1">#REF!</definedName>
    <definedName name="XRefPaste106Row" hidden="1">#REF!</definedName>
    <definedName name="XRefPaste107" hidden="1">#REF!</definedName>
    <definedName name="XRefPaste107Row" hidden="1">#REF!</definedName>
    <definedName name="XRefPaste108" hidden="1">#REF!</definedName>
    <definedName name="XRefPaste108Row" hidden="1">#REF!</definedName>
    <definedName name="XRefPaste109" hidden="1">#REF!</definedName>
    <definedName name="XRefPaste109Row" hidden="1">#REF!</definedName>
    <definedName name="XRefPaste10Row" hidden="1">#REF!</definedName>
    <definedName name="XRefPaste11" hidden="1">#N/A</definedName>
    <definedName name="XRefPaste110" localSheetId="0" hidden="1">#REF!</definedName>
    <definedName name="XRefPaste110" hidden="1">#REF!</definedName>
    <definedName name="XRefPaste110Row" localSheetId="0" hidden="1">#REF!</definedName>
    <definedName name="XRefPaste110Row" hidden="1">#REF!</definedName>
    <definedName name="XRefPaste111" localSheetId="0" hidden="1">#REF!</definedName>
    <definedName name="XRefPaste111" hidden="1">#REF!</definedName>
    <definedName name="XRefPaste111Row" hidden="1">#REF!</definedName>
    <definedName name="XRefPaste112" hidden="1">#REF!</definedName>
    <definedName name="XRefPaste112Row" hidden="1">#REF!</definedName>
    <definedName name="XRefPaste113" hidden="1">#REF!</definedName>
    <definedName name="XRefPaste113Row" hidden="1">#REF!</definedName>
    <definedName name="XRefPaste114" hidden="1">#REF!</definedName>
    <definedName name="XRefPaste114Row" hidden="1">#REF!</definedName>
    <definedName name="XRefPaste115" hidden="1">#REF!</definedName>
    <definedName name="XRefPaste115Row" hidden="1">#REF!</definedName>
    <definedName name="XRefPaste116" hidden="1">#REF!</definedName>
    <definedName name="XRefPaste116Row" hidden="1">#REF!</definedName>
    <definedName name="XRefPaste117" hidden="1">#REF!</definedName>
    <definedName name="XRefPaste117Row" hidden="1">#REF!</definedName>
    <definedName name="XRefPaste118" hidden="1">#REF!</definedName>
    <definedName name="XRefPaste118Row" hidden="1">#REF!</definedName>
    <definedName name="XRefPaste119" hidden="1">#REF!</definedName>
    <definedName name="XRefPaste119Row" hidden="1">#REF!</definedName>
    <definedName name="XRefPaste11Row" hidden="1">#REF!</definedName>
    <definedName name="XRefPaste12" hidden="1">#REF!</definedName>
    <definedName name="XRefPaste120" hidden="1">#REF!</definedName>
    <definedName name="XRefPaste120Row" hidden="1">#REF!</definedName>
    <definedName name="XRefPaste121" hidden="1">#REF!</definedName>
    <definedName name="XRefPaste121Row" hidden="1">#REF!</definedName>
    <definedName name="XRefPaste122" hidden="1">#REF!</definedName>
    <definedName name="XRefPaste122Row" hidden="1">#REF!</definedName>
    <definedName name="XRefPaste123" hidden="1">#REF!</definedName>
    <definedName name="XRefPaste123Row" hidden="1">#REF!</definedName>
    <definedName name="XRefPaste124" hidden="1">#REF!</definedName>
    <definedName name="XRefPaste124Row" hidden="1">#REF!</definedName>
    <definedName name="XRefPaste125" hidden="1">#REF!</definedName>
    <definedName name="XRefPaste125Row" hidden="1">#REF!</definedName>
    <definedName name="XRefPaste126" hidden="1">#REF!</definedName>
    <definedName name="XRefPaste126Row" hidden="1">#REF!</definedName>
    <definedName name="XRefPaste127" hidden="1">#REF!</definedName>
    <definedName name="XRefPaste127Row" hidden="1">#REF!</definedName>
    <definedName name="XRefPaste128" hidden="1">#REF!</definedName>
    <definedName name="XRefPaste128Row" hidden="1">#REF!</definedName>
    <definedName name="XRefPaste129" hidden="1">#REF!</definedName>
    <definedName name="XRefPaste129Row" hidden="1">#REF!</definedName>
    <definedName name="XRefPaste12Row" hidden="1">#REF!</definedName>
    <definedName name="XRefPaste13" hidden="1">#REF!</definedName>
    <definedName name="XRefPaste130" hidden="1">#REF!</definedName>
    <definedName name="XRefPaste130Row" hidden="1">#REF!</definedName>
    <definedName name="XRefPaste131" hidden="1">#REF!</definedName>
    <definedName name="XRefPaste131Row" hidden="1">#REF!</definedName>
    <definedName name="XRefPaste132" hidden="1">#REF!</definedName>
    <definedName name="XRefPaste132Row" hidden="1">#REF!</definedName>
    <definedName name="XRefPaste133" hidden="1">#REF!</definedName>
    <definedName name="XRefPaste133Row" hidden="1">#REF!</definedName>
    <definedName name="XRefPaste134" hidden="1">#REF!</definedName>
    <definedName name="XRefPaste134Row" hidden="1">#REF!</definedName>
    <definedName name="XRefPaste135" hidden="1">#REF!</definedName>
    <definedName name="XRefPaste135Row" hidden="1">#REF!</definedName>
    <definedName name="XRefPaste136" hidden="1">#REF!</definedName>
    <definedName name="XRefPaste136Row" hidden="1">#REF!</definedName>
    <definedName name="XRefPaste137" hidden="1">#REF!</definedName>
    <definedName name="XRefPaste137Row" hidden="1">#REF!</definedName>
    <definedName name="XRefPaste138" hidden="1">#REF!</definedName>
    <definedName name="XRefPaste138Row" hidden="1">#REF!</definedName>
    <definedName name="XRefPaste139" hidden="1">#REF!</definedName>
    <definedName name="XRefPaste139Row" hidden="1">#REF!</definedName>
    <definedName name="XRefPaste13Row" hidden="1">#REF!</definedName>
    <definedName name="XRefPaste14" hidden="1">#REF!</definedName>
    <definedName name="XRefPaste140" hidden="1">#REF!</definedName>
    <definedName name="XRefPaste140Row" hidden="1">#REF!</definedName>
    <definedName name="XRefPaste141" hidden="1">#REF!</definedName>
    <definedName name="XRefPaste141Row" hidden="1">#REF!</definedName>
    <definedName name="XRefPaste142" hidden="1">#REF!</definedName>
    <definedName name="XRefPaste142Row" hidden="1">#REF!</definedName>
    <definedName name="XRefPaste143" hidden="1">#REF!</definedName>
    <definedName name="XRefPaste143Row" hidden="1">#REF!</definedName>
    <definedName name="XRefPaste144" hidden="1">#REF!</definedName>
    <definedName name="XRefPaste144Row" hidden="1">#REF!</definedName>
    <definedName name="XRefPaste145" hidden="1">#REF!</definedName>
    <definedName name="XRefPaste145Row" hidden="1">#REF!</definedName>
    <definedName name="XRefPaste146" hidden="1">#REF!</definedName>
    <definedName name="XRefPaste146Row" hidden="1">#REF!</definedName>
    <definedName name="XRefPaste147" hidden="1">#REF!</definedName>
    <definedName name="XRefPaste147Row" hidden="1">#REF!</definedName>
    <definedName name="XRefPaste148" hidden="1">#REF!</definedName>
    <definedName name="XRefPaste148Row" hidden="1">#REF!</definedName>
    <definedName name="XRefPaste149" hidden="1">#REF!</definedName>
    <definedName name="XRefPaste149Row" hidden="1">#REF!</definedName>
    <definedName name="XRefPaste14Row" hidden="1">#REF!</definedName>
    <definedName name="XRefPaste15" hidden="1">#REF!</definedName>
    <definedName name="XRefPaste150" hidden="1">#REF!</definedName>
    <definedName name="XRefPaste150Row" hidden="1">#REF!</definedName>
    <definedName name="XRefPaste151" hidden="1">#REF!</definedName>
    <definedName name="XRefPaste151Row" hidden="1">#REF!</definedName>
    <definedName name="XRefPaste152" hidden="1">#REF!</definedName>
    <definedName name="XRefPaste152Row" hidden="1">#REF!</definedName>
    <definedName name="XRefPaste153" hidden="1">#REF!</definedName>
    <definedName name="XRefPaste153Row" hidden="1">#REF!</definedName>
    <definedName name="XRefPaste154" hidden="1">#REF!</definedName>
    <definedName name="XRefPaste154Row" hidden="1">#REF!</definedName>
    <definedName name="XRefPaste155" hidden="1">#REF!</definedName>
    <definedName name="XRefPaste155Row" hidden="1">#REF!</definedName>
    <definedName name="XRefPaste156" hidden="1">#REF!</definedName>
    <definedName name="XRefPaste156Row" hidden="1">#REF!</definedName>
    <definedName name="XRefPaste157" hidden="1">#REF!</definedName>
    <definedName name="XRefPaste157Row" hidden="1">#REF!</definedName>
    <definedName name="XRefPaste158" hidden="1">#REF!</definedName>
    <definedName name="XRefPaste158Row" hidden="1">#REF!</definedName>
    <definedName name="XRefPaste159" hidden="1">#REF!</definedName>
    <definedName name="XRefPaste159Row" hidden="1">#REF!</definedName>
    <definedName name="XRefPaste15Row" hidden="1">#REF!</definedName>
    <definedName name="XRefPaste16" hidden="1">#N/A</definedName>
    <definedName name="XRefPaste160" localSheetId="0" hidden="1">#REF!</definedName>
    <definedName name="XRefPaste160" hidden="1">#REF!</definedName>
    <definedName name="XRefPaste160Row" localSheetId="0" hidden="1">#REF!</definedName>
    <definedName name="XRefPaste160Row" hidden="1">#REF!</definedName>
    <definedName name="XRefPaste161" localSheetId="0" hidden="1">#REF!</definedName>
    <definedName name="XRefPaste161" hidden="1">#REF!</definedName>
    <definedName name="XRefPaste161Row" hidden="1">#REF!</definedName>
    <definedName name="XRefPaste162" hidden="1">#REF!</definedName>
    <definedName name="XRefPaste162Row" hidden="1">#REF!</definedName>
    <definedName name="XRefPaste163" hidden="1">#REF!</definedName>
    <definedName name="XRefPaste163Row" hidden="1">#REF!</definedName>
    <definedName name="XRefPaste164" hidden="1">#REF!</definedName>
    <definedName name="XRefPaste164Row" hidden="1">#REF!</definedName>
    <definedName name="XRefPaste165" hidden="1">#REF!</definedName>
    <definedName name="XRefPaste165Row" hidden="1">#REF!</definedName>
    <definedName name="XRefPaste166" hidden="1">#REF!</definedName>
    <definedName name="XRefPaste166Row" hidden="1">#REF!</definedName>
    <definedName name="XRefPaste167" hidden="1">#REF!</definedName>
    <definedName name="XRefPaste167Row" hidden="1">#REF!</definedName>
    <definedName name="XRefPaste168" hidden="1">#REF!</definedName>
    <definedName name="XRefPaste168Row" hidden="1">#REF!</definedName>
    <definedName name="XRefPaste169" hidden="1">#REF!</definedName>
    <definedName name="XRefPaste169Row" hidden="1">#REF!</definedName>
    <definedName name="XRefPaste16Row" hidden="1">#REF!</definedName>
    <definedName name="XRefPaste17" hidden="1">#N/A</definedName>
    <definedName name="XRefPaste170" localSheetId="0" hidden="1">#REF!</definedName>
    <definedName name="XRefPaste170" hidden="1">#REF!</definedName>
    <definedName name="XRefPaste170Row" localSheetId="0" hidden="1">#REF!</definedName>
    <definedName name="XRefPaste170Row" hidden="1">#REF!</definedName>
    <definedName name="XRefPaste171" localSheetId="0" hidden="1">#REF!</definedName>
    <definedName name="XRefPaste171" hidden="1">#REF!</definedName>
    <definedName name="XRefPaste171Row" hidden="1">#REF!</definedName>
    <definedName name="XRefPaste172" hidden="1">#REF!</definedName>
    <definedName name="XRefPaste172Row" hidden="1">#REF!</definedName>
    <definedName name="XRefPaste173" hidden="1">#REF!</definedName>
    <definedName name="XRefPaste173Row" hidden="1">#REF!</definedName>
    <definedName name="XRefPaste174" hidden="1">#REF!</definedName>
    <definedName name="XRefPaste174Row" hidden="1">#REF!</definedName>
    <definedName name="XRefPaste175" hidden="1">#REF!</definedName>
    <definedName name="XRefPaste175Row" hidden="1">#REF!</definedName>
    <definedName name="XRefPaste176" hidden="1">#REF!</definedName>
    <definedName name="XRefPaste176Row" hidden="1">#REF!</definedName>
    <definedName name="XRefPaste177" hidden="1">#REF!</definedName>
    <definedName name="XRefPaste177Row" hidden="1">#REF!</definedName>
    <definedName name="XRefPaste179" hidden="1">#REF!</definedName>
    <definedName name="XRefPaste179Row" hidden="1">#REF!</definedName>
    <definedName name="XRefPaste17Row" hidden="1">#REF!</definedName>
    <definedName name="XRefPaste18" hidden="1">#N/A</definedName>
    <definedName name="XRefPaste180" localSheetId="0" hidden="1">#REF!</definedName>
    <definedName name="XRefPaste180" hidden="1">#REF!</definedName>
    <definedName name="XRefPaste180Row" localSheetId="0" hidden="1">#REF!</definedName>
    <definedName name="XRefPaste180Row" hidden="1">#REF!</definedName>
    <definedName name="XRefPaste181" localSheetId="0" hidden="1">#REF!</definedName>
    <definedName name="XRefPaste181" hidden="1">#REF!</definedName>
    <definedName name="XRefPaste181Row" hidden="1">#REF!</definedName>
    <definedName name="XRefPaste182" hidden="1">#REF!</definedName>
    <definedName name="XRefPaste182Row" hidden="1">#REF!</definedName>
    <definedName name="XRefPaste183" hidden="1">#REF!</definedName>
    <definedName name="XRefPaste183Row" hidden="1">#REF!</definedName>
    <definedName name="XRefPaste184" hidden="1">#REF!</definedName>
    <definedName name="XRefPaste184Row" hidden="1">#REF!</definedName>
    <definedName name="XRefPaste185" hidden="1">#REF!</definedName>
    <definedName name="XRefPaste185Row" hidden="1">#REF!</definedName>
    <definedName name="XRefPaste186" hidden="1">#REF!</definedName>
    <definedName name="XRefPaste186Row" hidden="1">#REF!</definedName>
    <definedName name="XRefPaste187" hidden="1">#REF!</definedName>
    <definedName name="XRefPaste187Row" hidden="1">#REF!</definedName>
    <definedName name="XRefPaste188" hidden="1">#REF!</definedName>
    <definedName name="XRefPaste188Row" hidden="1">#REF!</definedName>
    <definedName name="XRefPaste189" hidden="1">#REF!</definedName>
    <definedName name="XRefPaste189Row" hidden="1">#REF!</definedName>
    <definedName name="XRefPaste18Row" hidden="1">#REF!</definedName>
    <definedName name="XRefPaste19" hidden="1">#N/A</definedName>
    <definedName name="XRefPaste190" hidden="1">#REF!</definedName>
    <definedName name="XRefPaste190Row" localSheetId="0" hidden="1">#REF!</definedName>
    <definedName name="XRefPaste190Row" hidden="1">#REF!</definedName>
    <definedName name="XRefPaste191" localSheetId="0" hidden="1">#REF!</definedName>
    <definedName name="XRefPaste191" hidden="1">#REF!</definedName>
    <definedName name="XRefPaste191Row" hidden="1">#REF!</definedName>
    <definedName name="XRefPaste192" hidden="1">#REF!</definedName>
    <definedName name="XRefPaste192Row" hidden="1">#REF!</definedName>
    <definedName name="XRefPaste193" hidden="1">#REF!</definedName>
    <definedName name="XRefPaste193Row" hidden="1">#REF!</definedName>
    <definedName name="XRefPaste194" hidden="1">#REF!</definedName>
    <definedName name="XRefPaste194Row" hidden="1">#REF!</definedName>
    <definedName name="XRefPaste195" hidden="1">#REF!</definedName>
    <definedName name="XRefPaste195Row" hidden="1">#REF!</definedName>
    <definedName name="XRefPaste196" hidden="1">#REF!</definedName>
    <definedName name="XRefPaste196Row" hidden="1">#REF!</definedName>
    <definedName name="XRefPaste197" hidden="1">#REF!</definedName>
    <definedName name="XRefPaste197Row" hidden="1">#REF!</definedName>
    <definedName name="XRefPaste198" hidden="1">#REF!</definedName>
    <definedName name="XRefPaste198Row" hidden="1">#REF!</definedName>
    <definedName name="XRefPaste199" hidden="1">#REF!</definedName>
    <definedName name="XRefPaste199Row" hidden="1">#REF!</definedName>
    <definedName name="XRefPaste19Row" hidden="1">#REF!</definedName>
    <definedName name="XRefPaste1Row" hidden="1">#REF!</definedName>
    <definedName name="XRefPaste2" hidden="1">#N/A</definedName>
    <definedName name="XRefPaste20" localSheetId="0" hidden="1">#REF!</definedName>
    <definedName name="XRefPaste20" hidden="1">#REF!</definedName>
    <definedName name="XRefPaste200" localSheetId="0" hidden="1">#REF!</definedName>
    <definedName name="XRefPaste200" hidden="1">#REF!</definedName>
    <definedName name="XRefPaste200Row" localSheetId="0" hidden="1">#REF!</definedName>
    <definedName name="XRefPaste200Row" hidden="1">#REF!</definedName>
    <definedName name="XRefPaste201" hidden="1">#REF!</definedName>
    <definedName name="XRefPaste201Row" hidden="1">#REF!</definedName>
    <definedName name="XRefPaste202" hidden="1">#REF!</definedName>
    <definedName name="XRefPaste202Row" hidden="1">#REF!</definedName>
    <definedName name="XRefPaste203" hidden="1">#REF!</definedName>
    <definedName name="XRefPaste203Row" hidden="1">#REF!</definedName>
    <definedName name="XRefPaste204" hidden="1">#REF!</definedName>
    <definedName name="XRefPaste204Row" hidden="1">#REF!</definedName>
    <definedName name="XRefPaste205" hidden="1">#REF!</definedName>
    <definedName name="XRefPaste205Row" hidden="1">#REF!</definedName>
    <definedName name="XRefPaste206" hidden="1">#REF!</definedName>
    <definedName name="XRefPaste206Row" hidden="1">#REF!</definedName>
    <definedName name="XRefPaste207" hidden="1">#REF!</definedName>
    <definedName name="XRefPaste207Row" hidden="1">#REF!</definedName>
    <definedName name="XRefPaste208" hidden="1">#REF!</definedName>
    <definedName name="XRefPaste208Row" hidden="1">#REF!</definedName>
    <definedName name="XRefPaste209" hidden="1">#REF!</definedName>
    <definedName name="XRefPaste209Row" hidden="1">#REF!</definedName>
    <definedName name="XRefPaste20Row" hidden="1">#REF!</definedName>
    <definedName name="XRefPaste21" hidden="1">#REF!</definedName>
    <definedName name="XRefPaste210" hidden="1">#REF!</definedName>
    <definedName name="XRefPaste210Row" hidden="1">#REF!</definedName>
    <definedName name="XRefPaste211" hidden="1">#REF!</definedName>
    <definedName name="XRefPaste211Row" hidden="1">#REF!</definedName>
    <definedName name="XRefPaste212" hidden="1">#REF!</definedName>
    <definedName name="XRefPaste212Row" hidden="1">#REF!</definedName>
    <definedName name="XRefPaste213" hidden="1">#REF!</definedName>
    <definedName name="XRefPaste213Row" hidden="1">#REF!</definedName>
    <definedName name="XRefPaste214" hidden="1">#REF!</definedName>
    <definedName name="XRefPaste214Row" hidden="1">#REF!</definedName>
    <definedName name="XRefPaste215" hidden="1">#REF!</definedName>
    <definedName name="XRefPaste215Row" hidden="1">#REF!</definedName>
    <definedName name="XRefPaste216" hidden="1">#REF!</definedName>
    <definedName name="XRefPaste216Row" hidden="1">#REF!</definedName>
    <definedName name="XRefPaste217" hidden="1">#REF!</definedName>
    <definedName name="XRefPaste217Row" hidden="1">#REF!</definedName>
    <definedName name="XRefPaste218" hidden="1">#REF!</definedName>
    <definedName name="XRefPaste218Row" hidden="1">#REF!</definedName>
    <definedName name="XRefPaste219" hidden="1">#REF!</definedName>
    <definedName name="XRefPaste219Row" hidden="1">#REF!</definedName>
    <definedName name="XRefPaste21Row" hidden="1">#REF!</definedName>
    <definedName name="XRefPaste22" hidden="1">#REF!</definedName>
    <definedName name="XRefPaste220" hidden="1">#REF!</definedName>
    <definedName name="XRefPaste220Row" hidden="1">#REF!</definedName>
    <definedName name="XRefPaste221" hidden="1">#REF!</definedName>
    <definedName name="XRefPaste221Row" hidden="1">#REF!</definedName>
    <definedName name="XRefPaste222" hidden="1">#REF!</definedName>
    <definedName name="XRefPaste222Row" hidden="1">#REF!</definedName>
    <definedName name="XRefPaste223" hidden="1">#REF!</definedName>
    <definedName name="XRefPaste223Row" hidden="1">#REF!</definedName>
    <definedName name="XRefPaste224" hidden="1">#REF!</definedName>
    <definedName name="XRefPaste224Row" hidden="1">#REF!</definedName>
    <definedName name="XRefPaste225" hidden="1">#REF!</definedName>
    <definedName name="XRefPaste225Row" hidden="1">#REF!</definedName>
    <definedName name="XRefPaste226" hidden="1">#REF!</definedName>
    <definedName name="XRefPaste226Row" hidden="1">#REF!</definedName>
    <definedName name="XRefPaste227" hidden="1">#REF!</definedName>
    <definedName name="XRefPaste227Row" hidden="1">#REF!</definedName>
    <definedName name="XRefPaste228" hidden="1">#REF!</definedName>
    <definedName name="XRefPaste228Row" hidden="1">#REF!</definedName>
    <definedName name="XRefPaste229" hidden="1">#REF!</definedName>
    <definedName name="XRefPaste229Row" hidden="1">#REF!</definedName>
    <definedName name="XRefPaste22Row" hidden="1">#REF!</definedName>
    <definedName name="XRefPaste23" hidden="1">#REF!</definedName>
    <definedName name="XRefPaste230" hidden="1">#REF!</definedName>
    <definedName name="XRefPaste230Row" hidden="1">#REF!</definedName>
    <definedName name="XRefPaste231" hidden="1">#REF!</definedName>
    <definedName name="XRefPaste231Row" hidden="1">#REF!</definedName>
    <definedName name="XRefPaste232" hidden="1">#REF!</definedName>
    <definedName name="XRefPaste232Row" hidden="1">#REF!</definedName>
    <definedName name="XRefPaste233" hidden="1">#REF!</definedName>
    <definedName name="XRefPaste233Row" hidden="1">#REF!</definedName>
    <definedName name="XRefPaste234" hidden="1">#REF!</definedName>
    <definedName name="XRefPaste234Row" hidden="1">#REF!</definedName>
    <definedName name="XRefPaste235" hidden="1">#REF!</definedName>
    <definedName name="XRefPaste235Row" hidden="1">#REF!</definedName>
    <definedName name="XRefPaste236" hidden="1">#REF!</definedName>
    <definedName name="XRefPaste236Row" hidden="1">#REF!</definedName>
    <definedName name="XRefPaste237" hidden="1">#REF!</definedName>
    <definedName name="XRefPaste237Row" hidden="1">#REF!</definedName>
    <definedName name="XRefPaste238" hidden="1">#REF!</definedName>
    <definedName name="XRefPaste238Row" hidden="1">#REF!</definedName>
    <definedName name="XRefPaste239" hidden="1">#REF!</definedName>
    <definedName name="XRefPaste239Row" hidden="1">#REF!</definedName>
    <definedName name="XRefPaste23Row" hidden="1">#REF!</definedName>
    <definedName name="XRefPaste24" hidden="1">#REF!</definedName>
    <definedName name="XRefPaste240" hidden="1">#REF!</definedName>
    <definedName name="XRefPaste240Row" hidden="1">#REF!</definedName>
    <definedName name="XRefPaste241" hidden="1">#REF!</definedName>
    <definedName name="XRefPaste241Row" hidden="1">#REF!</definedName>
    <definedName name="XRefPaste242" hidden="1">#REF!</definedName>
    <definedName name="XRefPaste242Row" hidden="1">#REF!</definedName>
    <definedName name="XRefPaste243" hidden="1">#REF!</definedName>
    <definedName name="XRefPaste243Row" hidden="1">#REF!</definedName>
    <definedName name="XRefPaste244" hidden="1">#REF!</definedName>
    <definedName name="XRefPaste244Row" hidden="1">#REF!</definedName>
    <definedName name="XRefPaste245" hidden="1">#REF!</definedName>
    <definedName name="XRefPaste245Row" hidden="1">#REF!</definedName>
    <definedName name="XRefPaste246" hidden="1">#REF!</definedName>
    <definedName name="XRefPaste246Row" hidden="1">#REF!</definedName>
    <definedName name="XRefPaste24Row" hidden="1">#REF!</definedName>
    <definedName name="XRefPaste25" hidden="1">#REF!</definedName>
    <definedName name="XRefPaste25Row" hidden="1">#REF!</definedName>
    <definedName name="XRefPaste26" hidden="1">#REF!</definedName>
    <definedName name="XRefPaste26Row" hidden="1">#REF!</definedName>
    <definedName name="XRefPaste27" hidden="1">#REF!</definedName>
    <definedName name="XRefPaste27Row" hidden="1">#REF!</definedName>
    <definedName name="XRefPaste28" hidden="1">#REF!</definedName>
    <definedName name="XRefPaste28Row" hidden="1">#REF!</definedName>
    <definedName name="XRefPaste29" hidden="1">#REF!</definedName>
    <definedName name="XRefPaste29Row" hidden="1">#REF!</definedName>
    <definedName name="XRefPaste2Row" hidden="1">#N/A</definedName>
    <definedName name="XRefPaste3" localSheetId="0" hidden="1">#REF!</definedName>
    <definedName name="XRefPaste3" hidden="1">#REF!</definedName>
    <definedName name="XRefPaste30" localSheetId="0" hidden="1">#REF!</definedName>
    <definedName name="XRefPaste30" hidden="1">#REF!</definedName>
    <definedName name="XRefPaste30Row" localSheetId="0" hidden="1">#REF!</definedName>
    <definedName name="XRefPaste30Row" hidden="1">#REF!</definedName>
    <definedName name="XRefPaste31" hidden="1">#REF!</definedName>
    <definedName name="XRefPaste31Row" hidden="1">#REF!</definedName>
    <definedName name="XRefPaste32" hidden="1">#REF!</definedName>
    <definedName name="XRefPaste32Row" hidden="1">#N/A</definedName>
    <definedName name="XRefPaste33" localSheetId="0" hidden="1">#REF!</definedName>
    <definedName name="XRefPaste33" hidden="1">#REF!</definedName>
    <definedName name="XRefPaste33Row" localSheetId="0" hidden="1">#REF!</definedName>
    <definedName name="XRefPaste33Row" hidden="1">#REF!</definedName>
    <definedName name="XRefPaste34" localSheetId="0" hidden="1">#REF!</definedName>
    <definedName name="XRefPaste34" hidden="1">#REF!</definedName>
    <definedName name="XRefPaste34Row" hidden="1">#N/A</definedName>
    <definedName name="XRefPaste35" localSheetId="0" hidden="1">#REF!</definedName>
    <definedName name="XRefPaste35" hidden="1">#REF!</definedName>
    <definedName name="XRefPaste35Row" hidden="1">#N/A</definedName>
    <definedName name="XRefPaste36" localSheetId="0" hidden="1">#REF!</definedName>
    <definedName name="XRefPaste36" hidden="1">#REF!</definedName>
    <definedName name="XRefPaste36Row" hidden="1">#N/A</definedName>
    <definedName name="XRefPaste37" localSheetId="0" hidden="1">#REF!</definedName>
    <definedName name="XRefPaste37" hidden="1">#REF!</definedName>
    <definedName name="XRefPaste37Row" hidden="1">#N/A</definedName>
    <definedName name="XRefPaste38" localSheetId="0" hidden="1">#REF!</definedName>
    <definedName name="XRefPaste38" hidden="1">#REF!</definedName>
    <definedName name="XRefPaste38Row" hidden="1">#N/A</definedName>
    <definedName name="XRefPaste39" localSheetId="0" hidden="1">#REF!</definedName>
    <definedName name="XRefPaste39" hidden="1">#REF!</definedName>
    <definedName name="XRefPaste39Row" hidden="1">#N/A</definedName>
    <definedName name="XRefPaste3Row" hidden="1">#N/A</definedName>
    <definedName name="XRefPaste4" localSheetId="0" hidden="1">#REF!</definedName>
    <definedName name="XRefPaste4" hidden="1">#REF!</definedName>
    <definedName name="XRefPaste40" localSheetId="0" hidden="1">#REF!</definedName>
    <definedName name="XRefPaste40" hidden="1">#REF!</definedName>
    <definedName name="XRefPaste40Row" hidden="1">#N/A</definedName>
    <definedName name="XRefPaste41" localSheetId="0" hidden="1">#REF!</definedName>
    <definedName name="XRefPaste41" hidden="1">#REF!</definedName>
    <definedName name="XRefPaste41Row" hidden="1">#N/A</definedName>
    <definedName name="XRefPaste42" localSheetId="0" hidden="1">#REF!</definedName>
    <definedName name="XRefPaste42" hidden="1">#REF!</definedName>
    <definedName name="XRefPaste42Row" hidden="1">#N/A</definedName>
    <definedName name="XRefPaste43" localSheetId="0" hidden="1">#REF!</definedName>
    <definedName name="XRefPaste43" hidden="1">#REF!</definedName>
    <definedName name="XRefPaste43Row" hidden="1">#N/A</definedName>
    <definedName name="XRefPaste44" localSheetId="0" hidden="1">#REF!</definedName>
    <definedName name="XRefPaste44" hidden="1">#REF!</definedName>
    <definedName name="XRefPaste44Row" hidden="1">#N/A</definedName>
    <definedName name="XRefPaste45" localSheetId="0" hidden="1">#REF!</definedName>
    <definedName name="XRefPaste45" hidden="1">#REF!</definedName>
    <definedName name="XRefPaste45Row" hidden="1">#N/A</definedName>
    <definedName name="XRefPaste46" localSheetId="0" hidden="1">#REF!</definedName>
    <definedName name="XRefPaste46" hidden="1">#REF!</definedName>
    <definedName name="XRefPaste46Row" localSheetId="0" hidden="1">#REF!</definedName>
    <definedName name="XRefPaste46Row" hidden="1">#REF!</definedName>
    <definedName name="XRefPaste47" localSheetId="0" hidden="1">#REF!</definedName>
    <definedName name="XRefPaste47" hidden="1">#REF!</definedName>
    <definedName name="XRefPaste47Row" hidden="1">#REF!</definedName>
    <definedName name="XRefPaste48" hidden="1">#REF!</definedName>
    <definedName name="XRefPaste48Row" hidden="1">#REF!</definedName>
    <definedName name="XRefPaste49" hidden="1">#REF!</definedName>
    <definedName name="XRefPaste49Row" hidden="1">#REF!</definedName>
    <definedName name="XRefPaste4Row" hidden="1">#N/A</definedName>
    <definedName name="XRefPaste5" localSheetId="0" hidden="1">#REF!</definedName>
    <definedName name="XRefPaste5" hidden="1">#REF!</definedName>
    <definedName name="XRefPaste50" localSheetId="0" hidden="1">#REF!</definedName>
    <definedName name="XRefPaste50" hidden="1">#REF!</definedName>
    <definedName name="XRefPaste50Row" localSheetId="0" hidden="1">#REF!</definedName>
    <definedName name="XRefPaste50Row" hidden="1">#REF!</definedName>
    <definedName name="XRefPaste51" hidden="1">#REF!</definedName>
    <definedName name="XRefPaste51Row" hidden="1">#REF!</definedName>
    <definedName name="XRefPaste52" hidden="1">#REF!</definedName>
    <definedName name="XRefPaste52Row" hidden="1">#REF!</definedName>
    <definedName name="XRefPaste53" hidden="1">#REF!</definedName>
    <definedName name="XRefPaste53Row" hidden="1">#REF!</definedName>
    <definedName name="XRefPaste54" hidden="1">#REF!</definedName>
    <definedName name="XRefPaste54Row" hidden="1">#REF!</definedName>
    <definedName name="XRefPaste55" hidden="1">#REF!</definedName>
    <definedName name="XRefPaste55Row" hidden="1">#REF!</definedName>
    <definedName name="XRefPaste56" hidden="1">#REF!</definedName>
    <definedName name="XRefPaste56Row" hidden="1">#REF!</definedName>
    <definedName name="XRefPaste57" hidden="1">#REF!</definedName>
    <definedName name="XRefPaste57Row" hidden="1">#REF!</definedName>
    <definedName name="XRefPaste58" hidden="1">#REF!</definedName>
    <definedName name="XRefPaste58Row" hidden="1">#REF!</definedName>
    <definedName name="XRefPaste59" hidden="1">#REF!</definedName>
    <definedName name="XRefPaste59Row" hidden="1">#REF!</definedName>
    <definedName name="XRefPaste5Row" hidden="1">#N/A</definedName>
    <definedName name="XRefPaste6" localSheetId="0" hidden="1">#REF!</definedName>
    <definedName name="XRefPaste6" hidden="1">#REF!</definedName>
    <definedName name="XRefPaste60" localSheetId="0" hidden="1">#REF!</definedName>
    <definedName name="XRefPaste60" hidden="1">#REF!</definedName>
    <definedName name="XRefPaste60Row" localSheetId="0" hidden="1">#REF!</definedName>
    <definedName name="XRefPaste60Row" hidden="1">#REF!</definedName>
    <definedName name="XRefPaste61" hidden="1">#REF!</definedName>
    <definedName name="XRefPaste61Row" hidden="1">#REF!</definedName>
    <definedName name="XRefPaste62" hidden="1">#REF!</definedName>
    <definedName name="XRefPaste62Row" hidden="1">#REF!</definedName>
    <definedName name="XRefPaste63" hidden="1">#REF!</definedName>
    <definedName name="XRefPaste63Row" hidden="1">#REF!</definedName>
    <definedName name="XRefPaste64" hidden="1">#REF!</definedName>
    <definedName name="XRefPaste64Row" hidden="1">#REF!</definedName>
    <definedName name="XRefPaste65" hidden="1">#REF!</definedName>
    <definedName name="XRefPaste65Row" hidden="1">#REF!</definedName>
    <definedName name="XRefPaste66" hidden="1">#REF!</definedName>
    <definedName name="XRefPaste66Row" hidden="1">#REF!</definedName>
    <definedName name="XRefPaste67" hidden="1">#REF!</definedName>
    <definedName name="XRefPaste67Row" hidden="1">#REF!</definedName>
    <definedName name="XRefPaste68" hidden="1">#REF!</definedName>
    <definedName name="XRefPaste68Row" hidden="1">#REF!</definedName>
    <definedName name="XRefPaste69" hidden="1">#REF!</definedName>
    <definedName name="XRefPaste69Row" hidden="1">#REF!</definedName>
    <definedName name="XRefPaste6Row" hidden="1">#N/A</definedName>
    <definedName name="XRefPaste7" localSheetId="0" hidden="1">#REF!</definedName>
    <definedName name="XRefPaste7" hidden="1">#REF!</definedName>
    <definedName name="XRefPaste70" localSheetId="0" hidden="1">#REF!</definedName>
    <definedName name="XRefPaste70" hidden="1">#REF!</definedName>
    <definedName name="XRefPaste70Row" localSheetId="0" hidden="1">#REF!</definedName>
    <definedName name="XRefPaste70Row" hidden="1">#REF!</definedName>
    <definedName name="XRefPaste71" hidden="1">#REF!</definedName>
    <definedName name="XRefPaste71Row" hidden="1">#REF!</definedName>
    <definedName name="XRefPaste72" hidden="1">#REF!</definedName>
    <definedName name="XRefPaste72Row" hidden="1">#REF!</definedName>
    <definedName name="XRefPaste73" hidden="1">#REF!</definedName>
    <definedName name="XRefPaste73Row" hidden="1">#REF!</definedName>
    <definedName name="XRefPaste74" hidden="1">#REF!</definedName>
    <definedName name="XRefPaste74Row" hidden="1">#REF!</definedName>
    <definedName name="XRefPaste75" hidden="1">#REF!</definedName>
    <definedName name="XRefPaste75Row" hidden="1">#REF!</definedName>
    <definedName name="XRefPaste76" hidden="1">#REF!</definedName>
    <definedName name="XRefPaste76Row" hidden="1">#REF!</definedName>
    <definedName name="XRefPaste77" hidden="1">#REF!</definedName>
    <definedName name="XRefPaste77Row" hidden="1">#REF!</definedName>
    <definedName name="XRefPaste78" hidden="1">#REF!</definedName>
    <definedName name="XRefPaste78Row" hidden="1">#REF!</definedName>
    <definedName name="XRefPaste79" hidden="1">#REF!</definedName>
    <definedName name="XRefPaste79Row" hidden="1">#REF!</definedName>
    <definedName name="XRefPaste7Row" hidden="1">#N/A</definedName>
    <definedName name="XRefPaste8" localSheetId="0" hidden="1">#REF!</definedName>
    <definedName name="XRefPaste8" hidden="1">#REF!</definedName>
    <definedName name="XRefPaste80" localSheetId="0" hidden="1">#REF!</definedName>
    <definedName name="XRefPaste80" hidden="1">#REF!</definedName>
    <definedName name="XRefPaste80Row" localSheetId="0" hidden="1">#REF!</definedName>
    <definedName name="XRefPaste80Row" hidden="1">#REF!</definedName>
    <definedName name="XRefPaste81" hidden="1">#REF!</definedName>
    <definedName name="XRefPaste81Row" hidden="1">#REF!</definedName>
    <definedName name="XRefPaste82" hidden="1">#REF!</definedName>
    <definedName name="XRefPaste82Row" hidden="1">#REF!</definedName>
    <definedName name="XRefPaste83" hidden="1">#REF!</definedName>
    <definedName name="XRefPaste83Row" hidden="1">#REF!</definedName>
    <definedName name="XRefPaste84" hidden="1">#REF!</definedName>
    <definedName name="XRefPaste84Row" hidden="1">#REF!</definedName>
    <definedName name="XRefPaste85" hidden="1">#REF!</definedName>
    <definedName name="XRefPaste85Row" hidden="1">#REF!</definedName>
    <definedName name="XRefPaste86" hidden="1">#REF!</definedName>
    <definedName name="XRefPaste86Row" hidden="1">#REF!</definedName>
    <definedName name="XRefPaste87" hidden="1">#REF!</definedName>
    <definedName name="XRefPaste87Row" hidden="1">#REF!</definedName>
    <definedName name="XRefPaste88" hidden="1">#REF!</definedName>
    <definedName name="XRefPaste88Row" hidden="1">#REF!</definedName>
    <definedName name="XRefPaste89" hidden="1">#REF!</definedName>
    <definedName name="XRefPaste89Row" hidden="1">#REF!</definedName>
    <definedName name="XRefPaste8Row" hidden="1">#N/A</definedName>
    <definedName name="XRefPaste9" localSheetId="0" hidden="1">#REF!</definedName>
    <definedName name="XRefPaste9" hidden="1">#REF!</definedName>
    <definedName name="XRefPaste90" localSheetId="0" hidden="1">#REF!</definedName>
    <definedName name="XRefPaste90" hidden="1">#REF!</definedName>
    <definedName name="XRefPaste90Row" localSheetId="0" hidden="1">#REF!</definedName>
    <definedName name="XRefPaste90Row" hidden="1">#REF!</definedName>
    <definedName name="XRefPaste91" hidden="1">#REF!</definedName>
    <definedName name="XRefPaste91Row" hidden="1">#REF!</definedName>
    <definedName name="XRefPaste92" hidden="1">#REF!</definedName>
    <definedName name="XRefPaste92Row" hidden="1">#REF!</definedName>
    <definedName name="XRefPaste93" hidden="1">#REF!</definedName>
    <definedName name="XRefPaste93Row" hidden="1">#REF!</definedName>
    <definedName name="XRefPaste94" hidden="1">#REF!</definedName>
    <definedName name="XRefPaste94Row" hidden="1">#REF!</definedName>
    <definedName name="XRefPaste95" hidden="1">#REF!</definedName>
    <definedName name="XRefPaste95Row" hidden="1">#REF!</definedName>
    <definedName name="XRefPaste96" hidden="1">#REF!</definedName>
    <definedName name="XRefPaste96Row" hidden="1">#REF!</definedName>
    <definedName name="XRefPaste97" hidden="1">#REF!</definedName>
    <definedName name="XRefPaste97Row" hidden="1">#REF!</definedName>
    <definedName name="XRefPaste98" hidden="1">#REF!</definedName>
    <definedName name="XRefPaste98Row" hidden="1">#REF!</definedName>
    <definedName name="XRefPaste99" hidden="1">#REF!</definedName>
    <definedName name="XRefPaste99Row" hidden="1">#REF!</definedName>
    <definedName name="XRefPaste9Row" hidden="1">#N/A</definedName>
    <definedName name="XRefPasteRangeCount" hidden="1">2</definedName>
    <definedName name="XS" localSheetId="25" hidden="1">{#N/A,#N/A,FALSE,"을지 (4)";#N/A,#N/A,FALSE,"을지 (5)";#N/A,#N/A,FALSE,"을지 (6)"}</definedName>
    <definedName name="XS" localSheetId="0" hidden="1">{#N/A,#N/A,FALSE,"을지 (4)";#N/A,#N/A,FALSE,"을지 (5)";#N/A,#N/A,FALSE,"을지 (6)"}</definedName>
    <definedName name="XS" localSheetId="3" hidden="1">{#N/A,#N/A,FALSE,"을지 (4)";#N/A,#N/A,FALSE,"을지 (5)";#N/A,#N/A,FALSE,"을지 (6)"}</definedName>
    <definedName name="XS" hidden="1">{#N/A,#N/A,FALSE,"을지 (4)";#N/A,#N/A,FALSE,"을지 (5)";#N/A,#N/A,FALSE,"을지 (6)"}</definedName>
    <definedName name="xsd" localSheetId="0" hidden="1">{"detail",#N/A,FALSE,"mfg";"summary",#N/A,FALSE,"mfg"}</definedName>
    <definedName name="xsd" hidden="1">{"detail",#N/A,FALSE,"mfg";"summary",#N/A,FALSE,"mfg"}</definedName>
    <definedName name="xse" localSheetId="0" hidden="1">{#N/A,#N/A,FALSE,"SYNTHESE-c";#N/A,#N/A,FALSE,"PUB-c";#N/A,#N/A,FALSE,"OP CONSO-c";#N/A,#N/A,FALSE,"REFERENCTS-c";#N/A,#N/A,FALSE,"ETUDES MKG-c";#N/A,#N/A,FALSE,"PACKAGING-c";#N/A,#N/A,FALSE,"DIR COM-c";#N/A,#N/A,FALSE,"MEDIA-c"}</definedName>
    <definedName name="xse" hidden="1">{#N/A,#N/A,FALSE,"SYNTHESE-c";#N/A,#N/A,FALSE,"PUB-c";#N/A,#N/A,FALSE,"OP CONSO-c";#N/A,#N/A,FALSE,"REFERENCTS-c";#N/A,#N/A,FALSE,"ETUDES MKG-c";#N/A,#N/A,FALSE,"PACKAGING-c";#N/A,#N/A,FALSE,"DIR COM-c";#N/A,#N/A,FALSE,"MEDIA-c"}</definedName>
    <definedName name="xt" localSheetId="0" hidden="1">{#N/A,"PURADD",FALSE,"Business Analysis";#N/A,"PURSPP",FALSE,"Business Analysis";#N/A,"CTGIND",FALSE,"Business Analysis";#N/A,"PURCHM",FALSE,"Business Analysis";#N/A,"SPADD",FALSE,"Business Analysis";#N/A,"EPOXY",FALSE,"Business Analysis";#N/A,"PURPER",FALSE,"Business Analysis"}</definedName>
    <definedName name="xt" hidden="1">{#N/A,"PURADD",FALSE,"Business Analysis";#N/A,"PURSPP",FALSE,"Business Analysis";#N/A,"CTGIND",FALSE,"Business Analysis";#N/A,"PURCHM",FALSE,"Business Analysis";#N/A,"SPADD",FALSE,"Business Analysis";#N/A,"EPOXY",FALSE,"Business Analysis";#N/A,"PURPER",FALSE,"Business Analysis"}</definedName>
    <definedName name="xv" localSheetId="0" hidden="1">{"Commentary",#N/A,FALSE,"May"}</definedName>
    <definedName name="xv" hidden="1">{"Commentary",#N/A,FALSE,"May"}</definedName>
    <definedName name="xx" localSheetId="0" hidden="1">{#N/A,#N/A,FALSE,"REPORT"}</definedName>
    <definedName name="xx" hidden="1">{#N/A,#N/A,FALSE,"REPORT"}</definedName>
    <definedName name="xxcxc" localSheetId="0" hidden="1">{#N/A,#N/A,FALSE,"Umsatz CH";#N/A,#N/A,FALSE,"ER CH";#N/A,#N/A,FALSE,"EA CH (2) ";#N/A,#N/A,FALSE,"EA CH";#N/A,#N/A,FALSE,"EA CH (3) ";#N/A,#N/A,FALSE,"EA CH (4)";#N/A,#N/A,FALSE,"KA CH";#N/A,#N/A,FALSE,"KA CH  (2)";#N/A,#N/A,FALSE,"KA CH  (3)";#N/A,#N/A,FALSE,"KA CH (4)"}</definedName>
    <definedName name="xxcxc" hidden="1">{#N/A,#N/A,FALSE,"Umsatz CH";#N/A,#N/A,FALSE,"ER CH";#N/A,#N/A,FALSE,"EA CH (2) ";#N/A,#N/A,FALSE,"EA CH";#N/A,#N/A,FALSE,"EA CH (3) ";#N/A,#N/A,FALSE,"EA CH (4)";#N/A,#N/A,FALSE,"KA CH";#N/A,#N/A,FALSE,"KA CH  (2)";#N/A,#N/A,FALSE,"KA CH  (3)";#N/A,#N/A,FALSE,"KA CH (4)"}</definedName>
    <definedName name="XXX" localSheetId="0" hidden="1">{#N/A,#N/A,FALSE,"Other";#N/A,#N/A,FALSE,"Ace";#N/A,#N/A,FALSE,"Derm"}</definedName>
    <definedName name="XXX" hidden="1">{#N/A,#N/A,FALSE,"Other";#N/A,#N/A,FALSE,"Ace";#N/A,#N/A,FALSE,"Derm"}</definedName>
    <definedName name="xxx.gb._Hm." localSheetId="0" hidden="1">{#N/A,#N/A,FALSE,"Umsatz HM";#N/A,#N/A,FALSE,"ER HM";#N/A,#N/A,FALSE,"EA HM  (2)";#N/A,#N/A,FALSE,"EA HM ";#N/A,#N/A,FALSE,"EA HM  (4)";#N/A,#N/A,FALSE,"EA HM  (3)";#N/A,#N/A,FALSE,"KA HM  (2)";#N/A,#N/A,FALSE,"KA HM";#N/A,#N/A,FALSE,"KA HM  (3)";#N/A,#N/A,FALSE,"KA HM (4)"}</definedName>
    <definedName name="xxx.gb._Hm." hidden="1">{#N/A,#N/A,FALSE,"Umsatz HM";#N/A,#N/A,FALSE,"ER HM";#N/A,#N/A,FALSE,"EA HM  (2)";#N/A,#N/A,FALSE,"EA HM ";#N/A,#N/A,FALSE,"EA HM  (4)";#N/A,#N/A,FALSE,"EA HM  (3)";#N/A,#N/A,FALSE,"KA HM  (2)";#N/A,#N/A,FALSE,"KA HM";#N/A,#N/A,FALSE,"KA HM  (3)";#N/A,#N/A,FALSE,"KA HM (4)"}</definedName>
    <definedName name="xxx2" localSheetId="0" hidden="1">{"oct_res_comm",#N/A,FALSE,"VarToBud"}</definedName>
    <definedName name="xxx2" hidden="1">{"oct_res_comm",#N/A,FALSE,"VarToBud"}</definedName>
    <definedName name="Xxxx"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Xxxx"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xxxxx" localSheetId="0" hidden="1">{#N/A,#N/A,FALSE,"UNIT";#N/A,#N/A,FALSE,"UNIT";#N/A,#N/A,FALSE,"계정"}</definedName>
    <definedName name="xxxxx" hidden="1">{#N/A,#N/A,FALSE,"UNIT";#N/A,#N/A,FALSE,"UNIT";#N/A,#N/A,FALSE,"계정"}</definedName>
    <definedName name="XXXXXXXXXXXXXXXXXXXXXX" localSheetId="0" hidden="1">{#N/A,#N/A,FALSE,"SYNTHESE-c";#N/A,#N/A,FALSE,"PUB-c";#N/A,#N/A,FALSE,"OP CONSO-c";#N/A,#N/A,FALSE,"REFERENCTS-c";#N/A,#N/A,FALSE,"ETUDES MKG-c";#N/A,#N/A,FALSE,"PACKAGING-c";#N/A,#N/A,FALSE,"DIR COM-c";#N/A,#N/A,FALSE,"MEDIA-c"}</definedName>
    <definedName name="XXXXXXXXXXXXXXXXXXXXXX" hidden="1">{#N/A,#N/A,FALSE,"SYNTHESE-c";#N/A,#N/A,FALSE,"PUB-c";#N/A,#N/A,FALSE,"OP CONSO-c";#N/A,#N/A,FALSE,"REFERENCTS-c";#N/A,#N/A,FALSE,"ETUDES MKG-c";#N/A,#N/A,FALSE,"PACKAGING-c";#N/A,#N/A,FALSE,"DIR COM-c";#N/A,#N/A,FALSE,"MEDIA-c"}</definedName>
    <definedName name="XYZ" localSheetId="0" hidden="1">{"detail",#N/A,FALSE,"mfg";"summary",#N/A,FALSE,"mfg"}</definedName>
    <definedName name="XYZ" hidden="1">{"detail",#N/A,FALSE,"mfg";"summary",#N/A,FALSE,"mfg"}</definedName>
    <definedName name="xzxz" localSheetId="0" hidden="1">{#N/A,"PURCHM",FALSE,"Business Analysis";#N/A,"SPADD",FALSE,"Business Analysis"}</definedName>
    <definedName name="xzxz" hidden="1">{#N/A,"PURCHM",FALSE,"Business Analysis";#N/A,"SPADD",FALSE,"Business Analysis"}</definedName>
    <definedName name="y" localSheetId="0" hidden="1">{#N/A,#N/A,FALSE,"PART-1234-8-12-9(41)";#N/A,#N/A,FALSE,"PARTS-2(3)";#N/A,#N/A,FALSE,"VAN SYSTEM";#N/A,#N/A,FALSE,"PARTS-10(26)";#N/A,#N/A,FALSE,"PART-5-6-7-11(14)";#N/A,#N/A,FALSE,"PARTS-4(3)";#N/A,#N/A,FALSE,"PCLASS"}</definedName>
    <definedName name="y" hidden="1">{#N/A,#N/A,FALSE,"PART-1234-8-12-9(41)";#N/A,#N/A,FALSE,"PARTS-2(3)";#N/A,#N/A,FALSE,"VAN SYSTEM";#N/A,#N/A,FALSE,"PARTS-10(26)";#N/A,#N/A,FALSE,"PART-5-6-7-11(14)";#N/A,#N/A,FALSE,"PARTS-4(3)";#N/A,#N/A,FALSE,"PCLASS"}</definedName>
    <definedName name="Y2K" hidden="1">#REF!</definedName>
    <definedName name="ya" localSheetId="0" hidden="1">{#N/A,#N/A,FALSE,"Aging Summary";#N/A,#N/A,FALSE,"Ratio Analysis";#N/A,#N/A,FALSE,"Test 120 Day Accts";#N/A,#N/A,FALSE,"Tickmarks"}</definedName>
    <definedName name="ya" hidden="1">{#N/A,#N/A,FALSE,"Aging Summary";#N/A,#N/A,FALSE,"Ratio Analysis";#N/A,#N/A,FALSE,"Test 120 Day Accts";#N/A,#N/A,FALSE,"Tickmarks"}</definedName>
    <definedName name="yg" localSheetId="0" hidden="1">{"Polymers Details",#N/A,FALSE,"Current Yr";"Polymer Details",#N/A,FALSE,"Budget";"Polymer Details",#N/A,FALSE,"Prior Year"}</definedName>
    <definedName name="yg" hidden="1">{"Polymers Details",#N/A,FALSE,"Current Yr";"Polymer Details",#N/A,FALSE,"Budget";"Polymer Details",#N/A,FALSE,"Prior Year"}</definedName>
    <definedName name="YH" localSheetId="0" hidden="1">{#N/A,#N/A,FALSE,"PART-1234-8-12-9(41)";#N/A,#N/A,FALSE,"PARTS-2(3)";#N/A,#N/A,FALSE,"VAN SYSTEM";#N/A,#N/A,FALSE,"PARTS-10(26)";#N/A,#N/A,FALSE,"PART-5-6-7-11(14)";#N/A,#N/A,FALSE,"PARTS-4(3)";#N/A,#N/A,FALSE,"PCLASS"}</definedName>
    <definedName name="YH" hidden="1">{#N/A,#N/A,FALSE,"PART-1234-8-12-9(41)";#N/A,#N/A,FALSE,"PARTS-2(3)";#N/A,#N/A,FALSE,"VAN SYSTEM";#N/A,#N/A,FALSE,"PARTS-10(26)";#N/A,#N/A,FALSE,"PART-5-6-7-11(14)";#N/A,#N/A,FALSE,"PARTS-4(3)";#N/A,#N/A,FALSE,"PCLASS"}</definedName>
    <definedName name="yhn" localSheetId="0" hidden="1">{"detail",#N/A,FALSE,"mfg";"summary",#N/A,FALSE,"mfg"}</definedName>
    <definedName name="yhn" hidden="1">{"detail",#N/A,FALSE,"mfg";"summary",#N/A,FALSE,"mfg"}</definedName>
    <definedName name="Yield" localSheetId="0" hidden="1">{#N/A,#N/A,FALSE,"98소지이동TOTvs99.1 (2)";#N/A,#N/A,FALSE,"TOTAL";#N/A,#N/A,FALSE,"98소지이동TOTvs99.1(b) (2)"}</definedName>
    <definedName name="Yield" localSheetId="3" hidden="1">{#N/A,#N/A,FALSE,"98소지이동TOTvs99.1 (2)";#N/A,#N/A,FALSE,"TOTAL";#N/A,#N/A,FALSE,"98소지이동TOTvs99.1(b) (2)"}</definedName>
    <definedName name="Yield" hidden="1">{#N/A,#N/A,FALSE,"98소지이동TOTvs99.1 (2)";#N/A,#N/A,FALSE,"TOTAL";#N/A,#N/A,FALSE,"98소지이동TOTvs99.1(b) (2)"}</definedName>
    <definedName name="yiuyui"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yiuyui"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yiuyui"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ym" localSheetId="0" hidden="1">{#N/A,"PURCHM",FALSE,"Business Analysis";#N/A,"SPADD",FALSE,"Business Analysis"}</definedName>
    <definedName name="ym" hidden="1">{#N/A,"PURCHM",FALSE,"Business Analysis";#N/A,"SPADD",FALSE,"Business Analysis"}</definedName>
    <definedName name="YMKim"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YMKim"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yn" localSheetId="0" hidden="1">{"AS REP",#N/A,FALSE,"EEFSNAP2";"PROP",#N/A,FALSE,"EEFSNAP2";"RISKS",#N/A,FALSE,"EEFSNAP2";"VIEW ALL",#N/A,FALSE,"EEFSNAP2"}</definedName>
    <definedName name="yn" hidden="1">{"AS REP",#N/A,FALSE,"EEFSNAP2";"PROP",#N/A,FALSE,"EEFSNAP2";"RISKS",#N/A,FALSE,"EEFSNAP2";"VIEW ALL",#N/A,FALSE,"EEFSNAP2"}</definedName>
    <definedName name="YOON" localSheetId="0" hidden="1">{#N/A,#N/A,FALSE,"P.C.B"}</definedName>
    <definedName name="YOON" hidden="1">{#N/A,#N/A,FALSE,"P.C.B"}</definedName>
    <definedName name="yp" localSheetId="0" hidden="1">{#N/A,"PURADD",FALSE,"Business Analysis";#N/A,"PURSPP",FALSE,"Business Analysis";#N/A,"CTGIND",FALSE,"Business Analysis";#N/A,"PURCHM",FALSE,"Business Analysis";#N/A,"SPADD",FALSE,"Business Analysis";#N/A,"EPOXY",FALSE,"Business Analysis";#N/A,"PURPER",FALSE,"Business Analysis"}</definedName>
    <definedName name="yp" hidden="1">{#N/A,"PURADD",FALSE,"Business Analysis";#N/A,"PURSPP",FALSE,"Business Analysis";#N/A,"CTGIND",FALSE,"Business Analysis";#N/A,"PURCHM",FALSE,"Business Analysis";#N/A,"SPADD",FALSE,"Business Analysis";#N/A,"EPOXY",FALSE,"Business Analysis";#N/A,"PURPER",FALSE,"Business Analysis"}</definedName>
    <definedName name="yq" localSheetId="0" hidden="1">{"QTR_ACT",#N/A,FALSE,"PROP_PBIT_DEV_Q3";"QTR_BUD",#N/A,FALSE,"PROP_PBIT_DEV_Q3";"YTD_BUD",#N/A,FALSE,"PROP_PBIT_DEV_Q3";"YTD_ACT",#N/A,FALSE,"PROP_PBIT_DEV_Q3";"FY95 SNAP3",#N/A,FALSE,"PROP_PBIT_DEV_Q3";"FY95_BUD",#N/A,FALSE,"PROP_PBIT_DEV_Q3";"FY96_BUD",#N/A,FALSE,"PROP_PBIT_DEV_Q3"}</definedName>
    <definedName name="yq" hidden="1">{"QTR_ACT",#N/A,FALSE,"PROP_PBIT_DEV_Q3";"QTR_BUD",#N/A,FALSE,"PROP_PBIT_DEV_Q3";"YTD_BUD",#N/A,FALSE,"PROP_PBIT_DEV_Q3";"YTD_ACT",#N/A,FALSE,"PROP_PBIT_DEV_Q3";"FY95 SNAP3",#N/A,FALSE,"PROP_PBIT_DEV_Q3";"FY95_BUD",#N/A,FALSE,"PROP_PBIT_DEV_Q3";"FY96_BUD",#N/A,FALSE,"PROP_PBIT_DEV_Q3"}</definedName>
    <definedName name="yr" localSheetId="0" hidden="1">{"'표지'!$B$5"}</definedName>
    <definedName name="yr" hidden="1">{"'표지'!$B$5"}</definedName>
    <definedName name="YT" hidden="1">#REF!</definedName>
    <definedName name="ytre" localSheetId="0" hidden="1">{"overview",#N/A,FALSE,"summary";"net assets",#N/A,FALSE,"summary";"asset turnover",#N/A,FALSE,"summary";"orona",#N/A,FALSE,"summary"}</definedName>
    <definedName name="ytre" hidden="1">{"overview",#N/A,FALSE,"summary";"net assets",#N/A,FALSE,"summary";"asset turnover",#N/A,FALSE,"summary";"orona",#N/A,FALSE,"summary"}</definedName>
    <definedName name="ytyy"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tyy"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tyy"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u" localSheetId="0" hidden="1">{#N/A,"PURADD",FALSE,"Business Analysis";#N/A,"PURSPP",FALSE,"Business Analysis";#N/A,"CTGIND",FALSE,"Business Analysis";#N/A,"PURCHM",FALSE,"Business Analysis";#N/A,"SPADD",FALSE,"Business Analysis";#N/A,"EPOXY",FALSE,"Business Analysis";#N/A,"PURPER",FALSE,"Business Analysis"}</definedName>
    <definedName name="yu" hidden="1">{#N/A,"PURADD",FALSE,"Business Analysis";#N/A,"PURSPP",FALSE,"Business Analysis";#N/A,"CTGIND",FALSE,"Business Analysis";#N/A,"PURCHM",FALSE,"Business Analysis";#N/A,"SPADD",FALSE,"Business Analysis";#N/A,"EPOXY",FALSE,"Business Analysis";#N/A,"PURPER",FALSE,"Business Analysis"}</definedName>
    <definedName name="yui"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yui"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yuio" localSheetId="0" hidden="1">{"oct_res_comm",#N/A,FALSE,"VarToBud"}</definedName>
    <definedName name="yuio" hidden="1">{"oct_res_comm",#N/A,FALSE,"VarToBud"}</definedName>
    <definedName name="yuop" localSheetId="0" hidden="1">{"OTHER",#N/A,FALSE,"CM"}</definedName>
    <definedName name="yuop" hidden="1">{"OTHER",#N/A,FALSE,"CM"}</definedName>
    <definedName name="yv" localSheetId="0" hidden="1">{"sales growth",#N/A,FALSE,"summary";"oper income",#N/A,FALSE,"summary";"oros rank",#N/A,FALSE,"summary";"net assets",#N/A,FALSE,"summary";"asset turnover",#N/A,FALSE,"summary";"orona",#N/A,FALSE,"summary"}</definedName>
    <definedName name="yv" hidden="1">{"sales growth",#N/A,FALSE,"summary";"oper income",#N/A,FALSE,"summary";"oros rank",#N/A,FALSE,"summary";"net assets",#N/A,FALSE,"summary";"asset turnover",#N/A,FALSE,"summary";"orona",#N/A,FALSE,"summary"}</definedName>
    <definedName name="yx" localSheetId="0" hidden="1">{"overview",#N/A,FALSE,"summary";"net assets",#N/A,FALSE,"summary";"asset turnover",#N/A,FALSE,"summary";"orona",#N/A,FALSE,"summary"}</definedName>
    <definedName name="yx" hidden="1">{"overview",#N/A,FALSE,"summary";"net assets",#N/A,FALSE,"summary";"asset turnover",#N/A,FALSE,"summary";"orona",#N/A,FALSE,"summary"}</definedName>
    <definedName name="yxcxycxy" localSheetId="0" hidden="1">{#N/A,#N/A,FALSE,"Umsatz 99";#N/A,#N/A,FALSE,"ER 99 "}</definedName>
    <definedName name="yxcxycxy" hidden="1">{#N/A,#N/A,FALSE,"Umsatz 99";#N/A,#N/A,FALSE,"ER 99 "}</definedName>
    <definedName name="YY" localSheetId="0"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YY"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yy.7" localSheetId="0" hidden="1">{#N/A,#N/A,FALSE,"PMW Gruppe 00_99";#N/A,#N/A,FALSE,"PMW KG 00_99";#N/A,#N/A,FALSE,"PMW Inc. 00_99";#N/A,#N/A,FALSE,"PMW VTECH 00_99";#N/A,#N/A,FALSE,"PMW Thail. 00_99";#N/A,#N/A,FALSE,"PMW Canada 00_99";#N/A,#N/A,FALSE,"Währungsabw. 00_99"}</definedName>
    <definedName name="yy.7" hidden="1">{#N/A,#N/A,FALSE,"PMW Gruppe 00_99";#N/A,#N/A,FALSE,"PMW KG 00_99";#N/A,#N/A,FALSE,"PMW Inc. 00_99";#N/A,#N/A,FALSE,"PMW VTECH 00_99";#N/A,#N/A,FALSE,"PMW Thail. 00_99";#N/A,#N/A,FALSE,"PMW Canada 00_99";#N/A,#N/A,FALSE,"Währungsabw. 00_99"}</definedName>
    <definedName name="yyhh" hidden="1">#REF!</definedName>
    <definedName name="YYHY" localSheetId="0" hidden="1">{#N/A,#N/A,FALSE,"단축1";#N/A,#N/A,FALSE,"단축2";#N/A,#N/A,FALSE,"단축3";#N/A,#N/A,FALSE,"장축";#N/A,#N/A,FALSE,"4WD"}</definedName>
    <definedName name="YYHY" hidden="1">{#N/A,#N/A,FALSE,"단축1";#N/A,#N/A,FALSE,"단축2";#N/A,#N/A,FALSE,"단축3";#N/A,#N/A,FALSE,"장축";#N/A,#N/A,FALSE,"4WD"}</definedName>
    <definedName name="yyy" localSheetId="0" hidden="1">{#N/A,#N/A,FALSE,"지침";#N/A,#N/A,FALSE,"환경분석";#N/A,#N/A,FALSE,"Sheet16"}</definedName>
    <definedName name="yyy" hidden="1">{#N/A,#N/A,FALSE,"지침";#N/A,#N/A,FALSE,"환경분석";#N/A,#N/A,FALSE,"Sheet16"}</definedName>
    <definedName name="YYY1" localSheetId="0" hidden="1">{#N/A,#N/A,FALSE,"지침";#N/A,#N/A,FALSE,"환경분석";#N/A,#N/A,FALSE,"Sheet16"}</definedName>
    <definedName name="YYY1" hidden="1">{#N/A,#N/A,FALSE,"지침";#N/A,#N/A,FALSE,"환경분석";#N/A,#N/A,FALSE,"Sheet16"}</definedName>
    <definedName name="yyyy"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yyy"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yyy"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yyyyyy" localSheetId="0" hidden="1">{#N/A,#N/A,FALSE,"지침";#N/A,#N/A,FALSE,"환경분석";#N/A,#N/A,FALSE,"Sheet16"}</definedName>
    <definedName name="yyyyyy" hidden="1">{#N/A,#N/A,FALSE,"지침";#N/A,#N/A,FALSE,"환경분석";#N/A,#N/A,FALSE,"Sheet16"}</definedName>
    <definedName name="z" localSheetId="0" hidden="1">{#N/A,#N/A,FALSE,"Aging Summary";#N/A,#N/A,FALSE,"Ratio Analysis";#N/A,#N/A,FALSE,"Test 120 Day Accts";#N/A,#N/A,FALSE,"Tickmarks"}</definedName>
    <definedName name="z" localSheetId="3" hidden="1">{#N/A,#N/A,FALSE,"Aging Summary";#N/A,#N/A,FALSE,"Ratio Analysis";#N/A,#N/A,FALSE,"Test 120 Day Accts";#N/A,#N/A,FALSE,"Tickmarks"}</definedName>
    <definedName name="z" hidden="1">{#N/A,#N/A,FALSE,"Aging Summary";#N/A,#N/A,FALSE,"Ratio Analysis";#N/A,#N/A,FALSE,"Test 120 Day Accts";#N/A,#N/A,FALSE,"Tickmarks"}</definedName>
    <definedName name="z.l" localSheetId="0" hidden="1">{#N/A,#N/A,FALSE,"KA CH  (2)"}</definedName>
    <definedName name="z.l" hidden="1">{#N/A,#N/A,FALSE,"KA CH  (2)"}</definedName>
    <definedName name="Z_33376133_CFCA_11D4_9FDE_000103021132_.wvu.Cols" localSheetId="0" hidden="1">#REF!,#REF!</definedName>
    <definedName name="Z_33376133_CFCA_11D4_9FDE_000103021132_.wvu.Cols" hidden="1">#REF!,#REF!</definedName>
    <definedName name="Z_33376133_CFCA_11D4_9FDE_000103021132_.wvu.Rows" hidden="1">#REF!</definedName>
    <definedName name="Z_65726B72_CEFC_11D4_AA53_00010301C464_.wvu.Cols" hidden="1">#REF!,#REF!</definedName>
    <definedName name="Z_65726B72_CEFC_11D4_AA53_00010301C464_.wvu.Rows" hidden="1">#REF!</definedName>
    <definedName name="Z_694AF002_9E1C_11D6_8F58_0002A562FF79_.wvu.PrintArea" hidden="1">#REF!</definedName>
    <definedName name="Z_968A3A64_6E62_11D6_9F43_00D0B7C86A47_.wvu.PrintArea" hidden="1">#REF!</definedName>
    <definedName name="Z_968A3A64_6E62_11D6_9F43_00D0B7C86A47_.wvu.PrintTitles" hidden="1">#REF!</definedName>
    <definedName name="Z_968A3A64_6E62_11D6_9F43_00D0B7C86A47_.wvu.Rows" hidden="1">#REF!</definedName>
    <definedName name="Z_B2172A22_A087_11D6_A4E5_008013D50C77_.wvu.PrintArea" hidden="1">#REF!</definedName>
    <definedName name="Z_C00E0055_D79E_11D4_84AD_00D0B7B3CB09_.wvu.Cols" hidden="1">#REF!,#REF!</definedName>
    <definedName name="Z_C00E0055_D79E_11D4_84AD_00D0B7B3CB09_.wvu.Rows" hidden="1">#REF!</definedName>
    <definedName name="Z_C9AF8CC6_2EE6_11D7_B9B8_00508BFFDA22_.wvu.PrintArea" hidden="1">#REF!</definedName>
    <definedName name="Z_E8FEE9A5_163A_11D2_AED0_0000E81DA68C_.wvu.Rows" hidden="1">#REF!</definedName>
    <definedName name="za">#REF!</definedName>
    <definedName name="zaz" localSheetId="0" hidden="1">{#N/A,"PURCHM",FALSE,"Business Analysis";#N/A,"SPADD",FALSE,"Business Analysis"}</definedName>
    <definedName name="zaz" hidden="1">{#N/A,"PURCHM",FALSE,"Business Analysis";#N/A,"SPADD",FALSE,"Business Analysis"}</definedName>
    <definedName name="zb"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b"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hu" localSheetId="0" hidden="1">{#N/A,#N/A,FALSE,"REPORT"}</definedName>
    <definedName name="zhu" hidden="1">{#N/A,#N/A,FALSE,"REPORT"}</definedName>
    <definedName name="zhutr" localSheetId="0" hidden="1">{#N/A,#N/A,FALSE,"REPORT"}</definedName>
    <definedName name="zhutr" hidden="1">{#N/A,#N/A,FALSE,"REPORT"}</definedName>
    <definedName name="zioio" localSheetId="0" hidden="1">{#N/A,#N/A,FALSE,"Umsatz CH";#N/A,#N/A,FALSE,"ER CH";#N/A,#N/A,FALSE,"EA CH (2) ";#N/A,#N/A,FALSE,"EA CH";#N/A,#N/A,FALSE,"EA CH (3) ";#N/A,#N/A,FALSE,"EA CH (4)";#N/A,#N/A,FALSE,"KA CH";#N/A,#N/A,FALSE,"KA CH  (2)";#N/A,#N/A,FALSE,"KA CH  (3)";#N/A,#N/A,FALSE,"KA CH (4)"}</definedName>
    <definedName name="zioio" hidden="1">{#N/A,#N/A,FALSE,"Umsatz CH";#N/A,#N/A,FALSE,"ER CH";#N/A,#N/A,FALSE,"EA CH (2) ";#N/A,#N/A,FALSE,"EA CH";#N/A,#N/A,FALSE,"EA CH (3) ";#N/A,#N/A,FALSE,"EA CH (4)";#N/A,#N/A,FALSE,"KA CH";#N/A,#N/A,FALSE,"KA CH  (2)";#N/A,#N/A,FALSE,"KA CH  (3)";#N/A,#N/A,FALSE,"KA CH (4)"}</definedName>
    <definedName name="zl" localSheetId="0" hidden="1">{#N/A,"PURCHM",FALSE,"Business Analysis";#N/A,"SPADD",FALSE,"Business Analysis"}</definedName>
    <definedName name="zl" hidden="1">{#N/A,"PURCHM",FALSE,"Business Analysis";#N/A,"SPADD",FALSE,"Business Analysis"}</definedName>
    <definedName name="zna" localSheetId="0" hidden="1">{#N/A,#N/A,FALSE,"Aging Summary";#N/A,#N/A,FALSE,"Ratio Analysis";#N/A,#N/A,FALSE,"Test 120 Day Accts";#N/A,#N/A,FALSE,"Tickmarks"}</definedName>
    <definedName name="zna" hidden="1">{#N/A,#N/A,FALSE,"Aging Summary";#N/A,#N/A,FALSE,"Ratio Analysis";#N/A,#N/A,FALSE,"Test 120 Day Accts";#N/A,#N/A,FALSE,"Tickmarks"}</definedName>
    <definedName name="ZSZ" localSheetId="0"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SZ" hidden="1">{#N/A,#N/A,FALSE,"Phar";#N/A,#N/A,FALSE,"Card";#N/A,#N/A,FALSE,"Prav";#N/A,#N/A,FALSE,"Irbe";#N/A,#N/A,FALSE,"Plavix";#N/A,#N/A,FALSE,"Capt";#N/A,#N/A,FALSE,"Fosi";#N/A,#N/A,FALSE,"Anti";#N/A,#N/A,FALSE,"Cefa";#N/A,#N/A,FALSE,"Ceph";#N/A,#N/A,FALSE,"Cefp";#N/A,#N/A,FALSE,"Cefe";#N/A,#N/A,FALSE,"Pens";#N/A,#N/A,FALSE,"Ampi";#N/A,#N/A,FALSE,"Amox";#N/A,#N/A,FALSE,"Isox";#N/A,#N/A,FALSE,"Aztr";#N/A,#N/A,FALSE,"Videx";#N/A,#N/A,FALSE,"Zerit";#N/A,#N/A,FALSE,"CNS";#N/A,#N/A,FALSE,"Serz";#N/A,#N/A,FALSE,"Onco";#N/A,#N/A,FALSE,"Taxol";#N/A,#N/A,FALSE,"UFT";#N/A,#N/A,FALSE,"Carb";#N/A,#N/A,FALSE,"Derm";#N/A,#N/A,FALSE,"Other";#N/A,#N/A,FALSE,"Ace"}</definedName>
    <definedName name="zv"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v"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ZX" localSheetId="25" hidden="1">{#N/A,#N/A,FALSE,"초도품";#N/A,#N/A,FALSE,"초도품 (2)";#N/A,#N/A,FALSE,"초도품 (3)";#N/A,#N/A,FALSE,"초도품 (4)";#N/A,#N/A,FALSE,"초도품 (5)";#N/A,#N/A,FALSE,"초도품 (6)"}</definedName>
    <definedName name="ZX" localSheetId="0" hidden="1">{#N/A,#N/A,FALSE,"초도품";#N/A,#N/A,FALSE,"초도품 (2)";#N/A,#N/A,FALSE,"초도품 (3)";#N/A,#N/A,FALSE,"초도품 (4)";#N/A,#N/A,FALSE,"초도품 (5)";#N/A,#N/A,FALSE,"초도품 (6)"}</definedName>
    <definedName name="ZX" localSheetId="3" hidden="1">{#N/A,#N/A,FALSE,"초도품";#N/A,#N/A,FALSE,"초도품 (2)";#N/A,#N/A,FALSE,"초도품 (3)";#N/A,#N/A,FALSE,"초도품 (4)";#N/A,#N/A,FALSE,"초도품 (5)";#N/A,#N/A,FALSE,"초도품 (6)"}</definedName>
    <definedName name="ZX" hidden="1">{#N/A,#N/A,FALSE,"초도품";#N/A,#N/A,FALSE,"초도품 (2)";#N/A,#N/A,FALSE,"초도품 (3)";#N/A,#N/A,FALSE,"초도품 (4)";#N/A,#N/A,FALSE,"초도품 (5)";#N/A,#N/A,FALSE,"초도품 (6)"}</definedName>
    <definedName name="ZXC" localSheetId="0" hidden="1">{#N/A,#N/A,FALSE,"지침";#N/A,#N/A,FALSE,"환경분석";#N/A,#N/A,FALSE,"Sheet16"}</definedName>
    <definedName name="ZXC" hidden="1">{#N/A,#N/A,FALSE,"지침";#N/A,#N/A,FALSE,"환경분석";#N/A,#N/A,FALSE,"Sheet16"}</definedName>
    <definedName name="ZXCVBASD" localSheetId="0" hidden="1">{#N/A,#N/A,FALSE,"지침";#N/A,#N/A,FALSE,"환경분석";#N/A,#N/A,FALSE,"Sheet16"}</definedName>
    <definedName name="ZXCVBASD" hidden="1">{#N/A,#N/A,FALSE,"지침";#N/A,#N/A,FALSE,"환경분석";#N/A,#N/A,FALSE,"Sheet16"}</definedName>
    <definedName name="ZXCVBN" localSheetId="0" hidden="1">{#N/A,#N/A,FALSE,"지침";#N/A,#N/A,FALSE,"환경분석";#N/A,#N/A,FALSE,"Sheet16"}</definedName>
    <definedName name="ZXCVBN" hidden="1">{#N/A,#N/A,FALSE,"지침";#N/A,#N/A,FALSE,"환경분석";#N/A,#N/A,FALSE,"Sheet16"}</definedName>
    <definedName name="zxzx" localSheetId="0" hidden="1">{"oct_res_comm",#N/A,FALSE,"VarToBud"}</definedName>
    <definedName name="zxzx" hidden="1">{"oct_res_comm",#N/A,FALSE,"VarToBud"}</definedName>
    <definedName name="zz" localSheetId="0" hidden="1">{#N/A,#N/A,FALSE,"KA CH  (2)"}</definedName>
    <definedName name="zz" hidden="1">{#N/A,#N/A,FALSE,"KA CH  (2)"}</definedName>
    <definedName name="zza4pg" localSheetId="0" hidden="1">{#N/A,#N/A,FALSE,"REPORT"}</definedName>
    <definedName name="zza4pg" hidden="1">{#N/A,#N/A,FALSE,"REPORT"}</definedName>
    <definedName name="zzaxz" localSheetId="0" hidden="1">{"detail",#N/A,FALSE,"mfg";"summary",#N/A,FALSE,"mfg"}</definedName>
    <definedName name="zzaxz" hidden="1">{"detail",#N/A,FALSE,"mfg";"summary",#N/A,FALSE,"mfg"}</definedName>
    <definedName name="zzee" localSheetId="0" hidden="1">{#N/A,#N/A,FALSE,"Pharm";#N/A,#N/A,FALSE,"WWCM"}</definedName>
    <definedName name="zzee" hidden="1">{#N/A,#N/A,FALSE,"Pharm";#N/A,#N/A,FALSE,"WWCM"}</definedName>
    <definedName name="zzi.7" localSheetId="0"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zzi.7" hidden="1">{#N/A,#N/A,FALSE,"Rohstoffnotierungen";#N/A,#N/A,FALSE,"Umsatz OPE";#N/A,#N/A,FALSE,"ER HCST Erw. 99";#N/A,#N/A,FALSE,"ER HCST Plan 00";#N/A,#N/A,FALSE,"Umsatz KG";#N/A,#N/A,FALSE,"ER HCST";#N/A,#N/A,FALSE,"EA ST (2)";#N/A,#N/A,FALSE,"EA ST";#N/A,#N/A,FALSE,"EA ST (3)";#N/A,#N/A,FALSE,"EA ST (4)";#N/A,#N/A,FALSE,"KA ST  (2)";#N/A,#N/A,FALSE,"KA ST";#N/A,#N/A,FALSE,"KA ST  (3)";#N/A,#N/A,FALSE,"KA ST (4)"}</definedName>
    <definedName name="zzz" localSheetId="0" hidden="1">{#N/A,#N/A,FALSE,"BS";#N/A,#N/A,FALSE,"PL";#N/A,#N/A,FALSE,"처분";#N/A,#N/A,FALSE,"현금";#N/A,#N/A,FALSE,"매출";#N/A,#N/A,FALSE,"원가";#N/A,#N/A,FALSE,"경영"}</definedName>
    <definedName name="zzz" hidden="1">{#N/A,#N/A,FALSE,"BS";#N/A,#N/A,FALSE,"PL";#N/A,#N/A,FALSE,"처분";#N/A,#N/A,FALSE,"현금";#N/A,#N/A,FALSE,"매출";#N/A,#N/A,FALSE,"원가";#N/A,#N/A,FALSE,"경영"}</definedName>
    <definedName name="zzzz" localSheetId="0" hidden="1">{"key inputs",#N/A,FALSE,"Key Inputs";"key outputs",#N/A,FALSE,"Outputs";"Other inputs",#N/A,FALSE,"Other Inputs";"cashflow",#N/A,FALSE,"Statemnts"}</definedName>
    <definedName name="zzzz" hidden="1">{"key inputs",#N/A,FALSE,"Key Inputs";"key outputs",#N/A,FALSE,"Outputs";"Other inputs",#N/A,FALSE,"Other Inputs";"cashflow",#N/A,FALSE,"Statemnts"}</definedName>
    <definedName name="zzzzv" localSheetId="0" hidden="1">{#N/A,#N/A,FALSE,"Aging Summary";#N/A,#N/A,FALSE,"Ratio Analysis";#N/A,#N/A,FALSE,"Test 120 Day Accts";#N/A,#N/A,FALSE,"Tickmarks"}</definedName>
    <definedName name="zzzzv" hidden="1">{#N/A,#N/A,FALSE,"Aging Summary";#N/A,#N/A,FALSE,"Ratio Analysis";#N/A,#N/A,FALSE,"Test 120 Day Accts";#N/A,#N/A,FALSE,"Tickmarks"}</definedName>
    <definedName name="zzzzz" localSheetId="0" hidden="1">{#N/A,#N/A,FALSE,"REPORT"}</definedName>
    <definedName name="zzzzz" hidden="1">{#N/A,#N/A,FALSE,"REPORT"}</definedName>
    <definedName name="zzzzzz" localSheetId="0" hidden="1">{"key inputs",#N/A,TRUE,"Key Inputs";"key outputs",#N/A,TRUE,"Outputs";"Other inputs",#N/A,TRUE,"Other Inputs";"Revenue",#N/A,TRUE,"Rev"}</definedName>
    <definedName name="zzzzzz" hidden="1">{"key inputs",#N/A,TRUE,"Key Inputs";"key outputs",#N/A,TRUE,"Outputs";"Other inputs",#N/A,TRUE,"Other Inputs";"Revenue",#N/A,TRUE,"Rev"}</definedName>
    <definedName name="zzzzzzz" localSheetId="0" hidden="1">{"key inputs",#N/A,FALSE,"Key Inputs";"key outputs",#N/A,FALSE,"Outputs";"Other inputs",#N/A,FALSE,"Other Inputs";"cashflow",#N/A,FALSE,"Statemnts"}</definedName>
    <definedName name="zzzzzzz" hidden="1">{"key inputs",#N/A,FALSE,"Key Inputs";"key outputs",#N/A,FALSE,"Outputs";"Other inputs",#N/A,FALSE,"Other Inputs";"cashflow",#N/A,FALSE,"Statemnts"}</definedName>
    <definedName name="zzzzzzzz" localSheetId="0" hidden="1">{"key inputs",#N/A,FALSE,"Key Inputs";"key outputs",#N/A,FALSE,"Outputs";"Other inputs",#N/A,FALSE,"Other Inputs";"cashflow",#N/A,FALSE,"Statemnts"}</definedName>
    <definedName name="zzzzzzzz" hidden="1">{"key inputs",#N/A,FALSE,"Key Inputs";"key outputs",#N/A,FALSE,"Outputs";"Other inputs",#N/A,FALSE,"Other Inputs";"cashflow",#N/A,FALSE,"Statemnts"}</definedName>
    <definedName name="zzzzzzzzzzz" localSheetId="0" hidden="1">{#N/A,#N/A,FALSE,"BS";#N/A,#N/A,FALSE,"PL";#N/A,#N/A,FALSE,"처분";#N/A,#N/A,FALSE,"현금";#N/A,#N/A,FALSE,"매출";#N/A,#N/A,FALSE,"원가";#N/A,#N/A,FALSE,"경영"}</definedName>
    <definedName name="zzzzzzzzzzz" hidden="1">{#N/A,#N/A,FALSE,"BS";#N/A,#N/A,FALSE,"PL";#N/A,#N/A,FALSE,"처분";#N/A,#N/A,FALSE,"현금";#N/A,#N/A,FALSE,"매출";#N/A,#N/A,FALSE,"원가";#N/A,#N/A,FALSE,"경영"}</definedName>
    <definedName name="zzzzzzzzzzzzz" localSheetId="0" hidden="1">{"key inputs",#N/A,TRUE,"Key Inputs";"key outputs",#N/A,TRUE,"Outputs";"Other inputs",#N/A,TRUE,"Other Inputs";"Revenue",#N/A,TRUE,"Rev"}</definedName>
    <definedName name="zzzzzzzzzzzzz" hidden="1">{"key inputs",#N/A,TRUE,"Key Inputs";"key outputs",#N/A,TRUE,"Outputs";"Other inputs",#N/A,TRUE,"Other Inputs";"Revenue",#N/A,TRUE,"Rev"}</definedName>
    <definedName name="zzzzzzzzzzzzzzzz" localSheetId="0" hidden="1">{"key inputs",#N/A,TRUE,"Key Inputs";"key outputs",#N/A,TRUE,"Outputs";"Other inputs",#N/A,TRUE,"Other Inputs";"Revenue",#N/A,TRUE,"Rev"}</definedName>
    <definedName name="zzzzzzzzzzzzzzzz" hidden="1">{"key inputs",#N/A,TRUE,"Key Inputs";"key outputs",#N/A,TRUE,"Outputs";"Other inputs",#N/A,TRUE,"Other Inputs";"Revenue",#N/A,TRUE,"Rev"}</definedName>
    <definedName name="zzzzzzzzzzzzzzzzzzzzzzzzzzz" localSheetId="0" hidden="1">{"key inputs",#N/A,FALSE,"Key Inputs";"key outputs",#N/A,FALSE,"Outputs";"Other inputs",#N/A,FALSE,"Other Inputs";"cashflow",#N/A,FALSE,"Statemnts"}</definedName>
    <definedName name="zzzzzzzzzzzzzzzzzzzzzzzzzzz" hidden="1">{"key inputs",#N/A,FALSE,"Key Inputs";"key outputs",#N/A,FALSE,"Outputs";"Other inputs",#N/A,FALSE,"Other Inputs";"cashflow",#N/A,FALSE,"Statemnts"}</definedName>
    <definedName name="zzzzzzzzzzzzzzzzzzzzzzzzzzzzzzzz" localSheetId="0" hidden="1">{"key inputs",#N/A,FALSE,"Key Inputs";"key outputs",#N/A,FALSE,"Outputs";"Other inputs",#N/A,FALSE,"Other Inputs";"cashflow",#N/A,FALSE,"Statemnts"}</definedName>
    <definedName name="zzzzzzzzzzzzzzzzzzzzzzzzzzzzzzzz" hidden="1">{"key inputs",#N/A,FALSE,"Key Inputs";"key outputs",#N/A,FALSE,"Outputs";"Other inputs",#N/A,FALSE,"Other Inputs";"cashflow",#N/A,FALSE,"Statemnts"}</definedName>
    <definedName name="zzzzzzzzzzzzzzzzzzzzzzzzzzzzzzzzzzzzzzzzzz" localSheetId="0" hidden="1">{"key inputs",#N/A,TRUE,"Key Inputs";"key outputs",#N/A,TRUE,"Outputs";"Other inputs",#N/A,TRUE,"Other Inputs";"Revenue",#N/A,TRUE,"Rev"}</definedName>
    <definedName name="zzzzzzzzzzzzzzzzzzzzzzzzzzzzzzzzzzzzzzzzzz" hidden="1">{"key inputs",#N/A,TRUE,"Key Inputs";"key outputs",#N/A,TRUE,"Outputs";"Other inputs",#N/A,TRUE,"Other Inputs";"Revenue",#N/A,TRUE,"Rev"}</definedName>
    <definedName name="ппп" hidden="1">#N/A</definedName>
    <definedName name="あああ" localSheetId="0" hidden="1">{"'買掛金'!$J$6"}</definedName>
    <definedName name="あああ" hidden="1">{"'買掛金'!$J$6"}</definedName>
    <definedName name="その他の投資" localSheetId="0" hidden="1">{"'買掛金'!$J$6"}</definedName>
    <definedName name="その他の投資" hidden="1">{"'買掛金'!$J$6"}</definedName>
    <definedName name="っっｂ" localSheetId="0" hidden="1">{"'買掛金'!$J$6"}</definedName>
    <definedName name="っっｂ" hidden="1">{"'買掛金'!$J$6"}</definedName>
    <definedName name="テスト" localSheetId="0" hidden="1">{"'買掛金'!$J$6"}</definedName>
    <definedName name="テスト" hidden="1">{"'買掛金'!$J$6"}</definedName>
    <definedName name="ㄱ" localSheetId="25" hidden="1">{#N/A,#N/A,FALSE,"BS";#N/A,#N/A,FALSE,"PL";#N/A,#N/A,FALSE,"처분";#N/A,#N/A,FALSE,"현금";#N/A,#N/A,FALSE,"매출";#N/A,#N/A,FALSE,"원가";#N/A,#N/A,FALSE,"경영"}</definedName>
    <definedName name="ㄱ" localSheetId="0" hidden="1">{#N/A,#N/A,FALSE,"BS";#N/A,#N/A,FALSE,"PL";#N/A,#N/A,FALSE,"처분";#N/A,#N/A,FALSE,"현금";#N/A,#N/A,FALSE,"매출";#N/A,#N/A,FALSE,"원가";#N/A,#N/A,FALSE,"경영"}</definedName>
    <definedName name="ㄱ" localSheetId="3" hidden="1">{#N/A,#N/A,FALSE,"BS";#N/A,#N/A,FALSE,"PL";#N/A,#N/A,FALSE,"처분";#N/A,#N/A,FALSE,"현금";#N/A,#N/A,FALSE,"매출";#N/A,#N/A,FALSE,"원가";#N/A,#N/A,FALSE,"경영"}</definedName>
    <definedName name="ㄱ" hidden="1">{#N/A,#N/A,FALSE,"BS";#N/A,#N/A,FALSE,"PL";#N/A,#N/A,FALSE,"처분";#N/A,#N/A,FALSE,"현금";#N/A,#N/A,FALSE,"매출";#N/A,#N/A,FALSE,"원가";#N/A,#N/A,FALSE,"경영"}</definedName>
    <definedName name="ㄱㄱ" localSheetId="25" hidden="1">{#N/A,#N/A,FALSE,"손익표지";#N/A,#N/A,FALSE,"손익계산";#N/A,#N/A,FALSE,"일반관리비";#N/A,#N/A,FALSE,"영업외수익";#N/A,#N/A,FALSE,"영업외비용";#N/A,#N/A,FALSE,"매출액";#N/A,#N/A,FALSE,"요약손익";#N/A,#N/A,FALSE,"요약대차";#N/A,#N/A,FALSE,"매출채권현황";#N/A,#N/A,FALSE,"매출채권명세"}</definedName>
    <definedName name="ㄱ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ㄱㄱ"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ㄱㄱ" hidden="1">{#N/A,#N/A,FALSE,"손익표지";#N/A,#N/A,FALSE,"손익계산";#N/A,#N/A,FALSE,"일반관리비";#N/A,#N/A,FALSE,"영업외수익";#N/A,#N/A,FALSE,"영업외비용";#N/A,#N/A,FALSE,"매출액";#N/A,#N/A,FALSE,"요약손익";#N/A,#N/A,FALSE,"요약대차";#N/A,#N/A,FALSE,"매출채권현황";#N/A,#N/A,FALSE,"매출채권명세"}</definedName>
    <definedName name="ㄱㄱㄱ" localSheetId="25" hidden="1">{#N/A,#N/A,FALSE,"UNIT";#N/A,#N/A,FALSE,"UNIT";#N/A,#N/A,FALSE,"계정"}</definedName>
    <definedName name="ㄱㄱㄱ" localSheetId="0" hidden="1">{#N/A,#N/A,FALSE,"UNIT";#N/A,#N/A,FALSE,"UNIT";#N/A,#N/A,FALSE,"계정"}</definedName>
    <definedName name="ㄱㄱㄱ" localSheetId="3" hidden="1">{#N/A,#N/A,FALSE,"UNIT";#N/A,#N/A,FALSE,"UNIT";#N/A,#N/A,FALSE,"계정"}</definedName>
    <definedName name="ㄱㄱㄱ" hidden="1">{#N/A,#N/A,FALSE,"UNIT";#N/A,#N/A,FALSE,"UNIT";#N/A,#N/A,FALSE,"계정"}</definedName>
    <definedName name="ㄱㄱㄱㄱ" localSheetId="0" hidden="1">{#N/A,#N/A,FALSE,"지침";#N/A,#N/A,FALSE,"환경분석";#N/A,#N/A,FALSE,"Sheet16"}</definedName>
    <definedName name="ㄱㄱㄱㄱ" hidden="1">{#N/A,#N/A,FALSE,"지침";#N/A,#N/A,FALSE,"환경분석";#N/A,#N/A,FALSE,"Sheet16"}</definedName>
    <definedName name="ㄱㄱㄱㄱㄱ" localSheetId="25" hidden="1">{#N/A,#N/A,FALSE,"UNIT";#N/A,#N/A,FALSE,"UNIT";#N/A,#N/A,FALSE,"계정"}</definedName>
    <definedName name="ㄱㄱㄱㄱㄱ" localSheetId="0" hidden="1">{#N/A,#N/A,FALSE,"UNIT";#N/A,#N/A,FALSE,"UNIT";#N/A,#N/A,FALSE,"계정"}</definedName>
    <definedName name="ㄱㄱㄱㄱㄱ" localSheetId="3" hidden="1">{#N/A,#N/A,FALSE,"UNIT";#N/A,#N/A,FALSE,"UNIT";#N/A,#N/A,FALSE,"계정"}</definedName>
    <definedName name="ㄱㄱㄱㄱㄱ" hidden="1">{#N/A,#N/A,FALSE,"UNIT";#N/A,#N/A,FALSE,"UNIT";#N/A,#N/A,FALSE,"계정"}</definedName>
    <definedName name="ㄱㄱㄱㄱㄱㄱ" hidden="1">#REF!</definedName>
    <definedName name="ㄱㄱㄱㄱㄱㄱㄱ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ㄱㄱㄱㄱㄱㄱㄱㄱ" hidden="1">{#N/A,#N/A,FALSE,"손익표지";#N/A,#N/A,FALSE,"손익계산";#N/A,#N/A,FALSE,"일반관리비";#N/A,#N/A,FALSE,"영업외수익";#N/A,#N/A,FALSE,"영업외비용";#N/A,#N/A,FALSE,"매출액";#N/A,#N/A,FALSE,"요약손익";#N/A,#N/A,FALSE,"요약대차";#N/A,#N/A,FALSE,"매출채권현황";#N/A,#N/A,FALSE,"매출채권명세"}</definedName>
    <definedName name="ㄱ각공" localSheetId="0" hidden="1">{#N/A,#N/A,FALSE,"PART-1234-8-12-9(41)";#N/A,#N/A,FALSE,"PARTS-2(3)";#N/A,#N/A,FALSE,"VAN SYSTEM";#N/A,#N/A,FALSE,"PARTS-10(26)";#N/A,#N/A,FALSE,"PART-5-6-7-11(14)";#N/A,#N/A,FALSE,"PARTS-4(3)";#N/A,#N/A,FALSE,"PCLASS"}</definedName>
    <definedName name="ㄱ각공" hidden="1">{#N/A,#N/A,FALSE,"PART-1234-8-12-9(41)";#N/A,#N/A,FALSE,"PARTS-2(3)";#N/A,#N/A,FALSE,"VAN SYSTEM";#N/A,#N/A,FALSE,"PARTS-10(26)";#N/A,#N/A,FALSE,"PART-5-6-7-11(14)";#N/A,#N/A,FALSE,"PARTS-4(3)";#N/A,#N/A,FALSE,"PCLASS"}</definedName>
    <definedName name="ㄱ고" localSheetId="0" hidden="1">{#N/A,#N/A,FALSE,"교육시간"}</definedName>
    <definedName name="ㄱ고" localSheetId="3" hidden="1">{#N/A,#N/A,FALSE,"교육시간"}</definedName>
    <definedName name="ㄱ고" hidden="1">{#N/A,#N/A,FALSE,"교육시간"}</definedName>
    <definedName name="ㄱㄷ" localSheetId="0" hidden="1">{#N/A,"수불부",FALSE,"사급자재수불서";#N/A,"수불부",FALSE,"사급자재수불서"}</definedName>
    <definedName name="ㄱㄷ" hidden="1">{#N/A,"수불부",FALSE,"사급자재수불서";#N/A,"수불부",FALSE,"사급자재수불서"}</definedName>
    <definedName name="ㄱㄷㄱㄱ" localSheetId="0" hidden="1">{#N/A,#N/A,TRUE,"일정"}</definedName>
    <definedName name="ㄱㄷㄱㄱ" localSheetId="3" hidden="1">{#N/A,#N/A,TRUE,"일정"}</definedName>
    <definedName name="ㄱㄷㄱㄱ" hidden="1">{#N/A,#N/A,TRUE,"일정"}</definedName>
    <definedName name="ㄱㄷㄴㅅㅅㄱㄷㄱㄷㅅㅅ" localSheetId="0" hidden="1">{#N/A,#N/A,FALSE,"PART-1234-8-12-9(41)";#N/A,#N/A,FALSE,"PARTS-2(3)";#N/A,#N/A,FALSE,"VAN SYSTEM";#N/A,#N/A,FALSE,"PARTS-10(26)";#N/A,#N/A,FALSE,"PART-5-6-7-11(14)";#N/A,#N/A,FALSE,"PARTS-4(3)";#N/A,#N/A,FALSE,"PCLASS"}</definedName>
    <definedName name="ㄱㄷㄴㅅㅅㄱㄷㄱㄷㅅㅅ" hidden="1">{#N/A,#N/A,FALSE,"PART-1234-8-12-9(41)";#N/A,#N/A,FALSE,"PARTS-2(3)";#N/A,#N/A,FALSE,"VAN SYSTEM";#N/A,#N/A,FALSE,"PARTS-10(26)";#N/A,#N/A,FALSE,"PART-5-6-7-11(14)";#N/A,#N/A,FALSE,"PARTS-4(3)";#N/A,#N/A,FALSE,"PCLASS"}</definedName>
    <definedName name="ㄱㄷㄴㅅㅅㄱㄷㄱㄷㅅㅅ_2" localSheetId="0" hidden="1">{#N/A,#N/A,FALSE,"PART-1234-8-12-9(41)";#N/A,#N/A,FALSE,"PARTS-2(3)";#N/A,#N/A,FALSE,"VAN SYSTEM";#N/A,#N/A,FALSE,"PARTS-10(26)";#N/A,#N/A,FALSE,"PART-5-6-7-11(14)";#N/A,#N/A,FALSE,"PARTS-4(3)";#N/A,#N/A,FALSE,"PCLASS"}</definedName>
    <definedName name="ㄱㄷㄴㅅㅅㄱㄷㄱㄷㅅㅅ_2" hidden="1">{#N/A,#N/A,FALSE,"PART-1234-8-12-9(41)";#N/A,#N/A,FALSE,"PARTS-2(3)";#N/A,#N/A,FALSE,"VAN SYSTEM";#N/A,#N/A,FALSE,"PARTS-10(26)";#N/A,#N/A,FALSE,"PART-5-6-7-11(14)";#N/A,#N/A,FALSE,"PARTS-4(3)";#N/A,#N/A,FALSE,"PCLASS"}</definedName>
    <definedName name="ㄱㄷㄷㄱ"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ㄷㄱ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ㄷㅈㅈㅈㅈㅈ"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ㄷㅈㅈㅈㅈ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ㄷㅈㅈㅈㅈㅈ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ㅁㄷㅈㅈㅈㅈㅈ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ㄱㄷㅅ히ㅏ" localSheetId="0" hidden="1">{#N/A,#N/A,FALSE,"지침";#N/A,#N/A,FALSE,"환경분석";#N/A,#N/A,FALSE,"Sheet16"}</definedName>
    <definedName name="ㄱㄷㅅ히ㅏ" hidden="1">{#N/A,#N/A,FALSE,"지침";#N/A,#N/A,FALSE,"환경분석";#N/A,#N/A,FALSE,"Sheet16"}</definedName>
    <definedName name="ㄱㄷㅈㄱ" localSheetId="0" hidden="1">{"'7'!$B$15:$D$32"}</definedName>
    <definedName name="ㄱㄷㅈㄱ" hidden="1">{"'7'!$B$15:$D$32"}</definedName>
    <definedName name="ㄱㄷㅈㄱㄷㅈㄷㄱㄷㅁ" localSheetId="0" hidden="1">{#N/A,#N/A,FALSE,"PART-1234-8-12-9(41)";#N/A,#N/A,FALSE,"PARTS-2(3)";#N/A,#N/A,FALSE,"VAN SYSTEM";#N/A,#N/A,FALSE,"PARTS-10(26)";#N/A,#N/A,FALSE,"PART-5-6-7-11(14)";#N/A,#N/A,FALSE,"PARTS-4(3)";#N/A,#N/A,FALSE,"PCLASS"}</definedName>
    <definedName name="ㄱㄷㅈㄱㄷㅈㄷㄱㄷㅁ" hidden="1">{#N/A,#N/A,FALSE,"PART-1234-8-12-9(41)";#N/A,#N/A,FALSE,"PARTS-2(3)";#N/A,#N/A,FALSE,"VAN SYSTEM";#N/A,#N/A,FALSE,"PARTS-10(26)";#N/A,#N/A,FALSE,"PART-5-6-7-11(14)";#N/A,#N/A,FALSE,"PARTS-4(3)";#N/A,#N/A,FALSE,"PCLASS"}</definedName>
    <definedName name="ㄱㄷㅈㄱㄷㅈㄷㄱㄷㅁ_2" localSheetId="0" hidden="1">{#N/A,#N/A,FALSE,"PART-1234-8-12-9(41)";#N/A,#N/A,FALSE,"PARTS-2(3)";#N/A,#N/A,FALSE,"VAN SYSTEM";#N/A,#N/A,FALSE,"PARTS-10(26)";#N/A,#N/A,FALSE,"PART-5-6-7-11(14)";#N/A,#N/A,FALSE,"PARTS-4(3)";#N/A,#N/A,FALSE,"PCLASS"}</definedName>
    <definedName name="ㄱㄷㅈㄱㄷㅈㄷㄱㄷㅁ_2" hidden="1">{#N/A,#N/A,FALSE,"PART-1234-8-12-9(41)";#N/A,#N/A,FALSE,"PARTS-2(3)";#N/A,#N/A,FALSE,"VAN SYSTEM";#N/A,#N/A,FALSE,"PARTS-10(26)";#N/A,#N/A,FALSE,"PART-5-6-7-11(14)";#N/A,#N/A,FALSE,"PARTS-4(3)";#N/A,#N/A,FALSE,"PCLASS"}</definedName>
    <definedName name="ㄱㄷㅈㄷ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ㄱㄷㅈㄷㄱ" hidden="1">{#N/A,#N/A,FALSE,"손익표지";#N/A,#N/A,FALSE,"손익계산";#N/A,#N/A,FALSE,"일반관리비";#N/A,#N/A,FALSE,"영업외수익";#N/A,#N/A,FALSE,"영업외비용";#N/A,#N/A,FALSE,"매출액";#N/A,#N/A,FALSE,"요약손익";#N/A,#N/A,FALSE,"요약대차";#N/A,#N/A,FALSE,"매출채권현황";#N/A,#N/A,FALSE,"매출채권명세"}</definedName>
    <definedName name="ㄱㄷㅈㅅㅈ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ㄱㄷㅈㅅㅈㄷ" hidden="1">{#N/A,#N/A,FALSE,"손익표지";#N/A,#N/A,FALSE,"손익계산";#N/A,#N/A,FALSE,"일반관리비";#N/A,#N/A,FALSE,"영업외수익";#N/A,#N/A,FALSE,"영업외비용";#N/A,#N/A,FALSE,"매출액";#N/A,#N/A,FALSE,"요약손익";#N/A,#N/A,FALSE,"요약대차";#N/A,#N/A,FALSE,"매출채권현황";#N/A,#N/A,FALSE,"매출채권명세"}</definedName>
    <definedName name="ㄱ돗ㄱ속"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ㄱ돗ㄱ속" hidden="1">{#N/A,#N/A,FALSE,"손익표지";#N/A,#N/A,FALSE,"손익계산";#N/A,#N/A,FALSE,"일반관리비";#N/A,#N/A,FALSE,"영업외수익";#N/A,#N/A,FALSE,"영업외비용";#N/A,#N/A,FALSE,"매출액";#N/A,#N/A,FALSE,"요약손익";#N/A,#N/A,FALSE,"요약대차";#N/A,#N/A,FALSE,"매출채권현황";#N/A,#N/A,FALSE,"매출채권명세"}</definedName>
    <definedName name="ㄱ됴ㄱ됴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ㄱ됴ㄱ됴ㄱ" hidden="1">{#N/A,#N/A,FALSE,"손익표지";#N/A,#N/A,FALSE,"손익계산";#N/A,#N/A,FALSE,"일반관리비";#N/A,#N/A,FALSE,"영업외수익";#N/A,#N/A,FALSE,"영업외비용";#N/A,#N/A,FALSE,"매출액";#N/A,#N/A,FALSE,"요약손익";#N/A,#N/A,FALSE,"요약대차";#N/A,#N/A,FALSE,"매출채권현황";#N/A,#N/A,FALSE,"매출채권명세"}</definedName>
    <definedName name="ㄱㄿ" localSheetId="25" hidden="1">{#N/A,#N/A,FALSE,"Sheet1"}</definedName>
    <definedName name="ㄱㄿ" localSheetId="0" hidden="1">{#N/A,#N/A,FALSE,"Sheet1"}</definedName>
    <definedName name="ㄱㄿ" localSheetId="3" hidden="1">{#N/A,#N/A,FALSE,"Sheet1"}</definedName>
    <definedName name="ㄱㄿ" hidden="1">{#N/A,#N/A,FALSE,"Sheet1"}</definedName>
    <definedName name="ㄱㅁㅁㄷㅁㄱㄷㄷㄱㅁㄱ" localSheetId="0" hidden="1">{#N/A,#N/A,FALSE,"PART-1234-8-12-9(41)";#N/A,#N/A,FALSE,"PARTS-2(3)";#N/A,#N/A,FALSE,"VAN SYSTEM";#N/A,#N/A,FALSE,"PARTS-10(26)";#N/A,#N/A,FALSE,"PART-5-6-7-11(14)";#N/A,#N/A,FALSE,"PARTS-4(3)";#N/A,#N/A,FALSE,"PCLASS"}</definedName>
    <definedName name="ㄱㅁㅁㄷㅁㄱㄷㄷㄱㅁㄱ" hidden="1">{#N/A,#N/A,FALSE,"PART-1234-8-12-9(41)";#N/A,#N/A,FALSE,"PARTS-2(3)";#N/A,#N/A,FALSE,"VAN SYSTEM";#N/A,#N/A,FALSE,"PARTS-10(26)";#N/A,#N/A,FALSE,"PART-5-6-7-11(14)";#N/A,#N/A,FALSE,"PARTS-4(3)";#N/A,#N/A,FALSE,"PCLASS"}</definedName>
    <definedName name="ㄱㅁㅁㄷㅁㄱㄷㄷㄱㅁㄱ_2" localSheetId="0" hidden="1">{#N/A,#N/A,FALSE,"PART-1234-8-12-9(41)";#N/A,#N/A,FALSE,"PARTS-2(3)";#N/A,#N/A,FALSE,"VAN SYSTEM";#N/A,#N/A,FALSE,"PARTS-10(26)";#N/A,#N/A,FALSE,"PART-5-6-7-11(14)";#N/A,#N/A,FALSE,"PARTS-4(3)";#N/A,#N/A,FALSE,"PCLASS"}</definedName>
    <definedName name="ㄱㅁㅁㄷㅁㄱㄷㄷㄱㅁㄱ_2" hidden="1">{#N/A,#N/A,FALSE,"PART-1234-8-12-9(41)";#N/A,#N/A,FALSE,"PARTS-2(3)";#N/A,#N/A,FALSE,"VAN SYSTEM";#N/A,#N/A,FALSE,"PARTS-10(26)";#N/A,#N/A,FALSE,"PART-5-6-7-11(14)";#N/A,#N/A,FALSE,"PARTS-4(3)";#N/A,#N/A,FALSE,"PCLASS"}</definedName>
    <definedName name="ㄱ셕ㅅ"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ㄱ셕ㅅ" hidden="1">{#N/A,#N/A,FALSE,"손익표지";#N/A,#N/A,FALSE,"손익계산";#N/A,#N/A,FALSE,"일반관리비";#N/A,#N/A,FALSE,"영업외수익";#N/A,#N/A,FALSE,"영업외비용";#N/A,#N/A,FALSE,"매출액";#N/A,#N/A,FALSE,"요약손익";#N/A,#N/A,FALSE,"요약대차";#N/A,#N/A,FALSE,"매출채권현황";#N/A,#N/A,FALSE,"매출채권명세"}</definedName>
    <definedName name="ㄱ소"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ㄱ소" hidden="1">{#N/A,#N/A,FALSE,"손익표지";#N/A,#N/A,FALSE,"손익계산";#N/A,#N/A,FALSE,"일반관리비";#N/A,#N/A,FALSE,"영업외수익";#N/A,#N/A,FALSE,"영업외비용";#N/A,#N/A,FALSE,"매출액";#N/A,#N/A,FALSE,"요약손익";#N/A,#N/A,FALSE,"요약대차";#N/A,#N/A,FALSE,"매출채권현황";#N/A,#N/A,FALSE,"매출채권명세"}</definedName>
    <definedName name="ㄱㅇ" localSheetId="25" hidden="1">{#N/A,#N/A,FALSE,"단축1";#N/A,#N/A,FALSE,"단축2";#N/A,#N/A,FALSE,"단축3";#N/A,#N/A,FALSE,"장축";#N/A,#N/A,FALSE,"4WD"}</definedName>
    <definedName name="ㄱㅇ" localSheetId="0" hidden="1">{#N/A,#N/A,FALSE,"단축1";#N/A,#N/A,FALSE,"단축2";#N/A,#N/A,FALSE,"단축3";#N/A,#N/A,FALSE,"장축";#N/A,#N/A,FALSE,"4WD"}</definedName>
    <definedName name="ㄱㅇ" localSheetId="3" hidden="1">{#N/A,#N/A,FALSE,"단축1";#N/A,#N/A,FALSE,"단축2";#N/A,#N/A,FALSE,"단축3";#N/A,#N/A,FALSE,"장축";#N/A,#N/A,FALSE,"4WD"}</definedName>
    <definedName name="ㄱㅇ" hidden="1">{#N/A,#N/A,FALSE,"단축1";#N/A,#N/A,FALSE,"단축2";#N/A,#N/A,FALSE,"단축3";#N/A,#N/A,FALSE,"장축";#N/A,#N/A,FALSE,"4WD"}</definedName>
    <definedName name="ㄱ히망ㅎ" localSheetId="0" hidden="1">{#N/A,#N/A,FALSE,"1.CRITERIA";#N/A,#N/A,FALSE,"2.IS";#N/A,#N/A,FALSE,"3.BS";#N/A,#N/A,FALSE,"4.PER PL";#N/A,#N/A,FALSE,"5.INVESTMENT";#N/A,#N/A,FALSE,"6.공문";#N/A,#N/A,FALSE,"7.netinvest"}</definedName>
    <definedName name="ㄱ히망ㅎ" hidden="1">{#N/A,#N/A,FALSE,"1.CRITERIA";#N/A,#N/A,FALSE,"2.IS";#N/A,#N/A,FALSE,"3.BS";#N/A,#N/A,FALSE,"4.PER PL";#N/A,#N/A,FALSE,"5.INVESTMENT";#N/A,#N/A,FALSE,"6.공문";#N/A,#N/A,FALSE,"7.netinvest"}</definedName>
    <definedName name="가" localSheetId="25" hidden="1">{#N/A,#N/A,FALSE,"BS";#N/A,#N/A,FALSE,"PL";#N/A,#N/A,FALSE,"처분";#N/A,#N/A,FALSE,"현금";#N/A,#N/A,FALSE,"매출";#N/A,#N/A,FALSE,"원가";#N/A,#N/A,FALSE,"경영"}</definedName>
    <definedName name="가" localSheetId="0" hidden="1">{#N/A,#N/A,FALSE,"BS";#N/A,#N/A,FALSE,"PL";#N/A,#N/A,FALSE,"처분";#N/A,#N/A,FALSE,"현금";#N/A,#N/A,FALSE,"매출";#N/A,#N/A,FALSE,"원가";#N/A,#N/A,FALSE,"경영"}</definedName>
    <definedName name="가" localSheetId="3" hidden="1">{#N/A,#N/A,FALSE,"BS";#N/A,#N/A,FALSE,"PL";#N/A,#N/A,FALSE,"처분";#N/A,#N/A,FALSE,"현금";#N/A,#N/A,FALSE,"매출";#N/A,#N/A,FALSE,"원가";#N/A,#N/A,FALSE,"경영"}</definedName>
    <definedName name="가" hidden="1">{#N/A,#N/A,FALSE,"BS";#N/A,#N/A,FALSE,"PL";#N/A,#N/A,FALSE,"처분";#N/A,#N/A,FALSE,"현금";#N/A,#N/A,FALSE,"매출";#N/A,#N/A,FALSE,"원가";#N/A,#N/A,FALSE,"경영"}</definedName>
    <definedName name="가1" localSheetId="0" hidden="1">{#N/A,#N/A,TRUE,"Y생산";#N/A,#N/A,TRUE,"Y판매";#N/A,#N/A,TRUE,"Y총물량";#N/A,#N/A,TRUE,"Y능력";#N/A,#N/A,TRUE,"YKD"}</definedName>
    <definedName name="가1" localSheetId="3" hidden="1">{#N/A,#N/A,TRUE,"Y생산";#N/A,#N/A,TRUE,"Y판매";#N/A,#N/A,TRUE,"Y총물량";#N/A,#N/A,TRUE,"Y능력";#N/A,#N/A,TRUE,"YKD"}</definedName>
    <definedName name="가1" hidden="1">{#N/A,#N/A,TRUE,"Y생산";#N/A,#N/A,TRUE,"Y판매";#N/A,#N/A,TRUE,"Y총물량";#N/A,#N/A,TRUE,"Y능력";#N/A,#N/A,TRUE,"YKD"}</definedName>
    <definedName name="가123" localSheetId="0" hidden="1">{"'분양원가'!$B$1:$F$113"}</definedName>
    <definedName name="가123" localSheetId="3" hidden="1">{"'분양원가'!$B$1:$F$113"}</definedName>
    <definedName name="가123" hidden="1">{"'분양원가'!$B$1:$F$113"}</definedName>
    <definedName name="가2" localSheetId="0" hidden="1">{#N/A,#N/A,TRUE,"Y생산";#N/A,#N/A,TRUE,"Y판매";#N/A,#N/A,TRUE,"Y총물량";#N/A,#N/A,TRUE,"Y능력";#N/A,#N/A,TRUE,"YKD"}</definedName>
    <definedName name="가2" hidden="1">{#N/A,#N/A,TRUE,"Y생산";#N/A,#N/A,TRUE,"Y판매";#N/A,#N/A,TRUE,"Y총물량";#N/A,#N/A,TRUE,"Y능력";#N/A,#N/A,TRUE,"YKD"}</definedName>
    <definedName name="가가"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가가"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가가"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가가가" localSheetId="2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가가가"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가가가"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가가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가결산" localSheetId="0" hidden="1">{#N/A,#N/A,TRUE,"Summary";#N/A,#N/A,TRUE,"IS";#N/A,#N/A,TRUE,"Adj";#N/A,#N/A,TRUE,"BS";#N/A,#N/A,TRUE,"CF";#N/A,#N/A,TRUE,"Debt";#N/A,#N/A,TRUE,"IRR"}</definedName>
    <definedName name="가결산" hidden="1">{#N/A,#N/A,TRUE,"Summary";#N/A,#N/A,TRUE,"IS";#N/A,#N/A,TRUE,"Adj";#N/A,#N/A,TRUE,"BS";#N/A,#N/A,TRUE,"CF";#N/A,#N/A,TRUE,"Debt";#N/A,#N/A,TRUE,"IRR"}</definedName>
    <definedName name="가기긱" localSheetId="0" hidden="1">{"'미착금액'!$A$4:$G$14"}</definedName>
    <definedName name="가기긱" hidden="1">{"'미착금액'!$A$4:$G$14"}</definedName>
    <definedName name="가나" hidden="1">#REF!</definedName>
    <definedName name="가나다"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나다"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나다"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나다라" localSheetId="0" hidden="1">{#N/A,#N/A,TRUE,"일정"}</definedName>
    <definedName name="가나다라" localSheetId="3" hidden="1">{#N/A,#N/A,TRUE,"일정"}</definedName>
    <definedName name="가나다라" hidden="1">{#N/A,#N/A,TRUE,"일정"}</definedName>
    <definedName name="가나다오" localSheetId="0" hidden="1">{#N/A,#N/A,FALSE,"정공"}</definedName>
    <definedName name="가나다오" localSheetId="3" hidden="1">{#N/A,#N/A,FALSE,"정공"}</definedName>
    <definedName name="가나다오" hidden="1">{#N/A,#N/A,FALSE,"정공"}</definedName>
    <definedName name="가나라" localSheetId="0" hidden="1">{#N/A,#N/A,FALSE,"1.CRITERIA";#N/A,#N/A,FALSE,"2.IS";#N/A,#N/A,FALSE,"3.BS";#N/A,#N/A,FALSE,"4.PER PL";#N/A,#N/A,FALSE,"5.INVESTMENT";#N/A,#N/A,FALSE,"6.공문";#N/A,#N/A,FALSE,"7.netinvest"}</definedName>
    <definedName name="가나라" hidden="1">{#N/A,#N/A,FALSE,"1.CRITERIA";#N/A,#N/A,FALSE,"2.IS";#N/A,#N/A,FALSE,"3.BS";#N/A,#N/A,FALSE,"4.PER PL";#N/A,#N/A,FALSE,"5.INVESTMENT";#N/A,#N/A,FALSE,"6.공문";#N/A,#N/A,FALSE,"7.netinvest"}</definedName>
    <definedName name="가능" localSheetId="0" hidden="1">{#N/A,#N/A,TRUE,"LOADCOVE";#N/A,#N/A,TRUE,"PAGE001";#N/A,#N/A,TRUE,"PAGE002";#N/A,#N/A,TRUE,"PAGE003";#N/A,#N/A,TRUE,"PAGE004";#N/A,#N/A,TRUE,"PAGE005";#N/A,#N/A,TRUE,"PAGE006";#N/A,#N/A,TRUE,"PAGE007";#N/A,#N/A,TRUE,"PAGE008";#N/A,#N/A,TRUE,"PAGE009";#N/A,#N/A,TRUE,"PAGE010";#N/A,#N/A,TRUE,"PAGE011";#N/A,#N/A,TRUE,"PAGE012";#N/A,#N/A,TRUE,"PAGE013"}</definedName>
    <definedName name="가능" hidden="1">{#N/A,#N/A,TRUE,"LOADCOVE";#N/A,#N/A,TRUE,"PAGE001";#N/A,#N/A,TRUE,"PAGE002";#N/A,#N/A,TRUE,"PAGE003";#N/A,#N/A,TRUE,"PAGE004";#N/A,#N/A,TRUE,"PAGE005";#N/A,#N/A,TRUE,"PAGE006";#N/A,#N/A,TRUE,"PAGE007";#N/A,#N/A,TRUE,"PAGE008";#N/A,#N/A,TRUE,"PAGE009";#N/A,#N/A,TRUE,"PAGE010";#N/A,#N/A,TRUE,"PAGE011";#N/A,#N/A,TRUE,"PAGE012";#N/A,#N/A,TRUE,"PAGE013"}</definedName>
    <definedName name="가다" localSheetId="0" hidden="1">{#N/A,#N/A,FALSE,"1.CRITERIA";#N/A,#N/A,FALSE,"2.IS";#N/A,#N/A,FALSE,"3.BS";#N/A,#N/A,FALSE,"4.PER PL";#N/A,#N/A,FALSE,"5.INVESTMENT";#N/A,#N/A,FALSE,"6.공문";#N/A,#N/A,FALSE,"7.netinvest"}</definedName>
    <definedName name="가다" hidden="1">{#N/A,#N/A,FALSE,"1.CRITERIA";#N/A,#N/A,FALSE,"2.IS";#N/A,#N/A,FALSE,"3.BS";#N/A,#N/A,FALSE,"4.PER PL";#N/A,#N/A,FALSE,"5.INVESTMENT";#N/A,#N/A,FALSE,"6.공문";#N/A,#N/A,FALSE,"7.netinvest"}</definedName>
    <definedName name="가다라다라" localSheetId="0" hidden="1">{"'5'!$A$1:$BB$147"}</definedName>
    <definedName name="가다라다라" hidden="1">{"'5'!$A$1:$BB$147"}</definedName>
    <definedName name="가다자자다" localSheetId="0" hidden="1">{"'5'!$A$1:$BB$147"}</definedName>
    <definedName name="가다자자다" hidden="1">{"'5'!$A$1:$BB$147"}</definedName>
    <definedName name="가라" localSheetId="0" hidden="1">{#N/A,#N/A,FALSE,"1.CRITERIA";#N/A,#N/A,FALSE,"2.IS";#N/A,#N/A,FALSE,"3.BS";#N/A,#N/A,FALSE,"4.PER PL";#N/A,#N/A,FALSE,"5.INVESTMENT";#N/A,#N/A,FALSE,"6.공문";#N/A,#N/A,FALSE,"7.netinvest"}</definedName>
    <definedName name="가라" hidden="1">{#N/A,#N/A,FALSE,"1.CRITERIA";#N/A,#N/A,FALSE,"2.IS";#N/A,#N/A,FALSE,"3.BS";#N/A,#N/A,FALSE,"4.PER PL";#N/A,#N/A,FALSE,"5.INVESTMENT";#N/A,#N/A,FALSE,"6.공문";#N/A,#N/A,FALSE,"7.netinvest"}</definedName>
    <definedName name="가로"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로"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로손익계산서"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로손익계산서"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로손익계산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가아노" localSheetId="0" hidden="1">{#N/A,#N/A,FALSE,"1.CRITERIA";#N/A,#N/A,FALSE,"2.IS";#N/A,#N/A,FALSE,"3.BS";#N/A,#N/A,FALSE,"4.PER PL";#N/A,#N/A,FALSE,"5.INVESTMENT";#N/A,#N/A,FALSE,"6.공문";#N/A,#N/A,FALSE,"7.netinvest"}</definedName>
    <definedName name="가아노" hidden="1">{#N/A,#N/A,FALSE,"1.CRITERIA";#N/A,#N/A,FALSE,"2.IS";#N/A,#N/A,FALSE,"3.BS";#N/A,#N/A,FALSE,"4.PER PL";#N/A,#N/A,FALSE,"5.INVESTMENT";#N/A,#N/A,FALSE,"6.공문";#N/A,#N/A,FALSE,"7.netinvest"}</definedName>
    <definedName name="가아다" localSheetId="0" hidden="1">{#N/A,#N/A,FALSE,"1.CRITERIA";#N/A,#N/A,FALSE,"2.IS";#N/A,#N/A,FALSE,"3.BS";#N/A,#N/A,FALSE,"4.PER PL";#N/A,#N/A,FALSE,"5.INVESTMENT";#N/A,#N/A,FALSE,"6.공문";#N/A,#N/A,FALSE,"7.netinvest"}</definedName>
    <definedName name="가아다" hidden="1">{#N/A,#N/A,FALSE,"1.CRITERIA";#N/A,#N/A,FALSE,"2.IS";#N/A,#N/A,FALSE,"3.BS";#N/A,#N/A,FALSE,"4.PER PL";#N/A,#N/A,FALSE,"5.INVESTMENT";#N/A,#N/A,FALSE,"6.공문";#N/A,#N/A,FALSE,"7.netinvest"}</definedName>
    <definedName name="가아차" localSheetId="0" hidden="1">{#N/A,#N/A,FALSE,"1.CRITERIA";#N/A,#N/A,FALSE,"2.IS";#N/A,#N/A,FALSE,"3.BS";#N/A,#N/A,FALSE,"4.PER PL";#N/A,#N/A,FALSE,"5.INVESTMENT";#N/A,#N/A,FALSE,"6.공문";#N/A,#N/A,FALSE,"7.netinvest"}</definedName>
    <definedName name="가아차" hidden="1">{#N/A,#N/A,FALSE,"1.CRITERIA";#N/A,#N/A,FALSE,"2.IS";#N/A,#N/A,FALSE,"3.BS";#N/A,#N/A,FALSE,"4.PER PL";#N/A,#N/A,FALSE,"5.INVESTMENT";#N/A,#N/A,FALSE,"6.공문";#N/A,#N/A,FALSE,"7.netinvest"}</definedName>
    <definedName name="가아ㅓ라어" localSheetId="25" hidden="1">{#N/A,#N/A,FALSE,"초도품";#N/A,#N/A,FALSE,"초도품 (2)";#N/A,#N/A,FALSE,"초도품 (3)";#N/A,#N/A,FALSE,"초도품 (4)";#N/A,#N/A,FALSE,"초도품 (5)";#N/A,#N/A,FALSE,"초도품 (6)"}</definedName>
    <definedName name="가아ㅓ라어" localSheetId="0" hidden="1">{#N/A,#N/A,FALSE,"초도품";#N/A,#N/A,FALSE,"초도품 (2)";#N/A,#N/A,FALSE,"초도품 (3)";#N/A,#N/A,FALSE,"초도품 (4)";#N/A,#N/A,FALSE,"초도품 (5)";#N/A,#N/A,FALSE,"초도품 (6)"}</definedName>
    <definedName name="가아ㅓ라어" localSheetId="3" hidden="1">{#N/A,#N/A,FALSE,"초도품";#N/A,#N/A,FALSE,"초도품 (2)";#N/A,#N/A,FALSE,"초도품 (3)";#N/A,#N/A,FALSE,"초도품 (4)";#N/A,#N/A,FALSE,"초도품 (5)";#N/A,#N/A,FALSE,"초도품 (6)"}</definedName>
    <definedName name="가아ㅓ라어" hidden="1">{#N/A,#N/A,FALSE,"초도품";#N/A,#N/A,FALSE,"초도품 (2)";#N/A,#N/A,FALSE,"초도품 (3)";#N/A,#N/A,FALSE,"초도품 (4)";#N/A,#N/A,FALSE,"초도품 (5)";#N/A,#N/A,FALSE,"초도품 (6)"}</definedName>
    <definedName name="가양" localSheetId="0" hidden="1">{"YTD/Forecast",#N/A,TRUE,"Fcst_TPLN";"Monthly Averages",#N/A,TRUE,"Fcst_TPLN"}</definedName>
    <definedName name="가양" localSheetId="3" hidden="1">{"YTD/Forecast",#N/A,TRUE,"Fcst_TPLN";"Monthly Averages",#N/A,TRUE,"Fcst_TPLN"}</definedName>
    <definedName name="가양" hidden="1">{"YTD/Forecast",#N/A,TRUE,"Fcst_TPLN";"Monthly Averages",#N/A,TRUE,"Fcst_TPLN"}</definedName>
    <definedName name="가오" localSheetId="0" hidden="1">{#N/A,#N/A,FALSE,"1.CRITERIA";#N/A,#N/A,FALSE,"2.IS";#N/A,#N/A,FALSE,"3.BS";#N/A,#N/A,FALSE,"4.PER PL";#N/A,#N/A,FALSE,"5.INVESTMENT";#N/A,#N/A,FALSE,"6.공문";#N/A,#N/A,FALSE,"7.netinvest"}</definedName>
    <definedName name="가오" hidden="1">{#N/A,#N/A,FALSE,"1.CRITERIA";#N/A,#N/A,FALSE,"2.IS";#N/A,#N/A,FALSE,"3.BS";#N/A,#N/A,FALSE,"4.PER PL";#N/A,#N/A,FALSE,"5.INVESTMENT";#N/A,#N/A,FALSE,"6.공문";#N/A,#N/A,FALSE,"7.netinvest"}</definedName>
    <definedName name="가오나" localSheetId="0" hidden="1">{#N/A,#N/A,FALSE,"1.CRITERIA";#N/A,#N/A,FALSE,"2.IS";#N/A,#N/A,FALSE,"3.BS";#N/A,#N/A,FALSE,"4.PER PL";#N/A,#N/A,FALSE,"5.INVESTMENT";#N/A,#N/A,FALSE,"6.공문";#N/A,#N/A,FALSE,"7.netinvest"}</definedName>
    <definedName name="가오나" hidden="1">{#N/A,#N/A,FALSE,"1.CRITERIA";#N/A,#N/A,FALSE,"2.IS";#N/A,#N/A,FALSE,"3.BS";#N/A,#N/A,FALSE,"4.PER PL";#N/A,#N/A,FALSE,"5.INVESTMENT";#N/A,#N/A,FALSE,"6.공문";#N/A,#N/A,FALSE,"7.netinvest"}</definedName>
    <definedName name="가오아" localSheetId="0" hidden="1">{#N/A,#N/A,FALSE,"1.CRITERIA";#N/A,#N/A,FALSE,"2.IS";#N/A,#N/A,FALSE,"3.BS";#N/A,#N/A,FALSE,"4.PER PL";#N/A,#N/A,FALSE,"5.INVESTMENT";#N/A,#N/A,FALSE,"6.공문";#N/A,#N/A,FALSE,"7.netinvest"}</definedName>
    <definedName name="가오아" hidden="1">{#N/A,#N/A,FALSE,"1.CRITERIA";#N/A,#N/A,FALSE,"2.IS";#N/A,#N/A,FALSE,"3.BS";#N/A,#N/A,FALSE,"4.PER PL";#N/A,#N/A,FALSE,"5.INVESTMENT";#N/A,#N/A,FALSE,"6.공문";#N/A,#N/A,FALSE,"7.netinvest"}</definedName>
    <definedName name="가입권명세" localSheetId="0" hidden="1">{#N/A,#N/A,FALSE,"Aging Summary";#N/A,#N/A,FALSE,"Ratio Analysis";#N/A,#N/A,FALSE,"Test 120 Day Accts";#N/A,#N/A,FALSE,"Tickmarks"}</definedName>
    <definedName name="가입권명세" hidden="1">{#N/A,#N/A,FALSE,"Aging Summary";#N/A,#N/A,FALSE,"Ratio Analysis";#N/A,#N/A,FALSE,"Test 120 Day Accts";#N/A,#N/A,FALSE,"Tickmarks"}</definedName>
    <definedName name="가자나다라" localSheetId="0" hidden="1">{"'5'!$A$1:$BB$147"}</definedName>
    <definedName name="가자나다라" hidden="1">{"'5'!$A$1:$BB$147"}</definedName>
    <definedName name="가자자라다라" localSheetId="0" hidden="1">{"'5'!$A$1:$BB$147"}</definedName>
    <definedName name="가자자라다라" hidden="1">{"'5'!$A$1:$BB$147"}</definedName>
    <definedName name="가지급금"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가지급금"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가카" localSheetId="0" hidden="1">{#N/A,#N/A,FALSE,"1.CRITERIA";#N/A,#N/A,FALSE,"2.IS";#N/A,#N/A,FALSE,"3.BS";#N/A,#N/A,FALSE,"4.PER PL";#N/A,#N/A,FALSE,"5.INVESTMENT";#N/A,#N/A,FALSE,"6.공문";#N/A,#N/A,FALSE,"7.netinvest"}</definedName>
    <definedName name="가카" hidden="1">{#N/A,#N/A,FALSE,"1.CRITERIA";#N/A,#N/A,FALSE,"2.IS";#N/A,#N/A,FALSE,"3.BS";#N/A,#N/A,FALSE,"4.PER PL";#N/A,#N/A,FALSE,"5.INVESTMENT";#N/A,#N/A,FALSE,"6.공문";#N/A,#N/A,FALSE,"7.netinvest"}</definedName>
    <definedName name="가타" localSheetId="0" hidden="1">{#N/A,#N/A,FALSE,"1.CRITERIA";#N/A,#N/A,FALSE,"2.IS";#N/A,#N/A,FALSE,"3.BS";#N/A,#N/A,FALSE,"4.PER PL";#N/A,#N/A,FALSE,"5.INVESTMENT";#N/A,#N/A,FALSE,"6.공문";#N/A,#N/A,FALSE,"7.netinvest"}</definedName>
    <definedName name="가타" hidden="1">{#N/A,#N/A,FALSE,"1.CRITERIA";#N/A,#N/A,FALSE,"2.IS";#N/A,#N/A,FALSE,"3.BS";#N/A,#N/A,FALSE,"4.PER PL";#N/A,#N/A,FALSE,"5.INVESTMENT";#N/A,#N/A,FALSE,"6.공문";#N/A,#N/A,FALSE,"7.netinvest"}</definedName>
    <definedName name="간" localSheetId="25" hidden="1">{#N/A,#N/A,FALSE,"UNIT";#N/A,#N/A,FALSE,"UNIT";#N/A,#N/A,FALSE,"계정"}</definedName>
    <definedName name="간" localSheetId="0" hidden="1">{#N/A,#N/A,FALSE,"UNIT";#N/A,#N/A,FALSE,"UNIT";#N/A,#N/A,FALSE,"계정"}</definedName>
    <definedName name="간" localSheetId="3" hidden="1">{#N/A,#N/A,FALSE,"UNIT";#N/A,#N/A,FALSE,"UNIT";#N/A,#N/A,FALSE,"계정"}</definedName>
    <definedName name="간" hidden="1">{#N/A,#N/A,FALSE,"UNIT";#N/A,#N/A,FALSE,"UNIT";#N/A,#N/A,FALSE,"계정"}</definedName>
    <definedName name="갈" localSheetId="0" hidden="1">{#N/A,#N/A,FALSE,"1.CRITERIA";#N/A,#N/A,FALSE,"2.IS";#N/A,#N/A,FALSE,"3.BS";#N/A,#N/A,FALSE,"4.PER PL";#N/A,#N/A,FALSE,"5.INVESTMENT";#N/A,#N/A,FALSE,"6.공문";#N/A,#N/A,FALSE,"7.netinvest"}</definedName>
    <definedName name="갈" hidden="1">{#N/A,#N/A,FALSE,"1.CRITERIA";#N/A,#N/A,FALSE,"2.IS";#N/A,#N/A,FALSE,"3.BS";#N/A,#N/A,FALSE,"4.PER PL";#N/A,#N/A,FALSE,"5.INVESTMENT";#N/A,#N/A,FALSE,"6.공문";#N/A,#N/A,FALSE,"7.netinvest"}</definedName>
    <definedName name="감"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감가" hidden="1">#REF!</definedName>
    <definedName name="감가overall" localSheetId="0" hidden="1">{#N/A,#N/A,FALSE,"Aging Summary";#N/A,#N/A,FALSE,"Ratio Analysis";#N/A,#N/A,FALSE,"Test 120 Day Accts";#N/A,#N/A,FALSE,"Tickmarks"}</definedName>
    <definedName name="감가overall" localSheetId="3" hidden="1">{#N/A,#N/A,FALSE,"Aging Summary";#N/A,#N/A,FALSE,"Ratio Analysis";#N/A,#N/A,FALSE,"Test 120 Day Accts";#N/A,#N/A,FALSE,"Tickmarks"}</definedName>
    <definedName name="감가overall" hidden="1">{#N/A,#N/A,FALSE,"Aging Summary";#N/A,#N/A,FALSE,"Ratio Analysis";#N/A,#N/A,FALSE,"Test 120 Day Accts";#N/A,#N/A,FALSE,"Tickmarks"}</definedName>
    <definedName name="감리상주" localSheetId="0" hidden="1">{#N/A,#N/A,FALSE,"지침";#N/A,#N/A,FALSE,"환경분석";#N/A,#N/A,FALSE,"Sheet16"}</definedName>
    <definedName name="감리상주" hidden="1">{#N/A,#N/A,FALSE,"지침";#N/A,#N/A,FALSE,"환경분석";#N/A,#N/A,FALSE,"Sheet16"}</definedName>
    <definedName name="감사" localSheetId="0" hidden="1">{#N/A,#N/A,FALSE,"손익표지";#N/A,#N/A,FALSE,"손익계산";#N/A,#N/A,FALSE,"일반관리비";#N/A,#N/A,FALSE,"영업외수익";#N/A,#N/A,FALSE,"영업외비용";#N/A,#N/A,FALSE,"매출액";#N/A,#N/A,FALSE,"요약손익";#N/A,#N/A,FALSE,"요약대차";#N/A,#N/A,FALSE,"매출채권현황";#N/A,#N/A,FALSE,"매출채권명세"}</definedName>
    <definedName name="감사" hidden="1">{#N/A,#N/A,FALSE,"손익표지";#N/A,#N/A,FALSE,"손익계산";#N/A,#N/A,FALSE,"일반관리비";#N/A,#N/A,FALSE,"영업외수익";#N/A,#N/A,FALSE,"영업외비용";#N/A,#N/A,FALSE,"매출액";#N/A,#N/A,FALSE,"요약손익";#N/A,#N/A,FALSE,"요약대차";#N/A,#N/A,FALSE,"매출채권현황";#N/A,#N/A,FALSE,"매출채권명세"}</definedName>
    <definedName name="감자1" localSheetId="0" hidden="1">{"Valuation",#N/A,TRUE,"Valuation Summary";"Financial Statements",#N/A,TRUE,"Results";"Results",#N/A,TRUE,"Results";"Ratios",#N/A,TRUE,"Results";"P2 Summary",#N/A,TRUE,"Results"}</definedName>
    <definedName name="감자1" hidden="1">{"Valuation",#N/A,TRUE,"Valuation Summary";"Financial Statements",#N/A,TRUE,"Results";"Results",#N/A,TRUE,"Results";"Ratios",#N/A,TRUE,"Results";"P2 Summary",#N/A,TRUE,"Results"}</definedName>
    <definedName name="값" localSheetId="0" hidden="1">{#N/A,#N/A,FALSE,"P.C.B"}</definedName>
    <definedName name="값" hidden="1">{#N/A,#N/A,FALSE,"P.C.B"}</definedName>
    <definedName name="갔" localSheetId="0" hidden="1">{#N/A,#N/A,FALSE,"Sheet5"}</definedName>
    <definedName name="갔" hidden="1">{#N/A,#N/A,FALSE,"Sheet5"}</definedName>
    <definedName name="강" localSheetId="0" hidden="1">{#N/A,#N/A,FALSE,"1.CRITERIA";#N/A,#N/A,FALSE,"2.IS";#N/A,#N/A,FALSE,"3.BS";#N/A,#N/A,FALSE,"4.PER PL";#N/A,#N/A,FALSE,"5.INVESTMENT";#N/A,#N/A,FALSE,"6.공문";#N/A,#N/A,FALSE,"7.netinvest"}</definedName>
    <definedName name="강" hidden="1">{#N/A,#N/A,FALSE,"1.CRITERIA";#N/A,#N/A,FALSE,"2.IS";#N/A,#N/A,FALSE,"3.BS";#N/A,#N/A,FALSE,"4.PER PL";#N/A,#N/A,FALSE,"5.INVESTMENT";#N/A,#N/A,FALSE,"6.공문";#N/A,#N/A,FALSE,"7.netinvest"}</definedName>
    <definedName name="강동민" hidden="1">#REF!</definedName>
    <definedName name="강선희" localSheetId="25"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강선희"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강선희"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강선희"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강용" localSheetId="0" hidden="1">{"'Sheet1'!$A$1:$H$36"}</definedName>
    <definedName name="강용" hidden="1">{"'Sheet1'!$A$1:$H$36"}</definedName>
    <definedName name="강주형"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강주형"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강현정" localSheetId="0" hidden="1">{#N/A,#N/A,FALSE,"PART-1234-8-12-9(41)";#N/A,#N/A,FALSE,"PARTS-2(3)";#N/A,#N/A,FALSE,"VAN SYSTEM";#N/A,#N/A,FALSE,"PARTS-10(26)";#N/A,#N/A,FALSE,"PART-5-6-7-11(14)";#N/A,#N/A,FALSE,"PARTS-4(3)";#N/A,#N/A,FALSE,"PCLASS"}</definedName>
    <definedName name="강현정" hidden="1">{#N/A,#N/A,FALSE,"PART-1234-8-12-9(41)";#N/A,#N/A,FALSE,"PARTS-2(3)";#N/A,#N/A,FALSE,"VAN SYSTEM";#N/A,#N/A,FALSE,"PARTS-10(26)";#N/A,#N/A,FALSE,"PART-5-6-7-11(14)";#N/A,#N/A,FALSE,"PARTS-4(3)";#N/A,#N/A,FALSE,"PCLASS"}</definedName>
    <definedName name="개" localSheetId="0" hidden="1">{#N/A,#N/A,FALSE,"주요여수신";#N/A,#N/A,FALSE,"수신금리";#N/A,#N/A,FALSE,"대출금리";#N/A,#N/A,FALSE,"신규대출";#N/A,#N/A,FALSE,"총액대출"}</definedName>
    <definedName name="개" hidden="1">{#N/A,#N/A,FALSE,"주요여수신";#N/A,#N/A,FALSE,"수신금리";#N/A,#N/A,FALSE,"대출금리";#N/A,#N/A,FALSE,"신규대출";#N/A,#N/A,FALSE,"총액대출"}</definedName>
    <definedName name="개발비"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개발비"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개발업부" localSheetId="0" hidden="1">{#N/A,#N/A,FALSE,"PART-1234-8-12-9(41)";#N/A,#N/A,FALSE,"PARTS-2(3)";#N/A,#N/A,FALSE,"VAN SYSTEM";#N/A,#N/A,FALSE,"PARTS-10(26)";#N/A,#N/A,FALSE,"PART-5-6-7-11(14)";#N/A,#N/A,FALSE,"PARTS-4(3)";#N/A,#N/A,FALSE,"PCLASS"}</definedName>
    <definedName name="개발업부" hidden="1">{#N/A,#N/A,FALSE,"PART-1234-8-12-9(41)";#N/A,#N/A,FALSE,"PARTS-2(3)";#N/A,#N/A,FALSE,"VAN SYSTEM";#N/A,#N/A,FALSE,"PARTS-10(26)";#N/A,#N/A,FALSE,"PART-5-6-7-11(14)";#N/A,#N/A,FALSE,"PARTS-4(3)";#N/A,#N/A,FALSE,"PCLASS"}</definedName>
    <definedName name="개발일정수정" localSheetId="0" hidden="1">{#N/A,#N/A,FALSE,"단축1";#N/A,#N/A,FALSE,"단축2";#N/A,#N/A,FALSE,"단축3";#N/A,#N/A,FALSE,"장축";#N/A,#N/A,FALSE,"4WD"}</definedName>
    <definedName name="개발일정수정" hidden="1">{#N/A,#N/A,FALSE,"단축1";#N/A,#N/A,FALSE,"단축2";#N/A,#N/A,FALSE,"단축3";#N/A,#N/A,FALSE,"장축";#N/A,#N/A,FALSE,"4WD"}</definedName>
    <definedName name="개선" localSheetId="0" hidden="1">{#N/A,#N/A,FALSE,"PART-1234-8-12-9(41)";#N/A,#N/A,FALSE,"PARTS-2(3)";#N/A,#N/A,FALSE,"VAN SYSTEM";#N/A,#N/A,FALSE,"PARTS-10(26)";#N/A,#N/A,FALSE,"PART-5-6-7-11(14)";#N/A,#N/A,FALSE,"PARTS-4(3)";#N/A,#N/A,FALSE,"PCLASS"}</definedName>
    <definedName name="개선" hidden="1">{#N/A,#N/A,FALSE,"PART-1234-8-12-9(41)";#N/A,#N/A,FALSE,"PARTS-2(3)";#N/A,#N/A,FALSE,"VAN SYSTEM";#N/A,#N/A,FALSE,"PARTS-10(26)";#N/A,#N/A,FALSE,"PART-5-6-7-11(14)";#N/A,#N/A,FALSE,"PARTS-4(3)";#N/A,#N/A,FALSE,"PCLASS"}</definedName>
    <definedName name="개선과장1" localSheetId="0" hidden="1">{#N/A,#N/A,FALSE,"단축1";#N/A,#N/A,FALSE,"단축2";#N/A,#N/A,FALSE,"단축3";#N/A,#N/A,FALSE,"장축";#N/A,#N/A,FALSE,"4WD"}</definedName>
    <definedName name="개선과장1" hidden="1">{#N/A,#N/A,FALSE,"단축1";#N/A,#N/A,FALSE,"단축2";#N/A,#N/A,FALSE,"단축3";#N/A,#N/A,FALSE,"장축";#N/A,#N/A,FALSE,"4WD"}</definedName>
    <definedName name="개선과정" localSheetId="0" hidden="1">{#N/A,#N/A,FALSE,"단축1";#N/A,#N/A,FALSE,"단축2";#N/A,#N/A,FALSE,"단축3";#N/A,#N/A,FALSE,"장축";#N/A,#N/A,FALSE,"4WD"}</definedName>
    <definedName name="개선과정" hidden="1">{#N/A,#N/A,FALSE,"단축1";#N/A,#N/A,FALSE,"단축2";#N/A,#N/A,FALSE,"단축3";#N/A,#N/A,FALSE,"장축";#N/A,#N/A,FALSE,"4WD"}</definedName>
    <definedName name="개선내용" localSheetId="0" hidden="1">{#N/A,#N/A,FALSE,"단축1";#N/A,#N/A,FALSE,"단축2";#N/A,#N/A,FALSE,"단축3";#N/A,#N/A,FALSE,"장축";#N/A,#N/A,FALSE,"4WD"}</definedName>
    <definedName name="개선내용" hidden="1">{#N/A,#N/A,FALSE,"단축1";#N/A,#N/A,FALSE,"단축2";#N/A,#N/A,FALSE,"단축3";#N/A,#N/A,FALSE,"장축";#N/A,#N/A,FALSE,"4WD"}</definedName>
    <definedName name="갤로" localSheetId="0" hidden="1">{#N/A,#N/A,FALSE,"정공"}</definedName>
    <definedName name="갤로" localSheetId="3" hidden="1">{#N/A,#N/A,FALSE,"정공"}</definedName>
    <definedName name="갤로" hidden="1">{#N/A,#N/A,FALSE,"정공"}</definedName>
    <definedName name="거" localSheetId="0" hidden="1">{#N/A,#N/A,FALSE,"1.CRITERIA";#N/A,#N/A,FALSE,"2.IS";#N/A,#N/A,FALSE,"3.BS";#N/A,#N/A,FALSE,"4.PER PL";#N/A,#N/A,FALSE,"5.INVESTMENT";#N/A,#N/A,FALSE,"6.공문";#N/A,#N/A,FALSE,"7.netinvest"}</definedName>
    <definedName name="거" hidden="1">{#N/A,#N/A,FALSE,"1.CRITERIA";#N/A,#N/A,FALSE,"2.IS";#N/A,#N/A,FALSE,"3.BS";#N/A,#N/A,FALSE,"4.PER PL";#N/A,#N/A,FALSE,"5.INVESTMENT";#N/A,#N/A,FALSE,"6.공문";#N/A,#N/A,FALSE,"7.netinvest"}</definedName>
    <definedName name="거래선별2" localSheetId="0" hidden="1">{#N/A,#N/A,FALSE,"표지&amp;목차";#N/A,#N/A,FALSE,"경영현황";#N/A,#N/A,FALSE,"매출현황";#N/A,#N/A,FALSE,"매출차이분석(양식)";#N/A,#N/A,FALSE,"손익현황";#N/A,#N/A,FALSE,"손익차이분석";#N/A,#N/A,FALSE,"제품별손익";#N/A,#N/A,FALSE,"재공재고";#N/A,#N/A,FALSE,"원가추이"}</definedName>
    <definedName name="거래선별2" hidden="1">{#N/A,#N/A,FALSE,"표지&amp;목차";#N/A,#N/A,FALSE,"경영현황";#N/A,#N/A,FALSE,"매출현황";#N/A,#N/A,FALSE,"매출차이분석(양식)";#N/A,#N/A,FALSE,"손익현황";#N/A,#N/A,FALSE,"손익차이분석";#N/A,#N/A,FALSE,"제품별손익";#N/A,#N/A,FALSE,"재공재고";#N/A,#N/A,FALSE,"원가추이"}</definedName>
    <definedName name="거러" localSheetId="0" hidden="1">{#N/A,#N/A,FALSE,"정공"}</definedName>
    <definedName name="거러" localSheetId="3" hidden="1">{#N/A,#N/A,FALSE,"정공"}</definedName>
    <definedName name="거러" hidden="1">{#N/A,#N/A,FALSE,"정공"}</definedName>
    <definedName name="거리" localSheetId="0" hidden="1">{#N/A,#N/A,FALSE,"PART-1234-8-12-9(41)";#N/A,#N/A,FALSE,"PARTS-2(3)";#N/A,#N/A,FALSE,"VAN SYSTEM";#N/A,#N/A,FALSE,"PARTS-10(26)";#N/A,#N/A,FALSE,"PART-5-6-7-11(14)";#N/A,#N/A,FALSE,"PARTS-4(3)";#N/A,#N/A,FALSE,"PCLASS"}</definedName>
    <definedName name="거리" hidden="1">{#N/A,#N/A,FALSE,"PART-1234-8-12-9(41)";#N/A,#N/A,FALSE,"PARTS-2(3)";#N/A,#N/A,FALSE,"VAN SYSTEM";#N/A,#N/A,FALSE,"PARTS-10(26)";#N/A,#N/A,FALSE,"PART-5-6-7-11(14)";#N/A,#N/A,FALSE,"PARTS-4(3)";#N/A,#N/A,FALSE,"PCLASS"}</definedName>
    <definedName name="거리도모" localSheetId="25" hidden="1">{#N/A,#N/A,FALSE,"BS";#N/A,#N/A,FALSE,"PL";#N/A,#N/A,FALSE,"처분";#N/A,#N/A,FALSE,"현금";#N/A,#N/A,FALSE,"매출";#N/A,#N/A,FALSE,"원가";#N/A,#N/A,FALSE,"경영"}</definedName>
    <definedName name="거리도모" localSheetId="0" hidden="1">{#N/A,#N/A,FALSE,"BS";#N/A,#N/A,FALSE,"PL";#N/A,#N/A,FALSE,"처분";#N/A,#N/A,FALSE,"현금";#N/A,#N/A,FALSE,"매출";#N/A,#N/A,FALSE,"원가";#N/A,#N/A,FALSE,"경영"}</definedName>
    <definedName name="거리도모" localSheetId="3" hidden="1">{#N/A,#N/A,FALSE,"BS";#N/A,#N/A,FALSE,"PL";#N/A,#N/A,FALSE,"처분";#N/A,#N/A,FALSE,"현금";#N/A,#N/A,FALSE,"매출";#N/A,#N/A,FALSE,"원가";#N/A,#N/A,FALSE,"경영"}</definedName>
    <definedName name="거리도모" hidden="1">{#N/A,#N/A,FALSE,"BS";#N/A,#N/A,FALSE,"PL";#N/A,#N/A,FALSE,"처분";#N/A,#N/A,FALSE,"현금";#N/A,#N/A,FALSE,"매출";#N/A,#N/A,FALSE,"원가";#N/A,#N/A,FALSE,"경영"}</definedName>
    <definedName name="거이" localSheetId="0" hidden="1">{#N/A,#N/A,FALSE,"1.CRITERIA";#N/A,#N/A,FALSE,"2.IS";#N/A,#N/A,FALSE,"3.BS";#N/A,#N/A,FALSE,"4.PER PL";#N/A,#N/A,FALSE,"5.INVESTMENT";#N/A,#N/A,FALSE,"6.공문";#N/A,#N/A,FALSE,"7.netinvest"}</definedName>
    <definedName name="거이" hidden="1">{#N/A,#N/A,FALSE,"1.CRITERIA";#N/A,#N/A,FALSE,"2.IS";#N/A,#N/A,FALSE,"3.BS";#N/A,#N/A,FALSE,"4.PER PL";#N/A,#N/A,FALSE,"5.INVESTMENT";#N/A,#N/A,FALSE,"6.공문";#N/A,#N/A,FALSE,"7.netinvest"}</definedName>
    <definedName name="건"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건물" localSheetId="0" hidden="1">{"'손익현황'!$A$1:$J$29"}</definedName>
    <definedName name="건물" hidden="1">{"'손익현황'!$A$1:$J$29"}</definedName>
    <definedName name="건물임." localSheetId="25" hidden="1">{"'손익현황'!$A$1:$J$29"}</definedName>
    <definedName name="건물임." localSheetId="0" hidden="1">{"'손익현황'!$A$1:$J$29"}</definedName>
    <definedName name="건물임." localSheetId="3" hidden="1">{"'손익현황'!$A$1:$J$29"}</definedName>
    <definedName name="건물임." hidden="1">{"'손익현황'!$A$1:$J$29"}</definedName>
    <definedName name="건설" localSheetId="0" hidden="1">{#N/A,#N/A,FALSE,"Aging Summary";#N/A,#N/A,FALSE,"Ratio Analysis";#N/A,#N/A,FALSE,"Test 120 Day Accts";#N/A,#N/A,FALSE,"Tickmarks"}</definedName>
    <definedName name="건설" hidden="1">{#N/A,#N/A,FALSE,"Aging Summary";#N/A,#N/A,FALSE,"Ratio Analysis";#N/A,#N/A,FALSE,"Test 120 Day Accts";#N/A,#N/A,FALSE,"Tickmarks"}</definedName>
    <definedName name="건전성" hidden="1">#REF!</definedName>
    <definedName name="건축팀별" localSheetId="0" hidden="1">{#N/A,#N/A,FALSE,"지침";#N/A,#N/A,FALSE,"환경분석";#N/A,#N/A,FALSE,"Sheet16"}</definedName>
    <definedName name="건축팀별" hidden="1">{#N/A,#N/A,FALSE,"지침";#N/A,#N/A,FALSE,"환경분석";#N/A,#N/A,FALSE,"Sheet16"}</definedName>
    <definedName name="견적" localSheetId="0" hidden="1">{#N/A,#N/A,FALSE,"단축1";#N/A,#N/A,FALSE,"단축2";#N/A,#N/A,FALSE,"단축3";#N/A,#N/A,FALSE,"장축";#N/A,#N/A,FALSE,"4WD"}</definedName>
    <definedName name="견적" hidden="1">{#N/A,#N/A,FALSE,"단축1";#N/A,#N/A,FALSE,"단축2";#N/A,#N/A,FALSE,"단축3";#N/A,#N/A,FALSE,"장축";#N/A,#N/A,FALSE,"4WD"}</definedName>
    <definedName name="견적list3" localSheetId="0" hidden="1">{#N/A,#N/A,FALSE,"단축1";#N/A,#N/A,FALSE,"단축2";#N/A,#N/A,FALSE,"단축3";#N/A,#N/A,FALSE,"장축";#N/A,#N/A,FALSE,"4WD"}</definedName>
    <definedName name="견적list3" hidden="1">{#N/A,#N/A,FALSE,"단축1";#N/A,#N/A,FALSE,"단축2";#N/A,#N/A,FALSE,"단축3";#N/A,#N/A,FALSE,"장축";#N/A,#N/A,FALSE,"4WD"}</definedName>
    <definedName name="결론" localSheetId="25" hidden="1">{"'Sheet1'!$A$1:$H$36"}</definedName>
    <definedName name="결론" localSheetId="0" hidden="1">{"'Sheet1'!$A$1:$H$36"}</definedName>
    <definedName name="결론" localSheetId="3" hidden="1">{"'Sheet1'!$A$1:$H$36"}</definedName>
    <definedName name="결론" hidden="1">{"'Sheet1'!$A$1:$H$36"}</definedName>
    <definedName name="결산" localSheetId="0" hidden="1">{#N/A,#N/A,FALSE,"BS";#N/A,#N/A,FALSE,"IS";#N/A,#N/A,FALSE,"결손금처리";#N/A,#N/A,FALSE,"cashflow"}</definedName>
    <definedName name="결산" hidden="1">{#N/A,#N/A,FALSE,"BS";#N/A,#N/A,FALSE,"IS";#N/A,#N/A,FALSE,"결손금처리";#N/A,#N/A,FALSE,"cashflow"}</definedName>
    <definedName name="결산성과"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성과"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산성과"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결손"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손"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손"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손등"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손등"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손등"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결영" localSheetId="0" hidden="1">{#N/A,#N/A,FALSE,"P.C.B"}</definedName>
    <definedName name="결영" hidden="1">{#N/A,#N/A,FALSE,"P.C.B"}</definedName>
    <definedName name="결ㅈ제ㅔㅔ" localSheetId="0" hidden="1">{#N/A,#N/A,FALSE,"주요여수신";#N/A,#N/A,FALSE,"수신금리";#N/A,#N/A,FALSE,"대출금리";#N/A,#N/A,FALSE,"신규대출";#N/A,#N/A,FALSE,"총액대출"}</definedName>
    <definedName name="결ㅈ제ㅔㅔ" hidden="1">{#N/A,#N/A,FALSE,"주요여수신";#N/A,#N/A,FALSE,"수신금리";#N/A,#N/A,FALSE,"대출금리";#N/A,#N/A,FALSE,"신규대출";#N/A,#N/A,FALSE,"총액대출"}</definedName>
    <definedName name="결제2" localSheetId="0" hidden="1">{#N/A,#N/A,FALSE,"주요여수신";#N/A,#N/A,FALSE,"수신금리";#N/A,#N/A,FALSE,"대출금리";#N/A,#N/A,FALSE,"신규대출";#N/A,#N/A,FALSE,"총액대출"}</definedName>
    <definedName name="결제2" hidden="1">{#N/A,#N/A,FALSE,"주요여수신";#N/A,#N/A,FALSE,"수신금리";#N/A,#N/A,FALSE,"대출금리";#N/A,#N/A,FALSE,"신규대출";#N/A,#N/A,FALSE,"총액대출"}</definedName>
    <definedName name="경기고속" localSheetId="0" hidden="1">{#N/A,#N/A,FALSE,"PART-1234-8-12-9(41)";#N/A,#N/A,FALSE,"PARTS-2(3)";#N/A,#N/A,FALSE,"VAN SYSTEM";#N/A,#N/A,FALSE,"PARTS-10(26)";#N/A,#N/A,FALSE,"PART-5-6-7-11(14)";#N/A,#N/A,FALSE,"PARTS-4(3)";#N/A,#N/A,FALSE,"PCLASS"}</definedName>
    <definedName name="경기고속" hidden="1">{#N/A,#N/A,FALSE,"PART-1234-8-12-9(41)";#N/A,#N/A,FALSE,"PARTS-2(3)";#N/A,#N/A,FALSE,"VAN SYSTEM";#N/A,#N/A,FALSE,"PARTS-10(26)";#N/A,#N/A,FALSE,"PART-5-6-7-11(14)";#N/A,#N/A,FALSE,"PARTS-4(3)";#N/A,#N/A,FALSE,"PCLASS"}</definedName>
    <definedName name="경로별" localSheetId="0" hidden="1">{"'5'!$A$1:$BB$147"}</definedName>
    <definedName name="경로별" hidden="1">{"'5'!$A$1:$BB$147"}</definedName>
    <definedName name="경리" localSheetId="0" hidden="1">{#N/A,#N/A,FALSE,"P.C.B"}</definedName>
    <definedName name="경리" hidden="1">{#N/A,#N/A,FALSE,"P.C.B"}</definedName>
    <definedName name="경리손익" localSheetId="0" hidden="1">{#N/A,#N/A,FALSE,"정공"}</definedName>
    <definedName name="경리손익" localSheetId="3" hidden="1">{#N/A,#N/A,FALSE,"정공"}</definedName>
    <definedName name="경리손익" hidden="1">{#N/A,#N/A,FALSE,"정공"}</definedName>
    <definedName name="경비실적" localSheetId="0" hidden="1">{#N/A,#N/A,FALSE,"정공"}</definedName>
    <definedName name="경비실적" localSheetId="3" hidden="1">{#N/A,#N/A,FALSE,"정공"}</definedName>
    <definedName name="경비실적" hidden="1">{#N/A,#N/A,FALSE,"정공"}</definedName>
    <definedName name="경상2" localSheetId="0" hidden="1">{#N/A,#N/A,FALSE,"교재수정"}</definedName>
    <definedName name="경상2" localSheetId="3" hidden="1">{#N/A,#N/A,FALSE,"교재수정"}</definedName>
    <definedName name="경상2" hidden="1">{#N/A,#N/A,FALSE,"교재수정"}</definedName>
    <definedName name="경상개" localSheetId="0" hidden="1">{#N/A,#N/A,FALSE,"교재수정"}</definedName>
    <definedName name="경상개" localSheetId="3" hidden="1">{#N/A,#N/A,FALSE,"교재수정"}</definedName>
    <definedName name="경상개" hidden="1">{#N/A,#N/A,FALSE,"교재수정"}</definedName>
    <definedName name="경상개발료" localSheetId="0" hidden="1">{#N/A,#N/A,FALSE,"교재수정"}</definedName>
    <definedName name="경상개발료" localSheetId="3" hidden="1">{#N/A,#N/A,FALSE,"교재수정"}</definedName>
    <definedName name="경상개발료" hidden="1">{#N/A,#N/A,FALSE,"교재수정"}</definedName>
    <definedName name="경성정기" localSheetId="0" hidden="1">{#N/A,#N/A,FALSE,"단축1";#N/A,#N/A,FALSE,"단축2";#N/A,#N/A,FALSE,"단축3";#N/A,#N/A,FALSE,"장축";#N/A,#N/A,FALSE,"4WD"}</definedName>
    <definedName name="경성정기" hidden="1">{#N/A,#N/A,FALSE,"단축1";#N/A,#N/A,FALSE,"단축2";#N/A,#N/A,FALSE,"단축3";#N/A,#N/A,FALSE,"장축";#N/A,#N/A,FALSE,"4WD"}</definedName>
    <definedName name="경영" hidden="1">#REF!</definedName>
    <definedName name="경영방침" hidden="1">#REF!</definedName>
    <definedName name="경영지표" localSheetId="0" hidden="1">{#N/A,#N/A,FALSE,"BS";#N/A,#N/A,FALSE,"PL";#N/A,#N/A,FALSE,"처분";#N/A,#N/A,FALSE,"현금";#N/A,#N/A,FALSE,"매출";#N/A,#N/A,FALSE,"원가";#N/A,#N/A,FALSE,"경영"}</definedName>
    <definedName name="경영지표" localSheetId="3" hidden="1">{#N/A,#N/A,FALSE,"BS";#N/A,#N/A,FALSE,"PL";#N/A,#N/A,FALSE,"처분";#N/A,#N/A,FALSE,"현금";#N/A,#N/A,FALSE,"매출";#N/A,#N/A,FALSE,"원가";#N/A,#N/A,FALSE,"경영"}</definedName>
    <definedName name="경영지표" hidden="1">{#N/A,#N/A,FALSE,"BS";#N/A,#N/A,FALSE,"PL";#N/A,#N/A,FALSE,"처분";#N/A,#N/A,FALSE,"현금";#N/A,#N/A,FALSE,"매출";#N/A,#N/A,FALSE,"원가";#N/A,#N/A,FALSE,"경영"}</definedName>
    <definedName name="경영지표2" localSheetId="0" hidden="1">#REF!</definedName>
    <definedName name="경영지표2" hidden="1">#REF!</definedName>
    <definedName name="경영현황" localSheetId="0" hidden="1">{#N/A,#N/A,FALSE,"P.C.B"}</definedName>
    <definedName name="경영현황" hidden="1">{#N/A,#N/A,FALSE,"P.C.B"}</definedName>
    <definedName name="경쟁사" hidden="1">#REF!</definedName>
    <definedName name="경쟁사1" hidden="1">#REF!</definedName>
    <definedName name="경쟁사2" hidden="1">#REF!</definedName>
    <definedName name="경쟁사동향" localSheetId="0" hidden="1">{#N/A,#N/A,FALSE,"97년 투자계획 세부내역 "}</definedName>
    <definedName name="경쟁사동향" hidden="1">{#N/A,#N/A,FALSE,"97년 투자계획 세부내역 "}</definedName>
    <definedName name="경합금2과운연계획" localSheetId="0" hidden="1">{#N/A,#N/A,TRUE,"Y생산";#N/A,#N/A,TRUE,"Y판매";#N/A,#N/A,TRUE,"Y총물량";#N/A,#N/A,TRUE,"Y능력";#N/A,#N/A,TRUE,"YKD"}</definedName>
    <definedName name="경합금2과운연계획" hidden="1">{#N/A,#N/A,TRUE,"Y생산";#N/A,#N/A,TRUE,"Y판매";#N/A,#N/A,TRUE,"Y총물량";#N/A,#N/A,TRUE,"Y능력";#N/A,#N/A,TRUE,"YKD"}</definedName>
    <definedName name="계량기재료비분석" localSheetId="25" hidden="1">{#N/A,#N/A,FALSE,"UNIT";#N/A,#N/A,FALSE,"UNIT";#N/A,#N/A,FALSE,"계정"}</definedName>
    <definedName name="계량기재료비분석" localSheetId="0" hidden="1">{#N/A,#N/A,FALSE,"UNIT";#N/A,#N/A,FALSE,"UNIT";#N/A,#N/A,FALSE,"계정"}</definedName>
    <definedName name="계량기재료비분석" localSheetId="3" hidden="1">{#N/A,#N/A,FALSE,"UNIT";#N/A,#N/A,FALSE,"UNIT";#N/A,#N/A,FALSE,"계정"}</definedName>
    <definedName name="계량기재료비분석" hidden="1">{#N/A,#N/A,FALSE,"UNIT";#N/A,#N/A,FALSE,"UNIT";#N/A,#N/A,FALSE,"계정"}</definedName>
    <definedName name="계산" localSheetId="0" hidden="1">{#N/A,#N/A,FALSE,"1.CRITERIA";#N/A,#N/A,FALSE,"2.IS";#N/A,#N/A,FALSE,"3.BS";#N/A,#N/A,FALSE,"4.PER PL";#N/A,#N/A,FALSE,"5.INVESTMENT";#N/A,#N/A,FALSE,"6.공문";#N/A,#N/A,FALSE,"7.netinvest"}</definedName>
    <definedName name="계산" hidden="1">{#N/A,#N/A,FALSE,"1.CRITERIA";#N/A,#N/A,FALSE,"2.IS";#N/A,#N/A,FALSE,"3.BS";#N/A,#N/A,FALSE,"4.PER PL";#N/A,#N/A,FALSE,"5.INVESTMENT";#N/A,#N/A,FALSE,"6.공문";#N/A,#N/A,FALSE,"7.netinvest"}</definedName>
    <definedName name="계수" localSheetId="0" hidden="1">{#N/A,#N/A,FALSE,"지침";#N/A,#N/A,FALSE,"환경분석";#N/A,#N/A,FALSE,"Sheet16"}</definedName>
    <definedName name="계수" hidden="1">{#N/A,#N/A,FALSE,"지침";#N/A,#N/A,FALSE,"환경분석";#N/A,#N/A,FALSE,"Sheet16"}</definedName>
    <definedName name="계약" localSheetId="0" hidden="1">{#N/A,#N/A,FALSE,"계약직(여)"}</definedName>
    <definedName name="계약" localSheetId="3" hidden="1">{#N/A,#N/A,FALSE,"계약직(여)"}</definedName>
    <definedName name="계약" hidden="1">{#N/A,#N/A,FALSE,"계약직(여)"}</definedName>
    <definedName name="계열대출" localSheetId="0" hidden="1">{#N/A,#N/A,FALSE,"표지";#N/A,#N/A,FALSE,"1.자금수지";#N/A,#N/A,FALSE,"2. 차입금 현황";#N/A,#N/A,FALSE,"3.조달방안";#N/A,#N/A,FALSE,"업무분장"}</definedName>
    <definedName name="계열대출" hidden="1">{#N/A,#N/A,FALSE,"표지";#N/A,#N/A,FALSE,"1.자금수지";#N/A,#N/A,FALSE,"2. 차입금 현황";#N/A,#N/A,FALSE,"3.조달방안";#N/A,#N/A,FALSE,"업무분장"}</definedName>
    <definedName name="계열사매출채권요약" localSheetId="0" hidden="1">{#N/A,#N/A,FALSE,"계약직(여)"}</definedName>
    <definedName name="계열사매출채권요약" localSheetId="3" hidden="1">{#N/A,#N/A,FALSE,"계약직(여)"}</definedName>
    <definedName name="계열사매출채권요약" hidden="1">{#N/A,#N/A,FALSE,"계약직(여)"}</definedName>
    <definedName name="계전">#REF!</definedName>
    <definedName name="계전1">#REF!</definedName>
    <definedName name="계전팀">#REF!</definedName>
    <definedName name="계정" localSheetId="0" hidden="1">{#N/A,#N/A,FALSE,"주요여수신";#N/A,#N/A,FALSE,"수신금리";#N/A,#N/A,FALSE,"대출금리";#N/A,#N/A,FALSE,"신규대출";#N/A,#N/A,FALSE,"총액대출"}</definedName>
    <definedName name="계정" hidden="1">{#N/A,#N/A,FALSE,"주요여수신";#N/A,#N/A,FALSE,"수신금리";#N/A,#N/A,FALSE,"대출금리";#N/A,#N/A,FALSE,"신규대출";#N/A,#N/A,FALSE,"총액대출"}</definedName>
    <definedName name="계정명세서" localSheetId="0" hidden="1">{#N/A,#N/A,FALSE,"Sheet5"}</definedName>
    <definedName name="계정명세서" hidden="1">{#N/A,#N/A,FALSE,"Sheet5"}</definedName>
    <definedName name="계정번호표" localSheetId="0" hidden="1">{#N/A,#N/A,FALSE,"BS";#N/A,#N/A,FALSE,"PL";#N/A,#N/A,FALSE,"처분";#N/A,#N/A,FALSE,"현금";#N/A,#N/A,FALSE,"매출";#N/A,#N/A,FALSE,"원가";#N/A,#N/A,FALSE,"경영"}</definedName>
    <definedName name="계정번호표" localSheetId="3" hidden="1">{#N/A,#N/A,FALSE,"BS";#N/A,#N/A,FALSE,"PL";#N/A,#N/A,FALSE,"처분";#N/A,#N/A,FALSE,"현금";#N/A,#N/A,FALSE,"매출";#N/A,#N/A,FALSE,"원가";#N/A,#N/A,FALSE,"경영"}</definedName>
    <definedName name="계정번호표" hidden="1">{#N/A,#N/A,FALSE,"BS";#N/A,#N/A,FALSE,"PL";#N/A,#N/A,FALSE,"처분";#N/A,#N/A,FALSE,"현금";#N/A,#N/A,FALSE,"매출";#N/A,#N/A,FALSE,"원가";#N/A,#N/A,FALSE,"경영"}</definedName>
    <definedName name="계측장비" hidden="1">#REF!</definedName>
    <definedName name="계측장비2" hidden="1">#REF!</definedName>
    <definedName name="계획" hidden="1">#REF!</definedName>
    <definedName name="계획.1" localSheetId="0" hidden="1">{#N/A,#N/A,FALSE,"단축1";#N/A,#N/A,FALSE,"단축2";#N/A,#N/A,FALSE,"단축3";#N/A,#N/A,FALSE,"장축";#N/A,#N/A,FALSE,"4WD"}</definedName>
    <definedName name="계획.1" hidden="1">{#N/A,#N/A,FALSE,"단축1";#N/A,#N/A,FALSE,"단축2";#N/A,#N/A,FALSE,"단축3";#N/A,#N/A,FALSE,"장축";#N/A,#N/A,FALSE,"4WD"}</definedName>
    <definedName name="계획.실적A" localSheetId="0" hidden="1">{#N/A,#N/A,TRUE,"LOADCOVE";#N/A,#N/A,TRUE,"PAGE001";#N/A,#N/A,TRUE,"PAGE002";#N/A,#N/A,TRUE,"PAGE003";#N/A,#N/A,TRUE,"PAGE004";#N/A,#N/A,TRUE,"PAGE005";#N/A,#N/A,TRUE,"PAGE006";#N/A,#N/A,TRUE,"PAGE007";#N/A,#N/A,TRUE,"PAGE008";#N/A,#N/A,TRUE,"PAGE009";#N/A,#N/A,TRUE,"PAGE010";#N/A,#N/A,TRUE,"PAGE011";#N/A,#N/A,TRUE,"PAGE012";#N/A,#N/A,TRUE,"PAGE013"}</definedName>
    <definedName name="계획.실적A" hidden="1">{#N/A,#N/A,TRUE,"LOADCOVE";#N/A,#N/A,TRUE,"PAGE001";#N/A,#N/A,TRUE,"PAGE002";#N/A,#N/A,TRUE,"PAGE003";#N/A,#N/A,TRUE,"PAGE004";#N/A,#N/A,TRUE,"PAGE005";#N/A,#N/A,TRUE,"PAGE006";#N/A,#N/A,TRUE,"PAGE007";#N/A,#N/A,TRUE,"PAGE008";#N/A,#N/A,TRUE,"PAGE009";#N/A,#N/A,TRUE,"PAGE010";#N/A,#N/A,TRUE,"PAGE011";#N/A,#N/A,TRUE,"PAGE012";#N/A,#N/A,TRUE,"PAGE013"}</definedName>
    <definedName name="계획1" localSheetId="25" hidden="1">{#N/A,#N/A,FALSE,"UNIT";#N/A,#N/A,FALSE,"UNIT";#N/A,#N/A,FALSE,"계정"}</definedName>
    <definedName name="계획1" localSheetId="0" hidden="1">{#N/A,#N/A,FALSE,"UNIT";#N/A,#N/A,FALSE,"UNIT";#N/A,#N/A,FALSE,"계정"}</definedName>
    <definedName name="계획1" localSheetId="3" hidden="1">{#N/A,#N/A,FALSE,"UNIT";#N/A,#N/A,FALSE,"UNIT";#N/A,#N/A,FALSE,"계정"}</definedName>
    <definedName name="계획1" hidden="1">{#N/A,#N/A,FALSE,"UNIT";#N/A,#N/A,FALSE,"UNIT";#N/A,#N/A,FALSE,"계정"}</definedName>
    <definedName name="계획2" localSheetId="0" hidden="1">{#N/A,#N/A,FALSE,"정공"}</definedName>
    <definedName name="계획2" localSheetId="3" hidden="1">{#N/A,#N/A,FALSE,"정공"}</definedName>
    <definedName name="계획2" hidden="1">{#N/A,#N/A,FALSE,"정공"}</definedName>
    <definedName name="고"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估2003" localSheetId="0" hidden="1">{#N/A,#N/A,TRUE,"Reforecast vs Budget";#N/A,#N/A,TRUE,"Reforecast vs Budget (2)";#N/A,#N/A,TRUE,"Key Financials";#N/A,#N/A,TRUE,"Subscriber";#N/A,#N/A,TRUE,"IS";#N/A,#N/A,TRUE,"IS-Basic";#N/A,#N/A,TRUE,"IS-Tiering";#N/A,#N/A,TRUE,"IS-Broadband";#N/A,#N/A,TRUE,"IS Summary2";#N/A,#N/A,TRUE,"Sub Basic";#N/A,#N/A,TRUE,"Sub Tiering";#N/A,#N/A,TRUE,"Sub Broadband";#N/A,#N/A,TRUE,"Bench-Sum";#N/A,#N/A,TRUE,"Bench-Total";#N/A,#N/A,TRUE,"Bench-Basic";#N/A,#N/A,TRUE,"Benchmark-Tiering";#N/A,#N/A,TRUE,"Benchmark-Broadband";#N/A,#N/A,TRUE,"Benchmark-NTY";#N/A,#N/A,TRUE,"Benchmark-Best";#N/A,#N/A,TRUE,"Benchmark-SH";#N/A,#N/A,TRUE,"Benchmark-CY";#N/A,#N/A,TRUE,"Benchmark-TC";#N/A,#N/A,TRUE,"Head Count"}</definedName>
    <definedName name="估2003" hidden="1">{#N/A,#N/A,TRUE,"Reforecast vs Budget";#N/A,#N/A,TRUE,"Reforecast vs Budget (2)";#N/A,#N/A,TRUE,"Key Financials";#N/A,#N/A,TRUE,"Subscriber";#N/A,#N/A,TRUE,"IS";#N/A,#N/A,TRUE,"IS-Basic";#N/A,#N/A,TRUE,"IS-Tiering";#N/A,#N/A,TRUE,"IS-Broadband";#N/A,#N/A,TRUE,"IS Summary2";#N/A,#N/A,TRUE,"Sub Basic";#N/A,#N/A,TRUE,"Sub Tiering";#N/A,#N/A,TRUE,"Sub Broadband";#N/A,#N/A,TRUE,"Bench-Sum";#N/A,#N/A,TRUE,"Bench-Total";#N/A,#N/A,TRUE,"Bench-Basic";#N/A,#N/A,TRUE,"Benchmark-Tiering";#N/A,#N/A,TRUE,"Benchmark-Broadband";#N/A,#N/A,TRUE,"Benchmark-NTY";#N/A,#N/A,TRUE,"Benchmark-Best";#N/A,#N/A,TRUE,"Benchmark-SH";#N/A,#N/A,TRUE,"Benchmark-CY";#N/A,#N/A,TRUE,"Benchmark-TC";#N/A,#N/A,TRUE,"Head Count"}</definedName>
    <definedName name="고가5개년"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5개년"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5개년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5개년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6개년"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가6개년"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고객사업" localSheetId="0" hidden="1">{"'표지'!$B$5"}</definedName>
    <definedName name="고객사업" hidden="1">{"'표지'!$B$5"}</definedName>
    <definedName name="고객시스템" localSheetId="0" hidden="1">{#N/A,#N/A,FALSE,"PART-1234-8-12-9(41)";#N/A,#N/A,FALSE,"PARTS-2(3)";#N/A,#N/A,FALSE,"VAN SYSTEM";#N/A,#N/A,FALSE,"PARTS-10(26)";#N/A,#N/A,FALSE,"PART-5-6-7-11(14)";#N/A,#N/A,FALSE,"PARTS-4(3)";#N/A,#N/A,FALSE,"PCLASS"}</definedName>
    <definedName name="고객시스템" hidden="1">{#N/A,#N/A,FALSE,"PART-1234-8-12-9(41)";#N/A,#N/A,FALSE,"PARTS-2(3)";#N/A,#N/A,FALSE,"VAN SYSTEM";#N/A,#N/A,FALSE,"PARTS-10(26)";#N/A,#N/A,FALSE,"PART-5-6-7-11(14)";#N/A,#N/A,FALSE,"PARTS-4(3)";#N/A,#N/A,FALSE,"PCLASS"}</definedName>
    <definedName name="고상" localSheetId="0" hidden="1">{#N/A,#N/A,FALSE,"PART-1234-8-12-9(41)";#N/A,#N/A,FALSE,"PARTS-2(3)";#N/A,#N/A,FALSE,"VAN SYSTEM";#N/A,#N/A,FALSE,"PARTS-10(26)";#N/A,#N/A,FALSE,"PART-5-6-7-11(14)";#N/A,#N/A,FALSE,"PARTS-4(3)";#N/A,#N/A,FALSE,"PCLASS"}</definedName>
    <definedName name="고상" hidden="1">{#N/A,#N/A,FALSE,"PART-1234-8-12-9(41)";#N/A,#N/A,FALSE,"PARTS-2(3)";#N/A,#N/A,FALSE,"VAN SYSTEM";#N/A,#N/A,FALSE,"PARTS-10(26)";#N/A,#N/A,FALSE,"PART-5-6-7-11(14)";#N/A,#N/A,FALSE,"PARTS-4(3)";#N/A,#N/A,FALSE,"PCLASS"}</definedName>
    <definedName name="고인" localSheetId="0" hidden="1">{#N/A,#N/A,FALSE,"PART-1234-8-12-9(41)";#N/A,#N/A,FALSE,"PARTS-2(3)";#N/A,#N/A,FALSE,"VAN SYSTEM";#N/A,#N/A,FALSE,"PARTS-10(26)";#N/A,#N/A,FALSE,"PART-5-6-7-11(14)";#N/A,#N/A,FALSE,"PARTS-4(3)";#N/A,#N/A,FALSE,"PCLASS"}</definedName>
    <definedName name="고인" hidden="1">{#N/A,#N/A,FALSE,"PART-1234-8-12-9(41)";#N/A,#N/A,FALSE,"PARTS-2(3)";#N/A,#N/A,FALSE,"VAN SYSTEM";#N/A,#N/A,FALSE,"PARTS-10(26)";#N/A,#N/A,FALSE,"PART-5-6-7-11(14)";#N/A,#N/A,FALSE,"PARTS-4(3)";#N/A,#N/A,FALSE,"PCLASS"}</definedName>
    <definedName name="고정비비교자세히" hidden="1">#REF!</definedName>
    <definedName name="곡동" localSheetId="0" hidden="1">{"'Firr(선)'!$AS$1:$AY$62","'Firr(사)'!$AS$1:$AY$62","'Firr(회)'!$AS$1:$AY$62","'Firr(선)'!$L$1:$V$62","'Firr(사)'!$L$1:$V$62","'Firr(회)'!$L$1:$V$62"}</definedName>
    <definedName name="곡동" hidden="1">{"'Firr(선)'!$AS$1:$AY$62","'Firr(사)'!$AS$1:$AY$62","'Firr(회)'!$AS$1:$AY$62","'Firr(선)'!$L$1:$V$62","'Firr(사)'!$L$1:$V$62","'Firr(회)'!$L$1:$V$62"}</definedName>
    <definedName name="곡동1" localSheetId="0" hidden="1">{"'Firr(선)'!$AS$1:$AY$62","'Firr(사)'!$AS$1:$AY$62","'Firr(회)'!$AS$1:$AY$62","'Firr(선)'!$L$1:$V$62","'Firr(사)'!$L$1:$V$62","'Firr(회)'!$L$1:$V$62"}</definedName>
    <definedName name="곡동1" hidden="1">{"'Firr(선)'!$AS$1:$AY$62","'Firr(사)'!$AS$1:$AY$62","'Firr(회)'!$AS$1:$AY$62","'Firr(선)'!$L$1:$V$62","'Firr(사)'!$L$1:$V$62","'Firr(회)'!$L$1:$V$62"}</definedName>
    <definedName name="골프멤버쉽" localSheetId="0" hidden="1">{"adj95mult",#N/A,FALSE,"COMPCO";"adj95est",#N/A,FALSE,"COMPCO"}</definedName>
    <definedName name="골프멤버쉽" hidden="1">{"adj95mult",#N/A,FALSE,"COMPCO";"adj95est",#N/A,FALSE,"COMPCO"}</definedName>
    <definedName name="공" localSheetId="25" hidden="1">{"'손익현황'!$A$1:$J$29"}</definedName>
    <definedName name="공" localSheetId="0" hidden="1">{"'손익현황'!$A$1:$J$29"}</definedName>
    <definedName name="공" localSheetId="3" hidden="1">{"'손익현황'!$A$1:$J$29"}</definedName>
    <definedName name="공" hidden="1">{"'손익현황'!$A$1:$J$29"}</definedName>
    <definedName name="공구" localSheetId="25" hidden="1">{"'손익현황'!$A$1:$J$29"}</definedName>
    <definedName name="공구" localSheetId="0" hidden="1">{"'손익현황'!$A$1:$J$29"}</definedName>
    <definedName name="공구" localSheetId="3" hidden="1">{"'손익현황'!$A$1:$J$29"}</definedName>
    <definedName name="공구" hidden="1">{"'손익현황'!$A$1:$J$29"}</definedName>
    <definedName name="공구기구" localSheetId="25" hidden="1">{"'손익현황'!$A$1:$J$29"}</definedName>
    <definedName name="공구기구" localSheetId="0" hidden="1">{"'손익현황'!$A$1:$J$29"}</definedName>
    <definedName name="공구기구" localSheetId="3" hidden="1">{"'손익현황'!$A$1:$J$29"}</definedName>
    <definedName name="공구기구" hidden="1">{"'손익현황'!$A$1:$J$29"}</definedName>
    <definedName name="공기bu한계이익" localSheetId="0" hidden="1">{#N/A,#N/A,FALSE,"지침";#N/A,#N/A,FALSE,"환경분석";#N/A,#N/A,FALSE,"Sheet16"}</definedName>
    <definedName name="공기bu한계이익" hidden="1">{#N/A,#N/A,FALSE,"지침";#N/A,#N/A,FALSE,"환경분석";#N/A,#N/A,FALSE,"Sheet16"}</definedName>
    <definedName name="공기구3" localSheetId="0" hidden="1">{#N/A,#N/A,TRUE,"LOADCOVE";#N/A,#N/A,TRUE,"PAGE001";#N/A,#N/A,TRUE,"PAGE002";#N/A,#N/A,TRUE,"PAGE003";#N/A,#N/A,TRUE,"PAGE004";#N/A,#N/A,TRUE,"PAGE005";#N/A,#N/A,TRUE,"PAGE006";#N/A,#N/A,TRUE,"PAGE007";#N/A,#N/A,TRUE,"PAGE008";#N/A,#N/A,TRUE,"PAGE009";#N/A,#N/A,TRUE,"PAGE010";#N/A,#N/A,TRUE,"PAGE011";#N/A,#N/A,TRUE,"PAGE012";#N/A,#N/A,TRUE,"PAGE013"}</definedName>
    <definedName name="공기구3" hidden="1">{#N/A,#N/A,TRUE,"LOADCOVE";#N/A,#N/A,TRUE,"PAGE001";#N/A,#N/A,TRUE,"PAGE002";#N/A,#N/A,TRUE,"PAGE003";#N/A,#N/A,TRUE,"PAGE004";#N/A,#N/A,TRUE,"PAGE005";#N/A,#N/A,TRUE,"PAGE006";#N/A,#N/A,TRUE,"PAGE007";#N/A,#N/A,TRUE,"PAGE008";#N/A,#N/A,TRUE,"PAGE009";#N/A,#N/A,TRUE,"PAGE010";#N/A,#N/A,TRUE,"PAGE011";#N/A,#N/A,TRUE,"PAGE012";#N/A,#N/A,TRUE,"PAGE013"}</definedName>
    <definedName name="공모23" localSheetId="0" hidden="1">{#N/A,#N/A,FALSE,"현장 NCR 분석";#N/A,#N/A,FALSE,"현장품질감사";#N/A,#N/A,FALSE,"현장품질감사"}</definedName>
    <definedName name="공모23" hidden="1">{#N/A,#N/A,FALSE,"현장 NCR 분석";#N/A,#N/A,FALSE,"현장품질감사";#N/A,#N/A,FALSE,"현장품질감사"}</definedName>
    <definedName name="공모24" localSheetId="0" hidden="1">{#N/A,#N/A,FALSE,"현장 NCR 분석";#N/A,#N/A,FALSE,"현장품질감사";#N/A,#N/A,FALSE,"현장품질감사"}</definedName>
    <definedName name="공모24" hidden="1">{#N/A,#N/A,FALSE,"현장 NCR 분석";#N/A,#N/A,FALSE,"현장품질감사";#N/A,#N/A,FALSE,"현장품질감사"}</definedName>
    <definedName name="공무">#REF!</definedName>
    <definedName name="공미" localSheetId="0" hidden="1">{"'분양원가'!$B$1:$F$113"}</definedName>
    <definedName name="공미" localSheetId="3" hidden="1">{"'분양원가'!$B$1:$F$113"}</definedName>
    <definedName name="공미" hidden="1">{"'분양원가'!$B$1:$F$113"}</definedName>
    <definedName name="공사" localSheetId="0" hidden="1">{#N/A,#N/A,TRUE,"LOADCOVE";#N/A,#N/A,TRUE,"PAGE001";#N/A,#N/A,TRUE,"PAGE002";#N/A,#N/A,TRUE,"PAGE003";#N/A,#N/A,TRUE,"PAGE004";#N/A,#N/A,TRUE,"PAGE005";#N/A,#N/A,TRUE,"PAGE006";#N/A,#N/A,TRUE,"PAGE007";#N/A,#N/A,TRUE,"PAGE008";#N/A,#N/A,TRUE,"PAGE009";#N/A,#N/A,TRUE,"PAGE010";#N/A,#N/A,TRUE,"PAGE011";#N/A,#N/A,TRUE,"PAGE012";#N/A,#N/A,TRUE,"PAGE013"}</definedName>
    <definedName name="공사" hidden="1">{#N/A,#N/A,TRUE,"LOADCOVE";#N/A,#N/A,TRUE,"PAGE001";#N/A,#N/A,TRUE,"PAGE002";#N/A,#N/A,TRUE,"PAGE003";#N/A,#N/A,TRUE,"PAGE004";#N/A,#N/A,TRUE,"PAGE005";#N/A,#N/A,TRUE,"PAGE006";#N/A,#N/A,TRUE,"PAGE007";#N/A,#N/A,TRUE,"PAGE008";#N/A,#N/A,TRUE,"PAGE009";#N/A,#N/A,TRUE,"PAGE010";#N/A,#N/A,TRUE,"PAGE011";#N/A,#N/A,TRUE,"PAGE012";#N/A,#N/A,TRUE,"PAGE013"}</definedName>
    <definedName name="공사3부" localSheetId="0" hidden="1">{#N/A,#N/A,TRUE,"LOADCOVE";#N/A,#N/A,TRUE,"PAGE001";#N/A,#N/A,TRUE,"PAGE002";#N/A,#N/A,TRUE,"PAGE003";#N/A,#N/A,TRUE,"PAGE004";#N/A,#N/A,TRUE,"PAGE005";#N/A,#N/A,TRUE,"PAGE006";#N/A,#N/A,TRUE,"PAGE007";#N/A,#N/A,TRUE,"PAGE008";#N/A,#N/A,TRUE,"PAGE009";#N/A,#N/A,TRUE,"PAGE010";#N/A,#N/A,TRUE,"PAGE011";#N/A,#N/A,TRUE,"PAGE012";#N/A,#N/A,TRUE,"PAGE013"}</definedName>
    <definedName name="공사3부" hidden="1">{#N/A,#N/A,TRUE,"LOADCOVE";#N/A,#N/A,TRUE,"PAGE001";#N/A,#N/A,TRUE,"PAGE002";#N/A,#N/A,TRUE,"PAGE003";#N/A,#N/A,TRUE,"PAGE004";#N/A,#N/A,TRUE,"PAGE005";#N/A,#N/A,TRUE,"PAGE006";#N/A,#N/A,TRUE,"PAGE007";#N/A,#N/A,TRUE,"PAGE008";#N/A,#N/A,TRUE,"PAGE009";#N/A,#N/A,TRUE,"PAGE010";#N/A,#N/A,TRUE,"PAGE011";#N/A,#N/A,TRUE,"PAGE012";#N/A,#N/A,TRUE,"PAGE013"}</definedName>
    <definedName name="공사원가5" hidden="1">#REF!</definedName>
    <definedName name="공사원가계산서2" localSheetId="0" hidden="1">{"'Firr(선)'!$AS$1:$AY$62","'Firr(사)'!$AS$1:$AY$62","'Firr(회)'!$AS$1:$AY$62","'Firr(선)'!$L$1:$V$62","'Firr(사)'!$L$1:$V$62","'Firr(회)'!$L$1:$V$62"}</definedName>
    <definedName name="공사원가계산서2" hidden="1">{"'Firr(선)'!$AS$1:$AY$62","'Firr(사)'!$AS$1:$AY$62","'Firr(회)'!$AS$1:$AY$62","'Firr(선)'!$L$1:$V$62","'Firr(사)'!$L$1:$V$62","'Firr(회)'!$L$1:$V$62"}</definedName>
    <definedName name="공수투입" localSheetId="0" hidden="1">{#N/A,#N/A,FALSE,"정공"}</definedName>
    <definedName name="공수투입" localSheetId="3" hidden="1">{#N/A,#N/A,FALSE,"정공"}</definedName>
    <definedName name="공수투입" hidden="1">{#N/A,#N/A,FALSE,"정공"}</definedName>
    <definedName name="공임표1" localSheetId="0" hidden="1">{#N/A,#N/A,FALSE,"PART-1234-8-12-9(41)";#N/A,#N/A,FALSE,"PARTS-2(3)";#N/A,#N/A,FALSE,"VAN SYSTEM";#N/A,#N/A,FALSE,"PARTS-10(26)";#N/A,#N/A,FALSE,"PART-5-6-7-11(14)";#N/A,#N/A,FALSE,"PARTS-4(3)";#N/A,#N/A,FALSE,"PCLASS"}</definedName>
    <definedName name="공임표1" hidden="1">{#N/A,#N/A,FALSE,"PART-1234-8-12-9(41)";#N/A,#N/A,FALSE,"PARTS-2(3)";#N/A,#N/A,FALSE,"VAN SYSTEM";#N/A,#N/A,FALSE,"PARTS-10(26)";#N/A,#N/A,FALSE,"PART-5-6-7-11(14)";#N/A,#N/A,FALSE,"PARTS-4(3)";#N/A,#N/A,FALSE,"PCLASS"}</definedName>
    <definedName name="공임표1_2" localSheetId="0" hidden="1">{#N/A,#N/A,FALSE,"PART-1234-8-12-9(41)";#N/A,#N/A,FALSE,"PARTS-2(3)";#N/A,#N/A,FALSE,"VAN SYSTEM";#N/A,#N/A,FALSE,"PARTS-10(26)";#N/A,#N/A,FALSE,"PART-5-6-7-11(14)";#N/A,#N/A,FALSE,"PARTS-4(3)";#N/A,#N/A,FALSE,"PCLASS"}</definedName>
    <definedName name="공임표1_2" hidden="1">{#N/A,#N/A,FALSE,"PART-1234-8-12-9(41)";#N/A,#N/A,FALSE,"PARTS-2(3)";#N/A,#N/A,FALSE,"VAN SYSTEM";#N/A,#N/A,FALSE,"PARTS-10(26)";#N/A,#N/A,FALSE,"PART-5-6-7-11(14)";#N/A,#N/A,FALSE,"PARTS-4(3)";#N/A,#N/A,FALSE,"PCLASS"}</definedName>
    <definedName name="공장지원" hidden="1">#REF!</definedName>
    <definedName name="공장지원팀" hidden="1">#REF!</definedName>
    <definedName name="공정기술" localSheetId="0" hidden="1">{#N/A,#N/A,FALSE,"교재수정"}</definedName>
    <definedName name="공정기술" localSheetId="3" hidden="1">{#N/A,#N/A,FALSE,"교재수정"}</definedName>
    <definedName name="공정기술" hidden="1">{#N/A,#N/A,FALSE,"교재수정"}</definedName>
    <definedName name="공정별" localSheetId="0" hidden="1">{"'Sheet1'!$A$1:$H$36"}</definedName>
    <definedName name="공정별" hidden="1">{"'Sheet1'!$A$1:$H$36"}</definedName>
    <definedName name="공증비" localSheetId="0"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공증비" localSheetId="3"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공증비"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공항" localSheetId="0" hidden="1">{"YTD/Forecast",#N/A,TRUE,"Fcst_TPLN";"Monthly Averages",#N/A,TRUE,"Fcst_TPLN"}</definedName>
    <definedName name="공항" localSheetId="3" hidden="1">{"YTD/Forecast",#N/A,TRUE,"Fcst_TPLN";"Monthly Averages",#N/A,TRUE,"Fcst_TPLN"}</definedName>
    <definedName name="공항" hidden="1">{"YTD/Forecast",#N/A,TRUE,"Fcst_TPLN";"Monthly Averages",#N/A,TRUE,"Fcst_TPLN"}</definedName>
    <definedName name="공헌이익기준손익계산서" localSheetId="0" hidden="1">{#N/A,#N/A,FALSE,"손익표지";#N/A,#N/A,FALSE,"손익계산";#N/A,#N/A,FALSE,"일반관리비";#N/A,#N/A,FALSE,"영업외수익";#N/A,#N/A,FALSE,"영업외비용";#N/A,#N/A,FALSE,"매출액";#N/A,#N/A,FALSE,"요약손익";#N/A,#N/A,FALSE,"요약대차";#N/A,#N/A,FALSE,"매출채권현황";#N/A,#N/A,FALSE,"매출채권명세"}</definedName>
    <definedName name="공헌이익기준손익계산서" hidden="1">{#N/A,#N/A,FALSE,"손익표지";#N/A,#N/A,FALSE,"손익계산";#N/A,#N/A,FALSE,"일반관리비";#N/A,#N/A,FALSE,"영업외수익";#N/A,#N/A,FALSE,"영업외비용";#N/A,#N/A,FALSE,"매출액";#N/A,#N/A,FALSE,"요약손익";#N/A,#N/A,FALSE,"요약대차";#N/A,#N/A,FALSE,"매출채권현황";#N/A,#N/A,FALSE,"매출채권명세"}</definedName>
    <definedName name="과세표준" localSheetId="0" hidden="1">{#N/A,#N/A,FALSE,"Aging Summary";#N/A,#N/A,FALSE,"Ratio Analysis";#N/A,#N/A,FALSE,"Test 120 Day Accts";#N/A,#N/A,FALSE,"Tickmarks"}</definedName>
    <definedName name="과세표준" hidden="1">{#N/A,#N/A,FALSE,"Aging Summary";#N/A,#N/A,FALSE,"Ratio Analysis";#N/A,#N/A,FALSE,"Test 120 Day Accts";#N/A,#N/A,FALSE,"Tickmarks"}</definedName>
    <definedName name="곽동준" localSheetId="0" hidden="1">{"'Firr(선)'!$AS$1:$AY$62","'Firr(사)'!$AS$1:$AY$62","'Firr(회)'!$AS$1:$AY$62","'Firr(선)'!$L$1:$V$62","'Firr(사)'!$L$1:$V$62","'Firr(회)'!$L$1:$V$62"}</definedName>
    <definedName name="곽동준" hidden="1">{"'Firr(선)'!$AS$1:$AY$62","'Firr(사)'!$AS$1:$AY$62","'Firr(회)'!$AS$1:$AY$62","'Firr(선)'!$L$1:$V$62","'Firr(사)'!$L$1:$V$62","'Firr(회)'!$L$1:$V$62"}</definedName>
    <definedName name="곽동중" localSheetId="0" hidden="1">{"'Firr(선)'!$AS$1:$AY$62","'Firr(사)'!$AS$1:$AY$62","'Firr(회)'!$AS$1:$AY$62","'Firr(선)'!$L$1:$V$62","'Firr(사)'!$L$1:$V$62","'Firr(회)'!$L$1:$V$62"}</definedName>
    <definedName name="곽동중" hidden="1">{"'Firr(선)'!$AS$1:$AY$62","'Firr(사)'!$AS$1:$AY$62","'Firr(회)'!$AS$1:$AY$62","'Firr(선)'!$L$1:$V$62","'Firr(사)'!$L$1:$V$62","'Firr(회)'!$L$1:$V$62"}</definedName>
    <definedName name="관_마케팅" localSheetId="0" hidden="1">{"'경비내역'!$E$11"}</definedName>
    <definedName name="관_마케팅" hidden="1">{"'경비내역'!$E$11"}</definedName>
    <definedName name="관리" hidden="1">#REF!</definedName>
    <definedName name="관리1" localSheetId="0" hidden="1">{#N/A,#N/A,FALSE,"P.C.B"}</definedName>
    <definedName name="관리1" hidden="1">{#N/A,#N/A,FALSE,"P.C.B"}</definedName>
    <definedName name="관리2" localSheetId="0" hidden="1">{#N/A,#N/A,FALSE,"P.C.B"}</definedName>
    <definedName name="관리2" hidden="1">{#N/A,#N/A,FALSE,"P.C.B"}</definedName>
    <definedName name="관리과" localSheetId="0" hidden="1">{#N/A,#N/A,FALSE,"P.C.B"}</definedName>
    <definedName name="관리과" hidden="1">{#N/A,#N/A,FALSE,"P.C.B"}</definedName>
    <definedName name="관리리리리" localSheetId="0" hidden="1">{#N/A,#N/A,FALSE,"P.C.B"}</definedName>
    <definedName name="관리리리리" hidden="1">{#N/A,#N/A,FALSE,"P.C.B"}</definedName>
    <definedName name="관리지표" localSheetId="0" hidden="1">{#N/A,#N/A,FALSE,"P.C.B"}</definedName>
    <definedName name="관리지표" hidden="1">{#N/A,#N/A,FALSE,"P.C.B"}</definedName>
    <definedName name="관실적"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실적"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실적"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2"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관유리2"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광" localSheetId="0" hidden="1">{#N/A,#N/A,FALSE,"관로 72c"}</definedName>
    <definedName name="광" hidden="1">{#N/A,#N/A,FALSE,"관로 72c"}</definedName>
    <definedName name="광원" localSheetId="0" hidden="1">{#N/A,#N/A,FALSE,"매출이익"}</definedName>
    <definedName name="광원" hidden="1">{#N/A,#N/A,FALSE,"매출이익"}</definedName>
    <definedName name="광주신1" localSheetId="0" hidden="1">{"YTD/Forecast",#N/A,TRUE,"Fcst_TPLN";"Monthly Averages",#N/A,TRUE,"Fcst_TPLN"}</definedName>
    <definedName name="광주신1" localSheetId="3" hidden="1">{"YTD/Forecast",#N/A,TRUE,"Fcst_TPLN";"Monthly Averages",#N/A,TRUE,"Fcst_TPLN"}</definedName>
    <definedName name="광주신1" hidden="1">{"YTD/Forecast",#N/A,TRUE,"Fcst_TPLN";"Monthly Averages",#N/A,TRUE,"Fcst_TPLN"}</definedName>
    <definedName name="광주추진" localSheetId="0" hidden="1">{"'5'!$A$1:$BB$147"}</definedName>
    <definedName name="광주추진" hidden="1">{"'5'!$A$1:$BB$147"}</definedName>
    <definedName name="광특1" localSheetId="0" hidden="1">{#N/A,#N/A,FALSE,"관로 72c"}</definedName>
    <definedName name="광특1" hidden="1">{#N/A,#N/A,FALSE,"관로 72c"}</definedName>
    <definedName name="광특2" localSheetId="0" hidden="1">{#N/A,#N/A,FALSE,"관로 72c"}</definedName>
    <definedName name="광특2" hidden="1">{#N/A,#N/A,FALSE,"관로 72c"}</definedName>
    <definedName name="광특3" localSheetId="0" hidden="1">{#N/A,#N/A,FALSE,"관로 72c"}</definedName>
    <definedName name="광특3" hidden="1">{#N/A,#N/A,FALSE,"관로 72c"}</definedName>
    <definedName name="교육" localSheetId="0" hidden="1">{#N/A,#N/A,FALSE,"손익표지";#N/A,#N/A,FALSE,"손익계산";#N/A,#N/A,FALSE,"일반관리비";#N/A,#N/A,FALSE,"영업외수익";#N/A,#N/A,FALSE,"영업외비용";#N/A,#N/A,FALSE,"매출액";#N/A,#N/A,FALSE,"요약손익";#N/A,#N/A,FALSE,"요약대차";#N/A,#N/A,FALSE,"매출채권현황";#N/A,#N/A,FALSE,"매출채권명세"}</definedName>
    <definedName name="교육" hidden="1">{#N/A,#N/A,FALSE,"손익표지";#N/A,#N/A,FALSE,"손익계산";#N/A,#N/A,FALSE,"일반관리비";#N/A,#N/A,FALSE,"영업외수익";#N/A,#N/A,FALSE,"영업외비용";#N/A,#N/A,FALSE,"매출액";#N/A,#N/A,FALSE,"요약손익";#N/A,#N/A,FALSE,"요약대차";#N/A,#N/A,FALSE,"매출채권현황";#N/A,#N/A,FALSE,"매출채권명세"}</definedName>
    <definedName name="교ㅕ" localSheetId="0" hidden="1">{#N/A,#N/A,FALSE,"지침";#N/A,#N/A,FALSE,"환경분석";#N/A,#N/A,FALSE,"Sheet16"}</definedName>
    <definedName name="교ㅕ" hidden="1">{#N/A,#N/A,FALSE,"지침";#N/A,#N/A,FALSE,"환경분석";#N/A,#N/A,FALSE,"Sheet16"}</definedName>
    <definedName name="굑ㅈ"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굑ㅈ"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구" localSheetId="25" hidden="1">{#N/A,#N/A,FALSE,"BS";#N/A,#N/A,FALSE,"PL";#N/A,#N/A,FALSE,"처분";#N/A,#N/A,FALSE,"현금";#N/A,#N/A,FALSE,"매출";#N/A,#N/A,FALSE,"원가";#N/A,#N/A,FALSE,"경영"}</definedName>
    <definedName name="구" localSheetId="0" hidden="1">{#N/A,#N/A,FALSE,"BS";#N/A,#N/A,FALSE,"PL";#N/A,#N/A,FALSE,"처분";#N/A,#N/A,FALSE,"현금";#N/A,#N/A,FALSE,"매출";#N/A,#N/A,FALSE,"원가";#N/A,#N/A,FALSE,"경영"}</definedName>
    <definedName name="구" localSheetId="3" hidden="1">{#N/A,#N/A,FALSE,"BS";#N/A,#N/A,FALSE,"PL";#N/A,#N/A,FALSE,"처분";#N/A,#N/A,FALSE,"현금";#N/A,#N/A,FALSE,"매출";#N/A,#N/A,FALSE,"원가";#N/A,#N/A,FALSE,"경영"}</definedName>
    <definedName name="구" hidden="1">{#N/A,#N/A,FALSE,"BS";#N/A,#N/A,FALSE,"PL";#N/A,#N/A,FALSE,"처분";#N/A,#N/A,FALSE,"현금";#N/A,#N/A,FALSE,"매출";#N/A,#N/A,FALSE,"원가";#N/A,#N/A,FALSE,"경영"}</definedName>
    <definedName name="구리" localSheetId="0" hidden="1">{#N/A,#N/A,FALSE,"PART-1234-8-12-9(41)";#N/A,#N/A,FALSE,"PARTS-2(3)";#N/A,#N/A,FALSE,"VAN SYSTEM";#N/A,#N/A,FALSE,"PARTS-10(26)";#N/A,#N/A,FALSE,"PART-5-6-7-11(14)";#N/A,#N/A,FALSE,"PARTS-4(3)";#N/A,#N/A,FALSE,"PCLASS"}</definedName>
    <definedName name="구리" hidden="1">{#N/A,#N/A,FALSE,"PART-1234-8-12-9(41)";#N/A,#N/A,FALSE,"PARTS-2(3)";#N/A,#N/A,FALSE,"VAN SYSTEM";#N/A,#N/A,FALSE,"PARTS-10(26)";#N/A,#N/A,FALSE,"PART-5-6-7-11(14)";#N/A,#N/A,FALSE,"PARTS-4(3)";#N/A,#N/A,FALSE,"PCLASS"}</definedName>
    <definedName name="구매가"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구매가"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구매부문" localSheetId="0" hidden="1">{#N/A,#N/A,FALSE,"손익표지";#N/A,#N/A,FALSE,"손익계산";#N/A,#N/A,FALSE,"일반관리비";#N/A,#N/A,FALSE,"영업외수익";#N/A,#N/A,FALSE,"영업외비용";#N/A,#N/A,FALSE,"매출액";#N/A,#N/A,FALSE,"요약손익";#N/A,#N/A,FALSE,"요약대차";#N/A,#N/A,FALSE,"매출채권현황";#N/A,#N/A,FALSE,"매출채권명세"}</definedName>
    <definedName name="구매부문" hidden="1">{#N/A,#N/A,FALSE,"손익표지";#N/A,#N/A,FALSE,"손익계산";#N/A,#N/A,FALSE,"일반관리비";#N/A,#N/A,FALSE,"영업외수익";#N/A,#N/A,FALSE,"영업외비용";#N/A,#N/A,FALSE,"매출액";#N/A,#N/A,FALSE,"요약손익";#N/A,#N/A,FALSE,"요약대차";#N/A,#N/A,FALSE,"매출채권현황";#N/A,#N/A,FALSE,"매출채권명세"}</definedName>
    <definedName name="구미" localSheetId="0" hidden="1">{#N/A,#N/A,FALSE,"지침";#N/A,#N/A,FALSE,"환경분석";#N/A,#N/A,FALSE,"Sheet16"}</definedName>
    <definedName name="구미" hidden="1">{#N/A,#N/A,FALSE,"지침";#N/A,#N/A,FALSE,"환경분석";#N/A,#N/A,FALSE,"Sheet16"}</definedName>
    <definedName name="구분">#REF!</definedName>
    <definedName name="구조3" localSheetId="0" hidden="1">{#N/A,#N/A,TRUE,"LOADCOVE";#N/A,#N/A,TRUE,"PAGE001";#N/A,#N/A,TRUE,"PAGE002";#N/A,#N/A,TRUE,"PAGE003";#N/A,#N/A,TRUE,"PAGE004";#N/A,#N/A,TRUE,"PAGE005";#N/A,#N/A,TRUE,"PAGE006";#N/A,#N/A,TRUE,"PAGE007";#N/A,#N/A,TRUE,"PAGE008";#N/A,#N/A,TRUE,"PAGE009";#N/A,#N/A,TRUE,"PAGE010";#N/A,#N/A,TRUE,"PAGE011";#N/A,#N/A,TRUE,"PAGE012";#N/A,#N/A,TRUE,"PAGE013"}</definedName>
    <definedName name="구조3" hidden="1">{#N/A,#N/A,TRUE,"LOADCOVE";#N/A,#N/A,TRUE,"PAGE001";#N/A,#N/A,TRUE,"PAGE002";#N/A,#N/A,TRUE,"PAGE003";#N/A,#N/A,TRUE,"PAGE004";#N/A,#N/A,TRUE,"PAGE005";#N/A,#N/A,TRUE,"PAGE006";#N/A,#N/A,TRUE,"PAGE007";#N/A,#N/A,TRUE,"PAGE008";#N/A,#N/A,TRUE,"PAGE009";#N/A,#N/A,TRUE,"PAGE010";#N/A,#N/A,TRUE,"PAGE011";#N/A,#N/A,TRUE,"PAGE012";#N/A,#N/A,TRUE,"PAGE013"}</definedName>
    <definedName name="구조외업G" localSheetId="0" hidden="1">{#N/A,#N/A,TRUE,"LOADCOVE";#N/A,#N/A,TRUE,"PAGE001";#N/A,#N/A,TRUE,"PAGE002";#N/A,#N/A,TRUE,"PAGE003";#N/A,#N/A,TRUE,"PAGE004";#N/A,#N/A,TRUE,"PAGE005";#N/A,#N/A,TRUE,"PAGE006";#N/A,#N/A,TRUE,"PAGE007";#N/A,#N/A,TRUE,"PAGE008";#N/A,#N/A,TRUE,"PAGE009";#N/A,#N/A,TRUE,"PAGE010";#N/A,#N/A,TRUE,"PAGE011";#N/A,#N/A,TRUE,"PAGE012";#N/A,#N/A,TRUE,"PAGE013"}</definedName>
    <definedName name="구조외업G" hidden="1">{#N/A,#N/A,TRUE,"LOADCOVE";#N/A,#N/A,TRUE,"PAGE001";#N/A,#N/A,TRUE,"PAGE002";#N/A,#N/A,TRUE,"PAGE003";#N/A,#N/A,TRUE,"PAGE004";#N/A,#N/A,TRUE,"PAGE005";#N/A,#N/A,TRUE,"PAGE006";#N/A,#N/A,TRUE,"PAGE007";#N/A,#N/A,TRUE,"PAGE008";#N/A,#N/A,TRUE,"PAGE009";#N/A,#N/A,TRUE,"PAGE010";#N/A,#N/A,TRUE,"PAGE011";#N/A,#N/A,TRUE,"PAGE012";#N/A,#N/A,TRUE,"PAGE013"}</definedName>
    <definedName name="구조조정계획"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조조정계획"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구축물" localSheetId="0" hidden="1">{"'손익현황'!$A$1:$J$29"}</definedName>
    <definedName name="구축물" hidden="1">{"'손익현황'!$A$1:$J$29"}</definedName>
    <definedName name="구축물임" localSheetId="25" hidden="1">{"'손익현황'!$A$1:$J$29"}</definedName>
    <definedName name="구축물임" localSheetId="0" hidden="1">{"'손익현황'!$A$1:$J$29"}</definedName>
    <definedName name="구축물임" localSheetId="3" hidden="1">{"'손익현황'!$A$1:$J$29"}</definedName>
    <definedName name="구축물임" hidden="1">{"'손익현황'!$A$1:$J$29"}</definedName>
    <definedName name="국" localSheetId="0" hidden="1">{#N/A,#N/A,TRUE,"생산";#N/A,#N/A,TRUE,"표지"}</definedName>
    <definedName name="국" hidden="1">{#N/A,#N/A,TRUE,"생산";#N/A,#N/A,TRUE,"표지"}</definedName>
    <definedName name="국공채미수이자" localSheetId="0" hidden="1">{#N/A,#N/A,FALSE,"Aging Summary";#N/A,#N/A,FALSE,"Ratio Analysis";#N/A,#N/A,FALSE,"Test 120 Day Accts";#N/A,#N/A,FALSE,"Tickmarks"}</definedName>
    <definedName name="국공채미수이자" hidden="1">{#N/A,#N/A,FALSE,"Aging Summary";#N/A,#N/A,FALSE,"Ratio Analysis";#N/A,#N/A,FALSE,"Test 120 Day Accts";#N/A,#N/A,FALSE,"Tickmarks"}</definedName>
    <definedName name="국내"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국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국대">#REF!</definedName>
    <definedName name="국문"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국문"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국문2" localSheetId="0" hidden="1">{#N/A,#N/A,FALSE,"BS";#N/A,#N/A,FALSE,"PL";#N/A,#N/A,FALSE,"처분";#N/A,#N/A,FALSE,"현금";#N/A,#N/A,FALSE,"매출";#N/A,#N/A,FALSE,"원가";#N/A,#N/A,FALSE,"경영"}</definedName>
    <definedName name="국문2" hidden="1">{#N/A,#N/A,FALSE,"BS";#N/A,#N/A,FALSE,"PL";#N/A,#N/A,FALSE,"처분";#N/A,#N/A,FALSE,"현금";#N/A,#N/A,FALSE,"매출";#N/A,#N/A,FALSE,"원가";#N/A,#N/A,FALSE,"경영"}</definedName>
    <definedName name="국문3" localSheetId="0" hidden="1">{#N/A,#N/A,FALSE,"BS";#N/A,#N/A,FALSE,"PL";#N/A,#N/A,FALSE,"A";#N/A,#N/A,FALSE,"B";#N/A,#N/A,FALSE,"B1";#N/A,#N/A,FALSE,"C";#N/A,#N/A,FALSE,"C1";#N/A,#N/A,FALSE,"C2";#N/A,#N/A,FALSE,"D";#N/A,#N/A,FALSE,"E";#N/A,#N/A,FALSE,"F";#N/A,#N/A,FALSE,"AA";#N/A,#N/A,FALSE,"BB";#N/A,#N/A,FALSE,"CC";#N/A,#N/A,FALSE,"DD";#N/A,#N/A,FALSE,"EE";#N/A,#N/A,FALSE,"FF";#N/A,#N/A,FALSE,"PL10";#N/A,#N/A,FALSE,"PL20";#N/A,#N/A,FALSE,"PL30"}</definedName>
    <definedName name="국문3" hidden="1">{#N/A,#N/A,FALSE,"BS";#N/A,#N/A,FALSE,"PL";#N/A,#N/A,FALSE,"A";#N/A,#N/A,FALSE,"B";#N/A,#N/A,FALSE,"B1";#N/A,#N/A,FALSE,"C";#N/A,#N/A,FALSE,"C1";#N/A,#N/A,FALSE,"C2";#N/A,#N/A,FALSE,"D";#N/A,#N/A,FALSE,"E";#N/A,#N/A,FALSE,"F";#N/A,#N/A,FALSE,"AA";#N/A,#N/A,FALSE,"BB";#N/A,#N/A,FALSE,"CC";#N/A,#N/A,FALSE,"DD";#N/A,#N/A,FALSE,"EE";#N/A,#N/A,FALSE,"FF";#N/A,#N/A,FALSE,"PL10";#N/A,#N/A,FALSE,"PL20";#N/A,#N/A,FALSE,"PL30"}</definedName>
    <definedName name="국민2002." localSheetId="0"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국민2002." localSheetId="3"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국민2002."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국민3003.1.14" localSheetId="0"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국민3003.1.14" localSheetId="3"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국민3003.1.14"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국민카드1차" localSheetId="0" hidden="1">{#N/A,#N/A,FALSE,"주요여수신";#N/A,#N/A,FALSE,"수신금리";#N/A,#N/A,FALSE,"대출금리";#N/A,#N/A,FALSE,"신규대출";#N/A,#N/A,FALSE,"총액대출"}</definedName>
    <definedName name="국민카드1차" hidden="1">{#N/A,#N/A,FALSE,"주요여수신";#N/A,#N/A,FALSE,"수신금리";#N/A,#N/A,FALSE,"대출금리";#N/A,#N/A,FALSE,"신규대출";#N/A,#N/A,FALSE,"총액대출"}</definedName>
    <definedName name="국사임대면적총괄" localSheetId="0" hidden="1">{"'보고양식'!$A$58:$K$111"}</definedName>
    <definedName name="국사임대면적총괄" hidden="1">{"'보고양식'!$A$58:$K$111"}</definedName>
    <definedName name="국순당" localSheetId="0" hidden="1">{#N/A,#N/A,FALSE,"Aging Summary";#N/A,#N/A,FALSE,"Ratio Analysis";#N/A,#N/A,FALSE,"Test 120 Day Accts";#N/A,#N/A,FALSE,"Tickmarks"}</definedName>
    <definedName name="국순당" hidden="1">{#N/A,#N/A,FALSE,"Aging Summary";#N/A,#N/A,FALSE,"Ratio Analysis";#N/A,#N/A,FALSE,"Test 120 Day Accts";#N/A,#N/A,FALSE,"Tickmarks"}</definedName>
    <definedName name="국제" localSheetId="25" hidden="1">{#N/A,#N/A,FALSE,"손익표지";#N/A,#N/A,FALSE,"손익계산";#N/A,#N/A,FALSE,"일반관리비";#N/A,#N/A,FALSE,"영업외수익";#N/A,#N/A,FALSE,"영업외비용";#N/A,#N/A,FALSE,"매출액";#N/A,#N/A,FALSE,"요약손익";#N/A,#N/A,FALSE,"요약대차";#N/A,#N/A,FALSE,"매출채권현황";#N/A,#N/A,FALSE,"매출채권명세"}</definedName>
    <definedName name="국제" localSheetId="0" hidden="1">{#N/A,#N/A,FALSE,"손익표지";#N/A,#N/A,FALSE,"손익계산";#N/A,#N/A,FALSE,"일반관리비";#N/A,#N/A,FALSE,"영업외수익";#N/A,#N/A,FALSE,"영업외비용";#N/A,#N/A,FALSE,"매출액";#N/A,#N/A,FALSE,"요약손익";#N/A,#N/A,FALSE,"요약대차";#N/A,#N/A,FALSE,"매출채권현황";#N/A,#N/A,FALSE,"매출채권명세"}</definedName>
    <definedName name="국제" localSheetId="3" hidden="1">{#N/A,#N/A,FALSE,"손익표지";#N/A,#N/A,FALSE,"손익계산";#N/A,#N/A,FALSE,"일반관리비";#N/A,#N/A,FALSE,"영업외수익";#N/A,#N/A,FALSE,"영업외비용";#N/A,#N/A,FALSE,"매출액";#N/A,#N/A,FALSE,"요약손익";#N/A,#N/A,FALSE,"요약대차";#N/A,#N/A,FALSE,"매출채권현황";#N/A,#N/A,FALSE,"매출채권명세"}</definedName>
    <definedName name="국제" hidden="1">{#N/A,#N/A,FALSE,"손익표지";#N/A,#N/A,FALSE,"손익계산";#N/A,#N/A,FALSE,"일반관리비";#N/A,#N/A,FALSE,"영업외수익";#N/A,#N/A,FALSE,"영업외비용";#N/A,#N/A,FALSE,"매출액";#N/A,#N/A,FALSE,"요약손익";#N/A,#N/A,FALSE,"요약대차";#N/A,#N/A,FALSE,"매출채권현황";#N/A,#N/A,FALSE,"매출채권명세"}</definedName>
    <definedName name="국제거래"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2"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2"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선" localSheetId="25" hidden="1">{#N/A,#N/A,FALSE,"손익표지";#N/A,#N/A,FALSE,"손익계산";#N/A,#N/A,FALSE,"일반관리비";#N/A,#N/A,FALSE,"영업외수익";#N/A,#N/A,FALSE,"영업외비용";#N/A,#N/A,FALSE,"매출액";#N/A,#N/A,FALSE,"요약손익";#N/A,#N/A,FALSE,"요약대차";#N/A,#N/A,FALSE,"매출채권현황";#N/A,#N/A,FALSE,"매출채권명세"}</definedName>
    <definedName name="국제선" localSheetId="0" hidden="1">{#N/A,#N/A,FALSE,"손익표지";#N/A,#N/A,FALSE,"손익계산";#N/A,#N/A,FALSE,"일반관리비";#N/A,#N/A,FALSE,"영업외수익";#N/A,#N/A,FALSE,"영업외비용";#N/A,#N/A,FALSE,"매출액";#N/A,#N/A,FALSE,"요약손익";#N/A,#N/A,FALSE,"요약대차";#N/A,#N/A,FALSE,"매출채권현황";#N/A,#N/A,FALSE,"매출채권명세"}</definedName>
    <definedName name="국제선" localSheetId="3" hidden="1">{#N/A,#N/A,FALSE,"손익표지";#N/A,#N/A,FALSE,"손익계산";#N/A,#N/A,FALSE,"일반관리비";#N/A,#N/A,FALSE,"영업외수익";#N/A,#N/A,FALSE,"영업외비용";#N/A,#N/A,FALSE,"매출액";#N/A,#N/A,FALSE,"요약손익";#N/A,#N/A,FALSE,"요약대차";#N/A,#N/A,FALSE,"매출채권현황";#N/A,#N/A,FALSE,"매출채권명세"}</definedName>
    <definedName name="국제선" hidden="1">{#N/A,#N/A,FALSE,"손익표지";#N/A,#N/A,FALSE,"손익계산";#N/A,#N/A,FALSE,"일반관리비";#N/A,#N/A,FALSE,"영업외수익";#N/A,#N/A,FALSE,"영업외비용";#N/A,#N/A,FALSE,"매출액";#N/A,#N/A,FALSE,"요약손익";#N/A,#N/A,FALSE,"요약대차";#N/A,#N/A,FALSE,"매출채권현황";#N/A,#N/A,FALSE,"매출채권명세"}</definedName>
    <definedName name="국책" hidden="1">#REF!</definedName>
    <definedName name="권중혁" localSheetId="0" hidden="1">{#N/A,#N/A,FALSE,"PART-1234-8-12-9(41)";#N/A,#N/A,FALSE,"PARTS-2(3)";#N/A,#N/A,FALSE,"VAN SYSTEM";#N/A,#N/A,FALSE,"PARTS-10(26)";#N/A,#N/A,FALSE,"PART-5-6-7-11(14)";#N/A,#N/A,FALSE,"PARTS-4(3)";#N/A,#N/A,FALSE,"PCLASS"}</definedName>
    <definedName name="권중혁" hidden="1">{#N/A,#N/A,FALSE,"PART-1234-8-12-9(41)";#N/A,#N/A,FALSE,"PARTS-2(3)";#N/A,#N/A,FALSE,"VAN SYSTEM";#N/A,#N/A,FALSE,"PARTS-10(26)";#N/A,#N/A,FALSE,"PART-5-6-7-11(14)";#N/A,#N/A,FALSE,"PARTS-4(3)";#N/A,#N/A,FALSE,"PCLASS"}</definedName>
    <definedName name="규" localSheetId="0" hidden="1">{#N/A,#N/A,FALSE,"손익표지";#N/A,#N/A,FALSE,"손익계산";#N/A,#N/A,FALSE,"일반관리비";#N/A,#N/A,FALSE,"영업외수익";#N/A,#N/A,FALSE,"영업외비용";#N/A,#N/A,FALSE,"매출액";#N/A,#N/A,FALSE,"요약손익";#N/A,#N/A,FALSE,"요약대차";#N/A,#N/A,FALSE,"매출채권현황";#N/A,#N/A,FALSE,"매출채권명세"}</definedName>
    <definedName name="규" hidden="1">{#N/A,#N/A,FALSE,"손익표지";#N/A,#N/A,FALSE,"손익계산";#N/A,#N/A,FALSE,"일반관리비";#N/A,#N/A,FALSE,"영업외수익";#N/A,#N/A,FALSE,"영업외비용";#N/A,#N/A,FALSE,"매출액";#N/A,#N/A,FALSE,"요약손익";#N/A,#N/A,FALSE,"요약대차";#N/A,#N/A,FALSE,"매출채권현황";#N/A,#N/A,FALSE,"매출채권명세"}</definedName>
    <definedName name="규남이"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규남이"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그래도모도소" localSheetId="25" hidden="1">{#N/A,#N/A,FALSE,"BS";#N/A,#N/A,FALSE,"PL";#N/A,#N/A,FALSE,"처분";#N/A,#N/A,FALSE,"현금";#N/A,#N/A,FALSE,"매출";#N/A,#N/A,FALSE,"원가";#N/A,#N/A,FALSE,"경영"}</definedName>
    <definedName name="그래도모도소" localSheetId="0" hidden="1">{#N/A,#N/A,FALSE,"BS";#N/A,#N/A,FALSE,"PL";#N/A,#N/A,FALSE,"처분";#N/A,#N/A,FALSE,"현금";#N/A,#N/A,FALSE,"매출";#N/A,#N/A,FALSE,"원가";#N/A,#N/A,FALSE,"경영"}</definedName>
    <definedName name="그래도모도소" localSheetId="3" hidden="1">{#N/A,#N/A,FALSE,"BS";#N/A,#N/A,FALSE,"PL";#N/A,#N/A,FALSE,"처분";#N/A,#N/A,FALSE,"현금";#N/A,#N/A,FALSE,"매출";#N/A,#N/A,FALSE,"원가";#N/A,#N/A,FALSE,"경영"}</definedName>
    <definedName name="그래도모도소" hidden="1">{#N/A,#N/A,FALSE,"BS";#N/A,#N/A,FALSE,"PL";#N/A,#N/A,FALSE,"처분";#N/A,#N/A,FALSE,"현금";#N/A,#N/A,FALSE,"매출";#N/A,#N/A,FALSE,"원가";#N/A,#N/A,FALSE,"경영"}</definedName>
    <definedName name="그래도뭐" localSheetId="25" hidden="1">{#N/A,#N/A,FALSE,"BS";#N/A,#N/A,FALSE,"PL";#N/A,#N/A,FALSE,"처분";#N/A,#N/A,FALSE,"현금";#N/A,#N/A,FALSE,"매출";#N/A,#N/A,FALSE,"원가";#N/A,#N/A,FALSE,"경영"}</definedName>
    <definedName name="그래도뭐" localSheetId="0" hidden="1">{#N/A,#N/A,FALSE,"BS";#N/A,#N/A,FALSE,"PL";#N/A,#N/A,FALSE,"처분";#N/A,#N/A,FALSE,"현금";#N/A,#N/A,FALSE,"매출";#N/A,#N/A,FALSE,"원가";#N/A,#N/A,FALSE,"경영"}</definedName>
    <definedName name="그래도뭐" localSheetId="3" hidden="1">{#N/A,#N/A,FALSE,"BS";#N/A,#N/A,FALSE,"PL";#N/A,#N/A,FALSE,"처분";#N/A,#N/A,FALSE,"현금";#N/A,#N/A,FALSE,"매출";#N/A,#N/A,FALSE,"원가";#N/A,#N/A,FALSE,"경영"}</definedName>
    <definedName name="그래도뭐" hidden="1">{#N/A,#N/A,FALSE,"BS";#N/A,#N/A,FALSE,"PL";#N/A,#N/A,FALSE,"처분";#N/A,#N/A,FALSE,"현금";#N/A,#N/A,FALSE,"매출";#N/A,#N/A,FALSE,"원가";#N/A,#N/A,FALSE,"경영"}</definedName>
    <definedName name="그래도요" localSheetId="25" hidden="1">{#N/A,#N/A,FALSE,"BS";#N/A,#N/A,FALSE,"PL";#N/A,#N/A,FALSE,"처분";#N/A,#N/A,FALSE,"현금";#N/A,#N/A,FALSE,"매출";#N/A,#N/A,FALSE,"원가";#N/A,#N/A,FALSE,"경영"}</definedName>
    <definedName name="그래도요" localSheetId="0" hidden="1">{#N/A,#N/A,FALSE,"BS";#N/A,#N/A,FALSE,"PL";#N/A,#N/A,FALSE,"처분";#N/A,#N/A,FALSE,"현금";#N/A,#N/A,FALSE,"매출";#N/A,#N/A,FALSE,"원가";#N/A,#N/A,FALSE,"경영"}</definedName>
    <definedName name="그래도요" localSheetId="3" hidden="1">{#N/A,#N/A,FALSE,"BS";#N/A,#N/A,FALSE,"PL";#N/A,#N/A,FALSE,"처분";#N/A,#N/A,FALSE,"현금";#N/A,#N/A,FALSE,"매출";#N/A,#N/A,FALSE,"원가";#N/A,#N/A,FALSE,"경영"}</definedName>
    <definedName name="그래도요" hidden="1">{#N/A,#N/A,FALSE,"BS";#N/A,#N/A,FALSE,"PL";#N/A,#N/A,FALSE,"처분";#N/A,#N/A,FALSE,"현금";#N/A,#N/A,FALSE,"매출";#N/A,#N/A,FALSE,"원가";#N/A,#N/A,FALSE,"경영"}</definedName>
    <definedName name="그래서" localSheetId="0" hidden="1">{#N/A,#N/A,FALSE,"KMC최종회의(7월) 자료"}</definedName>
    <definedName name="그래서" hidden="1">{#N/A,#N/A,FALSE,"KMC최종회의(7월) 자료"}</definedName>
    <definedName name="그러니" localSheetId="0" hidden="1">{#N/A,#N/A,FALSE,"KMC최종회의(7월) 자료"}</definedName>
    <definedName name="그러니" hidden="1">{#N/A,#N/A,FALSE,"KMC최종회의(7월) 자료"}</definedName>
    <definedName name="그럼" localSheetId="0" hidden="1">{#N/A,#N/A,FALSE,"KMC최종회의(7월) 자료"}</definedName>
    <definedName name="그럼" hidden="1">{#N/A,#N/A,FALSE,"KMC최종회의(7월) 자료"}</definedName>
    <definedName name="그룹나눈" localSheetId="0" hidden="1">{#N/A,#N/A,FALSE,"단축1";#N/A,#N/A,FALSE,"단축2";#N/A,#N/A,FALSE,"단축3";#N/A,#N/A,FALSE,"장축";#N/A,#N/A,FALSE,"4WD"}</definedName>
    <definedName name="그룹나눈" hidden="1">{#N/A,#N/A,FALSE,"단축1";#N/A,#N/A,FALSE,"단축2";#N/A,#N/A,FALSE,"단축3";#N/A,#N/A,FALSE,"장축";#N/A,#N/A,FALSE,"4WD"}</definedName>
    <definedName name="그리도무지" localSheetId="25" hidden="1">{#N/A,#N/A,FALSE,"BS";#N/A,#N/A,FALSE,"PL";#N/A,#N/A,FALSE,"처분";#N/A,#N/A,FALSE,"현금";#N/A,#N/A,FALSE,"매출";#N/A,#N/A,FALSE,"원가";#N/A,#N/A,FALSE,"경영"}</definedName>
    <definedName name="그리도무지" localSheetId="0" hidden="1">{#N/A,#N/A,FALSE,"BS";#N/A,#N/A,FALSE,"PL";#N/A,#N/A,FALSE,"처분";#N/A,#N/A,FALSE,"현금";#N/A,#N/A,FALSE,"매출";#N/A,#N/A,FALSE,"원가";#N/A,#N/A,FALSE,"경영"}</definedName>
    <definedName name="그리도무지" localSheetId="3" hidden="1">{#N/A,#N/A,FALSE,"BS";#N/A,#N/A,FALSE,"PL";#N/A,#N/A,FALSE,"처분";#N/A,#N/A,FALSE,"현금";#N/A,#N/A,FALSE,"매출";#N/A,#N/A,FALSE,"원가";#N/A,#N/A,FALSE,"경영"}</definedName>
    <definedName name="그리도무지" hidden="1">{#N/A,#N/A,FALSE,"BS";#N/A,#N/A,FALSE,"PL";#N/A,#N/A,FALSE,"처분";#N/A,#N/A,FALSE,"현금";#N/A,#N/A,FALSE,"매출";#N/A,#N/A,FALSE,"원가";#N/A,#N/A,FALSE,"경영"}</definedName>
    <definedName name="근거2" localSheetId="0" hidden="1">{#N/A,#N/A,FALSE,"단축1";#N/A,#N/A,FALSE,"단축2";#N/A,#N/A,FALSE,"단축3";#N/A,#N/A,FALSE,"장축";#N/A,#N/A,FALSE,"4WD"}</definedName>
    <definedName name="근거2" localSheetId="3" hidden="1">{#N/A,#N/A,FALSE,"단축1";#N/A,#N/A,FALSE,"단축2";#N/A,#N/A,FALSE,"단축3";#N/A,#N/A,FALSE,"장축";#N/A,#N/A,FALSE,"4WD"}</definedName>
    <definedName name="근거2" hidden="1">{#N/A,#N/A,FALSE,"단축1";#N/A,#N/A,FALSE,"단축2";#N/A,#N/A,FALSE,"단축3";#N/A,#N/A,FALSE,"장축";#N/A,#N/A,FALSE,"4WD"}</definedName>
    <definedName name="근태">#REF!</definedName>
    <definedName name="근태관" localSheetId="0" hidden="1">{#N/A,#N/A,FALSE,"KMC최종회의(7월) 자료"}</definedName>
    <definedName name="근태관" hidden="1">{#N/A,#N/A,FALSE,"KMC최종회의(7월) 자료"}</definedName>
    <definedName name="근태진짜" localSheetId="0" hidden="1">{"YTD/Forecast",#N/A,TRUE,"Fcst_TPLN";"Monthly Averages",#N/A,TRUE,"Fcst_TPLN"}</definedName>
    <definedName name="근태진짜" localSheetId="3" hidden="1">{"YTD/Forecast",#N/A,TRUE,"Fcst_TPLN";"Monthly Averages",#N/A,TRUE,"Fcst_TPLN"}</definedName>
    <definedName name="근태진짜" hidden="1">{"YTD/Forecast",#N/A,TRUE,"Fcst_TPLN";"Monthly Averages",#N/A,TRUE,"Fcst_TPLN"}</definedName>
    <definedName name="글세" localSheetId="0" hidden="1">{#N/A,#N/A,FALSE,"KMC최종회의(7월) 자료"}</definedName>
    <definedName name="글세" hidden="1">{#N/A,#N/A,FALSE,"KMC최종회의(7월) 자료"}</definedName>
    <definedName name="글쎄" localSheetId="0" hidden="1">{#N/A,#N/A,FALSE,"97년 투자계획 세부내역 "}</definedName>
    <definedName name="글쎄" hidden="1">{#N/A,#N/A,FALSE,"97년 투자계획 세부내역 "}</definedName>
    <definedName name="금월" localSheetId="0" hidden="1">{#N/A,#N/A,TRUE,"Y생산";#N/A,#N/A,TRUE,"Y판매";#N/A,#N/A,TRUE,"Y총물량";#N/A,#N/A,TRUE,"Y능력";#N/A,#N/A,TRUE,"YKD"}</definedName>
    <definedName name="금월" localSheetId="3" hidden="1">{#N/A,#N/A,TRUE,"Y생산";#N/A,#N/A,TRUE,"Y판매";#N/A,#N/A,TRUE,"Y총물량";#N/A,#N/A,TRUE,"Y능력";#N/A,#N/A,TRUE,"YKD"}</definedName>
    <definedName name="금월" hidden="1">{#N/A,#N/A,TRUE,"Y생산";#N/A,#N/A,TRUE,"Y판매";#N/A,#N/A,TRUE,"Y총물량";#N/A,#N/A,TRUE,"Y능력";#N/A,#N/A,TRUE,"YKD"}</definedName>
    <definedName name="금융비용" hidden="1">#REF!</definedName>
    <definedName name="금형" localSheetId="0" hidden="1">{#N/A,#N/A,FALSE,"단축1";#N/A,#N/A,FALSE,"단축2";#N/A,#N/A,FALSE,"단축3";#N/A,#N/A,FALSE,"장축";#N/A,#N/A,FALSE,"4WD"}</definedName>
    <definedName name="금형" hidden="1">{#N/A,#N/A,FALSE,"단축1";#N/A,#N/A,FALSE,"단축2";#N/A,#N/A,FALSE,"단축3";#N/A,#N/A,FALSE,"장축";#N/A,#N/A,FALSE,"4WD"}</definedName>
    <definedName name="금형편성표" localSheetId="0" hidden="1">{#N/A,#N/A,FALSE,"단축1";#N/A,#N/A,FALSE,"단축2";#N/A,#N/A,FALSE,"단축3";#N/A,#N/A,FALSE,"장축";#N/A,#N/A,FALSE,"4WD"}</definedName>
    <definedName name="금형편성표" hidden="1">{#N/A,#N/A,FALSE,"단축1";#N/A,#N/A,FALSE,"단축2";#N/A,#N/A,FALSE,"단축3";#N/A,#N/A,FALSE,"장축";#N/A,#N/A,FALSE,"4WD"}</definedName>
    <definedName name="급여1" hidden="1">#REF!</definedName>
    <definedName name="급여인상안" localSheetId="0" hidden="1">{#N/A,#N/A,FALSE,"계약직(여)"}</definedName>
    <definedName name="급여인상안" localSheetId="3" hidden="1">{#N/A,#N/A,FALSE,"계약직(여)"}</definedName>
    <definedName name="급여인상안" hidden="1">{#N/A,#N/A,FALSE,"계약직(여)"}</definedName>
    <definedName name="급여테스트" localSheetId="0"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급여테스트" localSheetId="3"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급여테스트"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긑내" localSheetId="0" hidden="1">{#N/A,#N/A,FALSE,"KMC최종회의(7월) 자료"}</definedName>
    <definedName name="긑내" hidden="1">{#N/A,#N/A,FALSE,"KMC최종회의(7월) 자료"}</definedName>
    <definedName name="기" localSheetId="0" hidden="1">{#N/A,#N/A,FALSE,"1.CRITERIA";#N/A,#N/A,FALSE,"2.IS";#N/A,#N/A,FALSE,"3.BS";#N/A,#N/A,FALSE,"4.PER PL";#N/A,#N/A,FALSE,"5.INVESTMENT";#N/A,#N/A,FALSE,"6.공문";#N/A,#N/A,FALSE,"7.netinvest"}</definedName>
    <definedName name="기" hidden="1">{#N/A,#N/A,FALSE,"1.CRITERIA";#N/A,#N/A,FALSE,"2.IS";#N/A,#N/A,FALSE,"3.BS";#N/A,#N/A,FALSE,"4.PER PL";#N/A,#N/A,FALSE,"5.INVESTMENT";#N/A,#N/A,FALSE,"6.공문";#N/A,#N/A,FALSE,"7.netinvest"}</definedName>
    <definedName name="기개발"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기개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기계장치" localSheetId="0" hidden="1">{"'손익현황'!$A$1:$J$29"}</definedName>
    <definedName name="기계장치" hidden="1">{"'손익현황'!$A$1:$J$29"}</definedName>
    <definedName name="기공" hidden="1">#REF!</definedName>
    <definedName name="기기" localSheetId="25" hidden="1">{#N/A,#N/A,FALSE,"UNIT";#N/A,#N/A,FALSE,"UNIT";#N/A,#N/A,FALSE,"계정"}</definedName>
    <definedName name="기기" localSheetId="0" hidden="1">{#N/A,#N/A,FALSE,"UNIT";#N/A,#N/A,FALSE,"UNIT";#N/A,#N/A,FALSE,"계정"}</definedName>
    <definedName name="기기" localSheetId="3" hidden="1">{#N/A,#N/A,FALSE,"UNIT";#N/A,#N/A,FALSE,"UNIT";#N/A,#N/A,FALSE,"계정"}</definedName>
    <definedName name="기기" hidden="1">{#N/A,#N/A,FALSE,"UNIT";#N/A,#N/A,FALSE,"UNIT";#N/A,#N/A,FALSE,"계정"}</definedName>
    <definedName name="기기투자리스트" localSheetId="25" hidden="1">{#N/A,#N/A,FALSE,"UNIT";#N/A,#N/A,FALSE,"UNIT";#N/A,#N/A,FALSE,"계정"}</definedName>
    <definedName name="기기투자리스트" localSheetId="0" hidden="1">{#N/A,#N/A,FALSE,"UNIT";#N/A,#N/A,FALSE,"UNIT";#N/A,#N/A,FALSE,"계정"}</definedName>
    <definedName name="기기투자리스트" localSheetId="3" hidden="1">{#N/A,#N/A,FALSE,"UNIT";#N/A,#N/A,FALSE,"UNIT";#N/A,#N/A,FALSE,"계정"}</definedName>
    <definedName name="기기투자리스트" hidden="1">{#N/A,#N/A,FALSE,"UNIT";#N/A,#N/A,FALSE,"UNIT";#N/A,#N/A,FALSE,"계정"}</definedName>
    <definedName name="기말원재료">#REF!</definedName>
    <definedName name="기말재공품">#REF!</definedName>
    <definedName name="기말저장품">#REF!</definedName>
    <definedName name="기말제품재고액">#REF!</definedName>
    <definedName name="기본" localSheetId="0" hidden="1">{"YTD/Forecast",#N/A,TRUE,"Fcst_TPLN";"Monthly Averages",#N/A,TRUE,"Fcst_TPLN"}</definedName>
    <definedName name="기본" hidden="1">{"YTD/Forecast",#N/A,TRUE,"Fcst_TPLN";"Monthly Averages",#N/A,TRUE,"Fcst_TPLN"}</definedName>
    <definedName name="기본2" hidden="1">#REF!</definedName>
    <definedName name="기본계획"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기본계획"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기본계획"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기본급" localSheetId="0" hidden="1">{#N/A,#N/A,FALSE,"계약직(여)"}</definedName>
    <definedName name="기본급" localSheetId="3" hidden="1">{#N/A,#N/A,FALSE,"계약직(여)"}</definedName>
    <definedName name="기본급" hidden="1">{#N/A,#N/A,FALSE,"계약직(여)"}</definedName>
    <definedName name="기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기성" hidden="1">{#N/A,#N/A,FALSE,"손익표지";#N/A,#N/A,FALSE,"손익계산";#N/A,#N/A,FALSE,"일반관리비";#N/A,#N/A,FALSE,"영업외수익";#N/A,#N/A,FALSE,"영업외비용";#N/A,#N/A,FALSE,"매출액";#N/A,#N/A,FALSE,"요약손익";#N/A,#N/A,FALSE,"요약대차";#N/A,#N/A,FALSE,"매출채권현황";#N/A,#N/A,FALSE,"매출채권명세"}</definedName>
    <definedName name="기성분" localSheetId="0" hidden="1">{#N/A,#N/A,FALSE,"손익표지";#N/A,#N/A,FALSE,"손익계산";#N/A,#N/A,FALSE,"일반관리비";#N/A,#N/A,FALSE,"영업외수익";#N/A,#N/A,FALSE,"영업외비용";#N/A,#N/A,FALSE,"매출액";#N/A,#N/A,FALSE,"요약손익";#N/A,#N/A,FALSE,"요약대차";#N/A,#N/A,FALSE,"매출채권현황";#N/A,#N/A,FALSE,"매출채권명세"}</definedName>
    <definedName name="기성분" hidden="1">{#N/A,#N/A,FALSE,"손익표지";#N/A,#N/A,FALSE,"손익계산";#N/A,#N/A,FALSE,"일반관리비";#N/A,#N/A,FALSE,"영업외수익";#N/A,#N/A,FALSE,"영업외비용";#N/A,#N/A,FALSE,"매출액";#N/A,#N/A,FALSE,"요약손익";#N/A,#N/A,FALSE,"요약대차";#N/A,#N/A,FALSE,"매출채권현황";#N/A,#N/A,FALSE,"매출채권명세"}</definedName>
    <definedName name="기술" localSheetId="0" hidden="1">{#N/A,#N/A,FALSE,"교재수정"}</definedName>
    <definedName name="기술" localSheetId="3" hidden="1">{#N/A,#N/A,FALSE,"교재수정"}</definedName>
    <definedName name="기술" hidden="1">{#N/A,#N/A,FALSE,"교재수정"}</definedName>
    <definedName name="기술교류" localSheetId="0" hidden="1">{#N/A,#N/A,FALSE,"교재수정"}</definedName>
    <definedName name="기술교류" localSheetId="3" hidden="1">{#N/A,#N/A,FALSE,"교재수정"}</definedName>
    <definedName name="기술교류" hidden="1">{#N/A,#N/A,FALSE,"교재수정"}</definedName>
    <definedName name="기술교류회" localSheetId="0" hidden="1">{#N/A,#N/A,FALSE,"교재수정"}</definedName>
    <definedName name="기술교류회" localSheetId="3" hidden="1">{#N/A,#N/A,FALSE,"교재수정"}</definedName>
    <definedName name="기술교류회" hidden="1">{#N/A,#N/A,FALSE,"교재수정"}</definedName>
    <definedName name="기아" localSheetId="0" hidden="1">{#N/A,#N/A,FALSE,"1.CRITERIA";#N/A,#N/A,FALSE,"2.IS";#N/A,#N/A,FALSE,"3.BS";#N/A,#N/A,FALSE,"4.PER PL";#N/A,#N/A,FALSE,"5.INVESTMENT";#N/A,#N/A,FALSE,"6.공문";#N/A,#N/A,FALSE,"7.netinvest"}</definedName>
    <definedName name="기아" hidden="1">{#N/A,#N/A,FALSE,"1.CRITERIA";#N/A,#N/A,FALSE,"2.IS";#N/A,#N/A,FALSE,"3.BS";#N/A,#N/A,FALSE,"4.PER PL";#N/A,#N/A,FALSE,"5.INVESTMENT";#N/A,#N/A,FALSE,"6.공문";#N/A,#N/A,FALSE,"7.netinvest"}</definedName>
    <definedName name="기아모텍" localSheetId="0" hidden="1">{#N/A,#N/A,FALSE,"정공"}</definedName>
    <definedName name="기아모텍" localSheetId="3" hidden="1">{#N/A,#N/A,FALSE,"정공"}</definedName>
    <definedName name="기아모텍" hidden="1">{#N/A,#N/A,FALSE,"정공"}</definedName>
    <definedName name="기아모텍1" localSheetId="0" hidden="1">{#N/A,#N/A,FALSE,"정공"}</definedName>
    <definedName name="기아모텍1" localSheetId="3" hidden="1">{#N/A,#N/A,FALSE,"정공"}</definedName>
    <definedName name="기아모텍1" hidden="1">{#N/A,#N/A,FALSE,"정공"}</definedName>
    <definedName name="기아아아아" localSheetId="0" hidden="1">{#N/A,#N/A,FALSE,"정공"}</definedName>
    <definedName name="기아아아아" hidden="1">{#N/A,#N/A,FALSE,"정공"}</definedName>
    <definedName name="기아전자" localSheetId="0" hidden="1">{#N/A,#N/A,FALSE,"정공"}</definedName>
    <definedName name="기아전자" localSheetId="3" hidden="1">{#N/A,#N/A,FALSE,"정공"}</definedName>
    <definedName name="기아전자" hidden="1">{#N/A,#N/A,FALSE,"정공"}</definedName>
    <definedName name="기아차" localSheetId="0" hidden="1">{#N/A,#N/A,FALSE,"1.CRITERIA";#N/A,#N/A,FALSE,"2.IS";#N/A,#N/A,FALSE,"3.BS";#N/A,#N/A,FALSE,"4.PER PL";#N/A,#N/A,FALSE,"5.INVESTMENT";#N/A,#N/A,FALSE,"6.공문";#N/A,#N/A,FALSE,"7.netinvest"}</definedName>
    <definedName name="기아차" hidden="1">{#N/A,#N/A,FALSE,"1.CRITERIA";#N/A,#N/A,FALSE,"2.IS";#N/A,#N/A,FALSE,"3.BS";#N/A,#N/A,FALSE,"4.PER PL";#N/A,#N/A,FALSE,"5.INVESTMENT";#N/A,#N/A,FALSE,"6.공문";#N/A,#N/A,FALSE,"7.netinvest"}</definedName>
    <definedName name="기얻"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기얻"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기얻"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기업가치" comment="최종 기업가치" localSheetId="0">#REF!</definedName>
    <definedName name="기업가치" comment="최종 기업가치">#REF!</definedName>
    <definedName name="기존" localSheetId="25" hidden="1">{#N/A,#N/A,FALSE,"UNIT";#N/A,#N/A,FALSE,"UNIT";#N/A,#N/A,FALSE,"계정"}</definedName>
    <definedName name="기존" localSheetId="0" hidden="1">{#N/A,#N/A,FALSE,"UNIT";#N/A,#N/A,FALSE,"UNIT";#N/A,#N/A,FALSE,"계정"}</definedName>
    <definedName name="기존" localSheetId="3" hidden="1">{#N/A,#N/A,FALSE,"UNIT";#N/A,#N/A,FALSE,"UNIT";#N/A,#N/A,FALSE,"계정"}</definedName>
    <definedName name="기존" hidden="1">{#N/A,#N/A,FALSE,"UNIT";#N/A,#N/A,FALSE,"UNIT";#N/A,#N/A,FALSE,"계정"}</definedName>
    <definedName name="기준" localSheetId="0" hidden="1">{#N/A,#N/A,FALSE,"지침";#N/A,#N/A,FALSE,"환경분석";#N/A,#N/A,FALSE,"Sheet16"}</definedName>
    <definedName name="기준" hidden="1">{#N/A,#N/A,FALSE,"지침";#N/A,#N/A,FALSE,"환경분석";#N/A,#N/A,FALSE,"Sheet16"}</definedName>
    <definedName name="기준일">#REF!</definedName>
    <definedName name="기준일2">#REF!</definedName>
    <definedName name="기초원재교">#REF!</definedName>
    <definedName name="기초원재료">#REF!</definedName>
    <definedName name="기초재공품">#REF!</definedName>
    <definedName name="기초저장품">#REF!</definedName>
    <definedName name="기초제품재고액">#REF!</definedName>
    <definedName name="기타" localSheetId="0" hidden="1">{#N/A,#N/A,FALSE,"BS";#N/A,#N/A,FALSE,"PL";#N/A,#N/A,FALSE,"처분";#N/A,#N/A,FALSE,"현금";#N/A,#N/A,FALSE,"매출";#N/A,#N/A,FALSE,"원가";#N/A,#N/A,FALSE,"경영"}</definedName>
    <definedName name="기타" hidden="1">{#N/A,#N/A,FALSE,"BS";#N/A,#N/A,FALSE,"PL";#N/A,#N/A,FALSE,"처분";#N/A,#N/A,FALSE,"현금";#N/A,#N/A,FALSE,"매출";#N/A,#N/A,FALSE,"원가";#N/A,#N/A,FALSE,"경영"}</definedName>
    <definedName name="기타매출">#REF!</definedName>
    <definedName name="기타매출원가">#REF!</definedName>
    <definedName name="기타영업외수익" localSheetId="0" hidden="1">{#N/A,#N/A,FALSE,"손익표지";#N/A,#N/A,FALSE,"손익계산";#N/A,#N/A,FALSE,"일반관리비";#N/A,#N/A,FALSE,"영업외수익";#N/A,#N/A,FALSE,"영업외비용";#N/A,#N/A,FALSE,"매출액";#N/A,#N/A,FALSE,"요약손익";#N/A,#N/A,FALSE,"요약대차";#N/A,#N/A,FALSE,"매출채권현황";#N/A,#N/A,FALSE,"매출채권명세"}</definedName>
    <definedName name="기타영업외수익" hidden="1">{#N/A,#N/A,FALSE,"손익표지";#N/A,#N/A,FALSE,"손익계산";#N/A,#N/A,FALSE,"일반관리비";#N/A,#N/A,FALSE,"영업외수익";#N/A,#N/A,FALSE,"영업외비용";#N/A,#N/A,FALSE,"매출액";#N/A,#N/A,FALSE,"요약손익";#N/A,#N/A,FALSE,"요약대차";#N/A,#N/A,FALSE,"매출채권현황";#N/A,#N/A,FALSE,"매출채권명세"}</definedName>
    <definedName name="기타예수" hidden="1">#REF!</definedName>
    <definedName name="기타예수금" hidden="1">#REF!</definedName>
    <definedName name="기타예수금3" hidden="1">#REF!</definedName>
    <definedName name="기타외"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기타유동자산" localSheetId="0" hidden="1">{#N/A,#N/A,FALSE,"BS";#N/A,#N/A,FALSE,"PL";#N/A,#N/A,FALSE,"처분";#N/A,#N/A,FALSE,"현금";#N/A,#N/A,FALSE,"매출";#N/A,#N/A,FALSE,"원가";#N/A,#N/A,FALSE,"경영"}</definedName>
    <definedName name="기타유동자산" hidden="1">{#N/A,#N/A,FALSE,"BS";#N/A,#N/A,FALSE,"PL";#N/A,#N/A,FALSE,"처분";#N/A,#N/A,FALSE,"현금";#N/A,#N/A,FALSE,"매출";#N/A,#N/A,FALSE,"원가";#N/A,#N/A,FALSE,"경영"}</definedName>
    <definedName name="기타충당금" localSheetId="0" hidden="1">{#N/A,#N/A,FALSE,"주요여수신";#N/A,#N/A,FALSE,"수신금리";#N/A,#N/A,FALSE,"대출금리";#N/A,#N/A,FALSE,"신규대출";#N/A,#N/A,FALSE,"총액대출"}</definedName>
    <definedName name="기타충당금" hidden="1">{#N/A,#N/A,FALSE,"주요여수신";#N/A,#N/A,FALSE,"수신금리";#N/A,#N/A,FALSE,"대출금리";#N/A,#N/A,FALSE,"신규대출";#N/A,#N/A,FALSE,"총액대출"}</definedName>
    <definedName name="기획" localSheetId="0" hidden="1">{#N/A,#N/A,FALSE,"손익표지";#N/A,#N/A,FALSE,"손익계산";#N/A,#N/A,FALSE,"일반관리비";#N/A,#N/A,FALSE,"영업외수익";#N/A,#N/A,FALSE,"영업외비용";#N/A,#N/A,FALSE,"매출액";#N/A,#N/A,FALSE,"요약손익";#N/A,#N/A,FALSE,"요약대차";#N/A,#N/A,FALSE,"매출채권현황";#N/A,#N/A,FALSE,"매출채권명세"}</definedName>
    <definedName name="기획" hidden="1">{#N/A,#N/A,FALSE,"손익표지";#N/A,#N/A,FALSE,"손익계산";#N/A,#N/A,FALSE,"일반관리비";#N/A,#N/A,FALSE,"영업외수익";#N/A,#N/A,FALSE,"영업외비용";#N/A,#N/A,FALSE,"매출액";#N/A,#N/A,FALSE,"요약손익";#N/A,#N/A,FALSE,"요약대차";#N/A,#N/A,FALSE,"매출채권현황";#N/A,#N/A,FALSE,"매출채권명세"}</definedName>
    <definedName name="김" localSheetId="0" hidden="1">{#N/A,#N/A,TRUE,"일정"}</definedName>
    <definedName name="김" localSheetId="3" hidden="1">{#N/A,#N/A,TRUE,"일정"}</definedName>
    <definedName name="김" hidden="1">{#N/A,#N/A,TRUE,"일정"}</definedName>
    <definedName name="김광태" localSheetId="0" hidden="1">{#N/A,#N/A,FALSE,"단축1";#N/A,#N/A,FALSE,"단축2";#N/A,#N/A,FALSE,"단축3";#N/A,#N/A,FALSE,"장축";#N/A,#N/A,FALSE,"4WD"}</definedName>
    <definedName name="김광태" hidden="1">{#N/A,#N/A,FALSE,"단축1";#N/A,#N/A,FALSE,"단축2";#N/A,#N/A,FALSE,"단축3";#N/A,#N/A,FALSE,"장축";#N/A,#N/A,FALSE,"4WD"}</definedName>
    <definedName name="김권두" localSheetId="0" hidden="1">{#N/A,#N/A,FALSE,"Sheet5"}</definedName>
    <definedName name="김권두" hidden="1">{#N/A,#N/A,FALSE,"Sheet5"}</definedName>
    <definedName name="김권수" localSheetId="0" hidden="1">{#N/A,#N/A,FALSE,"Sheet5"}</definedName>
    <definedName name="김권수" hidden="1">{#N/A,#N/A,FALSE,"Sheet5"}</definedName>
    <definedName name="김기덕" localSheetId="0" hidden="1">{#N/A,#N/A,FALSE,"Aging Summary";#N/A,#N/A,FALSE,"Ratio Analysis";#N/A,#N/A,FALSE,"Test 120 Day Accts";#N/A,#N/A,FALSE,"Tickmarks"}</definedName>
    <definedName name="김기덕" hidden="1">{#N/A,#N/A,FALSE,"Aging Summary";#N/A,#N/A,FALSE,"Ratio Analysis";#N/A,#N/A,FALSE,"Test 120 Day Accts";#N/A,#N/A,FALSE,"Tickmarks"}</definedName>
    <definedName name="김대업" localSheetId="25" hidden="1">{#N/A,#N/A,FALSE,"기술료 비교"}</definedName>
    <definedName name="김대업" localSheetId="0" hidden="1">{#N/A,#N/A,FALSE,"기술료 비교"}</definedName>
    <definedName name="김대업" localSheetId="3" hidden="1">{#N/A,#N/A,FALSE,"기술료 비교"}</definedName>
    <definedName name="김대업" hidden="1">{#N/A,#N/A,FALSE,"기술료 비교"}</definedName>
    <definedName name="김동" localSheetId="0" hidden="1">{"'Firr(선)'!$AS$1:$AY$62","'Firr(사)'!$AS$1:$AY$62","'Firr(회)'!$AS$1:$AY$62","'Firr(선)'!$L$1:$V$62","'Firr(사)'!$L$1:$V$62","'Firr(회)'!$L$1:$V$62"}</definedName>
    <definedName name="김동" hidden="1">{"'Firr(선)'!$AS$1:$AY$62","'Firr(사)'!$AS$1:$AY$62","'Firr(회)'!$AS$1:$AY$62","'Firr(선)'!$L$1:$V$62","'Firr(사)'!$L$1:$V$62","'Firr(회)'!$L$1:$V$62"}</definedName>
    <definedName name="김동준" localSheetId="0" hidden="1">{"'Firr(선)'!$AS$1:$AY$62","'Firr(사)'!$AS$1:$AY$62","'Firr(회)'!$AS$1:$AY$62","'Firr(선)'!$L$1:$V$62","'Firr(사)'!$L$1:$V$62","'Firr(회)'!$L$1:$V$62"}</definedName>
    <definedName name="김동준" hidden="1">{"'Firr(선)'!$AS$1:$AY$62","'Firr(사)'!$AS$1:$AY$62","'Firr(회)'!$AS$1:$AY$62","'Firr(선)'!$L$1:$V$62","'Firr(사)'!$L$1:$V$62","'Firr(회)'!$L$1:$V$62"}</definedName>
    <definedName name="김선미" localSheetId="0" hidden="1">{"'Firr(선)'!$AS$1:$AY$62","'Firr(사)'!$AS$1:$AY$62","'Firr(회)'!$AS$1:$AY$62","'Firr(선)'!$L$1:$V$62","'Firr(사)'!$L$1:$V$62","'Firr(회)'!$L$1:$V$62"}</definedName>
    <definedName name="김선미" hidden="1">{"'Firr(선)'!$AS$1:$AY$62","'Firr(사)'!$AS$1:$AY$62","'Firr(회)'!$AS$1:$AY$62","'Firr(선)'!$L$1:$V$62","'Firr(사)'!$L$1:$V$62","'Firr(회)'!$L$1:$V$62"}</definedName>
    <definedName name="김승준"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김승준"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김신희" localSheetId="0" hidden="1">{"'7'!$B$15:$D$32"}</definedName>
    <definedName name="김신희" hidden="1">{"'7'!$B$15:$D$32"}</definedName>
    <definedName name="김아ㅏ" localSheetId="0" hidden="1">{#N/A,#N/A,FALSE,"지침";#N/A,#N/A,FALSE,"환경분석";#N/A,#N/A,FALSE,"Sheet16"}</definedName>
    <definedName name="김아ㅏ" hidden="1">{#N/A,#N/A,FALSE,"지침";#N/A,#N/A,FALSE,"환경분석";#N/A,#N/A,FALSE,"Sheet16"}</definedName>
    <definedName name="김영삼" localSheetId="0" hidden="1">{#N/A,#N/A,FALSE,"지침";#N/A,#N/A,FALSE,"환경분석";#N/A,#N/A,FALSE,"Sheet16"}</definedName>
    <definedName name="김영삼" hidden="1">{#N/A,#N/A,FALSE,"지침";#N/A,#N/A,FALSE,"환경분석";#N/A,#N/A,FALSE,"Sheet16"}</definedName>
    <definedName name="김영철" localSheetId="0" hidden="1">{#N/A,#N/A,FALSE,"손익표지";#N/A,#N/A,FALSE,"손익계산";#N/A,#N/A,FALSE,"일반관리비";#N/A,#N/A,FALSE,"영업외수익";#N/A,#N/A,FALSE,"영업외비용";#N/A,#N/A,FALSE,"매출액";#N/A,#N/A,FALSE,"요약손익";#N/A,#N/A,FALSE,"요약대차";#N/A,#N/A,FALSE,"매출채권현황";#N/A,#N/A,FALSE,"매출채권명세"}</definedName>
    <definedName name="김영철" hidden="1">{#N/A,#N/A,FALSE,"손익표지";#N/A,#N/A,FALSE,"손익계산";#N/A,#N/A,FALSE,"일반관리비";#N/A,#N/A,FALSE,"영업외수익";#N/A,#N/A,FALSE,"영업외비용";#N/A,#N/A,FALSE,"매출액";#N/A,#N/A,FALSE,"요약손익";#N/A,#N/A,FALSE,"요약대차";#N/A,#N/A,FALSE,"매출채권현황";#N/A,#N/A,FALSE,"매출채권명세"}</definedName>
    <definedName name="김완준" localSheetId="0" hidden="1">{#N/A,#N/A,FALSE,"PART-1234-8-12-9(41)";#N/A,#N/A,FALSE,"PARTS-2(3)";#N/A,#N/A,FALSE,"VAN SYSTEM";#N/A,#N/A,FALSE,"PARTS-10(26)";#N/A,#N/A,FALSE,"PART-5-6-7-11(14)";#N/A,#N/A,FALSE,"PARTS-4(3)";#N/A,#N/A,FALSE,"PCLASS"}</definedName>
    <definedName name="김완준" hidden="1">{#N/A,#N/A,FALSE,"PART-1234-8-12-9(41)";#N/A,#N/A,FALSE,"PARTS-2(3)";#N/A,#N/A,FALSE,"VAN SYSTEM";#N/A,#N/A,FALSE,"PARTS-10(26)";#N/A,#N/A,FALSE,"PART-5-6-7-11(14)";#N/A,#N/A,FALSE,"PARTS-4(3)";#N/A,#N/A,FALSE,"PCLASS"}</definedName>
    <definedName name="김은아" localSheetId="0" hidden="1">{#N/A,#N/A,TRUE,"생산";#N/A,#N/A,TRUE,"표지"}</definedName>
    <definedName name="김은아" hidden="1">{#N/A,#N/A,TRUE,"생산";#N/A,#N/A,TRUE,"표지"}</definedName>
    <definedName name="김은정" localSheetId="0" hidden="1">{#N/A,#N/A,FALSE,"PART-1234-8-12-9(41)";#N/A,#N/A,FALSE,"PARTS-2(3)";#N/A,#N/A,FALSE,"VAN SYSTEM";#N/A,#N/A,FALSE,"PARTS-10(26)";#N/A,#N/A,FALSE,"PART-5-6-7-11(14)";#N/A,#N/A,FALSE,"PARTS-4(3)";#N/A,#N/A,FALSE,"PCLASS"}</definedName>
    <definedName name="김은정" hidden="1">{#N/A,#N/A,FALSE,"PART-1234-8-12-9(41)";#N/A,#N/A,FALSE,"PARTS-2(3)";#N/A,#N/A,FALSE,"VAN SYSTEM";#N/A,#N/A,FALSE,"PARTS-10(26)";#N/A,#N/A,FALSE,"PART-5-6-7-11(14)";#N/A,#N/A,FALSE,"PARTS-4(3)";#N/A,#N/A,FALSE,"PCLASS"}</definedName>
    <definedName name="김은정_2" localSheetId="0" hidden="1">{#N/A,#N/A,FALSE,"PART-1234-8-12-9(41)";#N/A,#N/A,FALSE,"PARTS-2(3)";#N/A,#N/A,FALSE,"VAN SYSTEM";#N/A,#N/A,FALSE,"PARTS-10(26)";#N/A,#N/A,FALSE,"PART-5-6-7-11(14)";#N/A,#N/A,FALSE,"PARTS-4(3)";#N/A,#N/A,FALSE,"PCLASS"}</definedName>
    <definedName name="김은정_2" hidden="1">{#N/A,#N/A,FALSE,"PART-1234-8-12-9(41)";#N/A,#N/A,FALSE,"PARTS-2(3)";#N/A,#N/A,FALSE,"VAN SYSTEM";#N/A,#N/A,FALSE,"PARTS-10(26)";#N/A,#N/A,FALSE,"PART-5-6-7-11(14)";#N/A,#N/A,FALSE,"PARTS-4(3)";#N/A,#N/A,FALSE,"PCLASS"}</definedName>
    <definedName name="김인섭" localSheetId="0" hidden="1">{"'5'!$A$1:$BB$147"}</definedName>
    <definedName name="김인섭" hidden="1">{"'5'!$A$1:$BB$147"}</definedName>
    <definedName name="김ㅈㅗㅊ리" localSheetId="0" hidden="1">{"'7'!$B$15:$D$32"}</definedName>
    <definedName name="김ㅈㅗㅊ리" hidden="1">{"'7'!$B$15:$D$32"}</definedName>
    <definedName name="김정기" localSheetId="0" hidden="1">{#N/A,#N/A,FALSE,"지침";#N/A,#N/A,FALSE,"환경분석";#N/A,#N/A,FALSE,"Sheet16"}</definedName>
    <definedName name="김정기" hidden="1">{#N/A,#N/A,FALSE,"지침";#N/A,#N/A,FALSE,"환경분석";#N/A,#N/A,FALSE,"Sheet16"}</definedName>
    <definedName name="김정희" localSheetId="0" hidden="1">{"'5'!$A$1:$BB$147"}</definedName>
    <definedName name="김정희" hidden="1">{"'5'!$A$1:$BB$147"}</definedName>
    <definedName name="김종묵" localSheetId="25" hidden="1">{#N/A,#N/A,FALSE,"기술료 비교"}</definedName>
    <definedName name="김종묵" localSheetId="0" hidden="1">{#N/A,#N/A,FALSE,"기술료 비교"}</definedName>
    <definedName name="김종묵" localSheetId="3" hidden="1">{#N/A,#N/A,FALSE,"기술료 비교"}</definedName>
    <definedName name="김종묵" hidden="1">{#N/A,#N/A,FALSE,"기술료 비교"}</definedName>
    <definedName name="김종신" localSheetId="0" hidden="1">{"'Sheet1'!$A$1:$H$36"}</definedName>
    <definedName name="김종신" hidden="1">{"'Sheet1'!$A$1:$H$36"}</definedName>
    <definedName name="김중" localSheetId="0" hidden="1">{#N/A,#N/A,FALSE,"손익표지";#N/A,#N/A,FALSE,"손익계산";#N/A,#N/A,FALSE,"일반관리비";#N/A,#N/A,FALSE,"영업외수익";#N/A,#N/A,FALSE,"영업외비용";#N/A,#N/A,FALSE,"매출액";#N/A,#N/A,FALSE,"요약손익";#N/A,#N/A,FALSE,"요약대차";#N/A,#N/A,FALSE,"매출채권현황";#N/A,#N/A,FALSE,"매출채권명세"}</definedName>
    <definedName name="김중" hidden="1">{#N/A,#N/A,FALSE,"손익표지";#N/A,#N/A,FALSE,"손익계산";#N/A,#N/A,FALSE,"일반관리비";#N/A,#N/A,FALSE,"영업외수익";#N/A,#N/A,FALSE,"영업외비용";#N/A,#N/A,FALSE,"매출액";#N/A,#N/A,FALSE,"요약손익";#N/A,#N/A,FALSE,"요약대차";#N/A,#N/A,FALSE,"매출채권현황";#N/A,#N/A,FALSE,"매출채권명세"}</definedName>
    <definedName name="김중선" localSheetId="0" hidden="1">{#N/A,#N/A,FALSE,"손익표지";#N/A,#N/A,FALSE,"손익계산";#N/A,#N/A,FALSE,"일반관리비";#N/A,#N/A,FALSE,"영업외수익";#N/A,#N/A,FALSE,"영업외비용";#N/A,#N/A,FALSE,"매출액";#N/A,#N/A,FALSE,"요약손익";#N/A,#N/A,FALSE,"요약대차";#N/A,#N/A,FALSE,"매출채권현황";#N/A,#N/A,FALSE,"매출채권명세"}</definedName>
    <definedName name="김중선" hidden="1">{#N/A,#N/A,FALSE,"손익표지";#N/A,#N/A,FALSE,"손익계산";#N/A,#N/A,FALSE,"일반관리비";#N/A,#N/A,FALSE,"영업외수익";#N/A,#N/A,FALSE,"영업외비용";#N/A,#N/A,FALSE,"매출액";#N/A,#N/A,FALSE,"요약손익";#N/A,#N/A,FALSE,"요약대차";#N/A,#N/A,FALSE,"매출채권현황";#N/A,#N/A,FALSE,"매출채권명세"}</definedName>
    <definedName name="김진배" localSheetId="0" hidden="1">{#N/A,#N/A,FALSE,"PART-1234-8-12-9(41)";#N/A,#N/A,FALSE,"PARTS-2(3)";#N/A,#N/A,FALSE,"VAN SYSTEM";#N/A,#N/A,FALSE,"PARTS-10(26)";#N/A,#N/A,FALSE,"PART-5-6-7-11(14)";#N/A,#N/A,FALSE,"PARTS-4(3)";#N/A,#N/A,FALSE,"PCLASS"}</definedName>
    <definedName name="김진배" hidden="1">{#N/A,#N/A,FALSE,"PART-1234-8-12-9(41)";#N/A,#N/A,FALSE,"PARTS-2(3)";#N/A,#N/A,FALSE,"VAN SYSTEM";#N/A,#N/A,FALSE,"PARTS-10(26)";#N/A,#N/A,FALSE,"PART-5-6-7-11(14)";#N/A,#N/A,FALSE,"PARTS-4(3)";#N/A,#N/A,FALSE,"PCLASS"}</definedName>
    <definedName name="김태헌" localSheetId="0" hidden="1">{"'5'!$A$1:$BB$147"}</definedName>
    <definedName name="김태헌" hidden="1">{"'5'!$A$1:$BB$147"}</definedName>
    <definedName name="김희란" localSheetId="0" hidden="1">{"'Sheet1'!$A$1:$H$36"}</definedName>
    <definedName name="김희란" hidden="1">{"'Sheet1'!$A$1:$H$36"}</definedName>
    <definedName name="ㄳㄳㅅㄷㅅ" localSheetId="0" hidden="1">{#N/A,#N/A,FALSE,"BS";#N/A,#N/A,FALSE,"PL";#N/A,#N/A,FALSE,"A";#N/A,#N/A,FALSE,"B";#N/A,#N/A,FALSE,"B1";#N/A,#N/A,FALSE,"C";#N/A,#N/A,FALSE,"C1";#N/A,#N/A,FALSE,"C2";#N/A,#N/A,FALSE,"D";#N/A,#N/A,FALSE,"E";#N/A,#N/A,FALSE,"F";#N/A,#N/A,FALSE,"AA";#N/A,#N/A,FALSE,"BB";#N/A,#N/A,FALSE,"CC";#N/A,#N/A,FALSE,"DD";#N/A,#N/A,FALSE,"EE";#N/A,#N/A,FALSE,"FF";#N/A,#N/A,FALSE,"PL10";#N/A,#N/A,FALSE,"PL20";#N/A,#N/A,FALSE,"PL30"}</definedName>
    <definedName name="ㄳㄳㅅㄷㅅ" hidden="1">{#N/A,#N/A,FALSE,"BS";#N/A,#N/A,FALSE,"PL";#N/A,#N/A,FALSE,"A";#N/A,#N/A,FALSE,"B";#N/A,#N/A,FALSE,"B1";#N/A,#N/A,FALSE,"C";#N/A,#N/A,FALSE,"C1";#N/A,#N/A,FALSE,"C2";#N/A,#N/A,FALSE,"D";#N/A,#N/A,FALSE,"E";#N/A,#N/A,FALSE,"F";#N/A,#N/A,FALSE,"AA";#N/A,#N/A,FALSE,"BB";#N/A,#N/A,FALSE,"CC";#N/A,#N/A,FALSE,"DD";#N/A,#N/A,FALSE,"EE";#N/A,#N/A,FALSE,"FF";#N/A,#N/A,FALSE,"PL10";#N/A,#N/A,FALSE,"PL20";#N/A,#N/A,FALSE,"PL30"}</definedName>
    <definedName name="ㄳㄷㄳ" localSheetId="0" hidden="1">{#N/A,#N/A,FALSE,"단축1";#N/A,#N/A,FALSE,"단축2";#N/A,#N/A,FALSE,"단축3";#N/A,#N/A,FALSE,"장축";#N/A,#N/A,FALSE,"4WD"}</definedName>
    <definedName name="ㄳㄷㄳ" hidden="1">{#N/A,#N/A,FALSE,"단축1";#N/A,#N/A,FALSE,"단축2";#N/A,#N/A,FALSE,"단축3";#N/A,#N/A,FALSE,"장축";#N/A,#N/A,FALSE,"4WD"}</definedName>
    <definedName name="ㄳㄷㅅㄷㄱㅈ" localSheetId="0" hidden="1">{"'5'!$A$1:$BB$147"}</definedName>
    <definedName name="ㄳㄷㅅㄷㄱㅈ" hidden="1">{"'5'!$A$1:$BB$147"}</definedName>
    <definedName name="ㄳㅅㅅㄳㄱ" localSheetId="0" hidden="1">{#N/A,#N/A,TRUE,"양식5";#N/A,#N/A,TRUE,"양식1_2_2";#N/A,#N/A,TRUE,"양식1_1_2";#N/A,#N/A,TRUE,"양식2";#N/A,#N/A,TRUE,"양식4";#N/A,#N/A,TRUE,"양식3";#N/A,#N/A,TRUE,"양식6";#N/A,#N/A,TRUE,"양식7";#N/A,#N/A,TRUE,"양식10";#N/A,#N/A,TRUE,"양식11";#N/A,#N/A,TRUE,"양식12";#N/A,#N/A,TRUE,"양식13_1_2";#N/A,#N/A,TRUE,"양식13_2_2";#N/A,#N/A,TRUE,"양식14"}</definedName>
    <definedName name="ㄳㅅㅅㄳㄱ" localSheetId="3" hidden="1">{#N/A,#N/A,TRUE,"양식5";#N/A,#N/A,TRUE,"양식1_2_2";#N/A,#N/A,TRUE,"양식1_1_2";#N/A,#N/A,TRUE,"양식2";#N/A,#N/A,TRUE,"양식4";#N/A,#N/A,TRUE,"양식3";#N/A,#N/A,TRUE,"양식6";#N/A,#N/A,TRUE,"양식7";#N/A,#N/A,TRUE,"양식10";#N/A,#N/A,TRUE,"양식11";#N/A,#N/A,TRUE,"양식12";#N/A,#N/A,TRUE,"양식13_1_2";#N/A,#N/A,TRUE,"양식13_2_2";#N/A,#N/A,TRUE,"양식14"}</definedName>
    <definedName name="ㄳㅅㅅㄳㄱ" hidden="1">{#N/A,#N/A,TRUE,"양식5";#N/A,#N/A,TRUE,"양식1_2_2";#N/A,#N/A,TRUE,"양식1_1_2";#N/A,#N/A,TRUE,"양식2";#N/A,#N/A,TRUE,"양식4";#N/A,#N/A,TRUE,"양식3";#N/A,#N/A,TRUE,"양식6";#N/A,#N/A,TRUE,"양식7";#N/A,#N/A,TRUE,"양식10";#N/A,#N/A,TRUE,"양식11";#N/A,#N/A,TRUE,"양식12";#N/A,#N/A,TRUE,"양식13_1_2";#N/A,#N/A,TRUE,"양식13_2_2";#N/A,#N/A,TRUE,"양식14"}</definedName>
    <definedName name="ㄴ" localSheetId="25" hidden="1">{#N/A,#N/A,FALSE,"BS";#N/A,#N/A,FALSE,"PL";#N/A,#N/A,FALSE,"처분";#N/A,#N/A,FALSE,"현금";#N/A,#N/A,FALSE,"매출";#N/A,#N/A,FALSE,"원가";#N/A,#N/A,FALSE,"경영"}</definedName>
    <definedName name="ㄴ" localSheetId="0" hidden="1">{#N/A,#N/A,FALSE,"BS";#N/A,#N/A,FALSE,"PL";#N/A,#N/A,FALSE,"처분";#N/A,#N/A,FALSE,"현금";#N/A,#N/A,FALSE,"매출";#N/A,#N/A,FALSE,"원가";#N/A,#N/A,FALSE,"경영"}</definedName>
    <definedName name="ㄴ" localSheetId="3" hidden="1">{#N/A,#N/A,FALSE,"BS";#N/A,#N/A,FALSE,"PL";#N/A,#N/A,FALSE,"처분";#N/A,#N/A,FALSE,"현금";#N/A,#N/A,FALSE,"매출";#N/A,#N/A,FALSE,"원가";#N/A,#N/A,FALSE,"경영"}</definedName>
    <definedName name="ㄴ" hidden="1">{#N/A,#N/A,FALSE,"BS";#N/A,#N/A,FALSE,"PL";#N/A,#N/A,FALSE,"처분";#N/A,#N/A,FALSE,"현금";#N/A,#N/A,FALSE,"매출";#N/A,#N/A,FALSE,"원가";#N/A,#N/A,FALSE,"경영"}</definedName>
    <definedName name="ㄴ_2" localSheetId="0" hidden="1">{#N/A,#N/A,FALSE,"PART-1234-8-12-9(41)";#N/A,#N/A,FALSE,"PARTS-2(3)";#N/A,#N/A,FALSE,"VAN SYSTEM";#N/A,#N/A,FALSE,"PARTS-10(26)";#N/A,#N/A,FALSE,"PART-5-6-7-11(14)";#N/A,#N/A,FALSE,"PARTS-4(3)";#N/A,#N/A,FALSE,"PCLASS"}</definedName>
    <definedName name="ㄴ_2" hidden="1">{#N/A,#N/A,FALSE,"PART-1234-8-12-9(41)";#N/A,#N/A,FALSE,"PARTS-2(3)";#N/A,#N/A,FALSE,"VAN SYSTEM";#N/A,#N/A,FALSE,"PARTS-10(26)";#N/A,#N/A,FALSE,"PART-5-6-7-11(14)";#N/A,#N/A,FALSE,"PARTS-4(3)";#N/A,#N/A,FALSE,"PCLASS"}</definedName>
    <definedName name="ㄴㄴ" localSheetId="25" hidden="1">{#N/A,#N/A,FALSE,"손익표지";#N/A,#N/A,FALSE,"손익계산";#N/A,#N/A,FALSE,"일반관리비";#N/A,#N/A,FALSE,"영업외수익";#N/A,#N/A,FALSE,"영업외비용";#N/A,#N/A,FALSE,"매출액";#N/A,#N/A,FALSE,"요약손익";#N/A,#N/A,FALSE,"요약대차";#N/A,#N/A,FALSE,"매출채권현황";#N/A,#N/A,FALSE,"매출채권명세"}</definedName>
    <definedName name="ㄴㄴ"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ㄴㄴ"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ㄴㄴ" hidden="1">{#N/A,#N/A,FALSE,"손익표지";#N/A,#N/A,FALSE,"손익계산";#N/A,#N/A,FALSE,"일반관리비";#N/A,#N/A,FALSE,"영업외수익";#N/A,#N/A,FALSE,"영업외비용";#N/A,#N/A,FALSE,"매출액";#N/A,#N/A,FALSE,"요약손익";#N/A,#N/A,FALSE,"요약대차";#N/A,#N/A,FALSE,"매출채권현황";#N/A,#N/A,FALSE,"매출채권명세"}</definedName>
    <definedName name="ㄴㄴㄴ" localSheetId="25" hidden="1">{#N/A,#N/A,FALSE,"BS";#N/A,#N/A,FALSE,"PL";#N/A,#N/A,FALSE,"처분";#N/A,#N/A,FALSE,"현금";#N/A,#N/A,FALSE,"매출";#N/A,#N/A,FALSE,"원가";#N/A,#N/A,FALSE,"경영"}</definedName>
    <definedName name="ㄴㄴㄴ" localSheetId="0" hidden="1">{#N/A,#N/A,FALSE,"BS";#N/A,#N/A,FALSE,"PL";#N/A,#N/A,FALSE,"처분";#N/A,#N/A,FALSE,"현금";#N/A,#N/A,FALSE,"매출";#N/A,#N/A,FALSE,"원가";#N/A,#N/A,FALSE,"경영"}</definedName>
    <definedName name="ㄴㄴㄴ" localSheetId="3" hidden="1">{#N/A,#N/A,FALSE,"BS";#N/A,#N/A,FALSE,"PL";#N/A,#N/A,FALSE,"처분";#N/A,#N/A,FALSE,"현금";#N/A,#N/A,FALSE,"매출";#N/A,#N/A,FALSE,"원가";#N/A,#N/A,FALSE,"경영"}</definedName>
    <definedName name="ㄴㄴㄴ" hidden="1">{#N/A,#N/A,FALSE,"BS";#N/A,#N/A,FALSE,"PL";#N/A,#N/A,FALSE,"처분";#N/A,#N/A,FALSE,"현금";#N/A,#N/A,FALSE,"매출";#N/A,#N/A,FALSE,"원가";#N/A,#N/A,FALSE,"경영"}</definedName>
    <definedName name="ㄴㄴㄴ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ㄳㄷㄷㅀ" localSheetId="0" hidden="1">{#N/A,#N/A,FALSE,"PART-1234-8-12-9(41)";#N/A,#N/A,FALSE,"PARTS-2(3)";#N/A,#N/A,FALSE,"VAN SYSTEM";#N/A,#N/A,FALSE,"PARTS-10(26)";#N/A,#N/A,FALSE,"PART-5-6-7-11(14)";#N/A,#N/A,FALSE,"PARTS-4(3)";#N/A,#N/A,FALSE,"PCLASS"}</definedName>
    <definedName name="ㄴㄴㄴㄳㄷㄷㅀ" hidden="1">{#N/A,#N/A,FALSE,"PART-1234-8-12-9(41)";#N/A,#N/A,FALSE,"PARTS-2(3)";#N/A,#N/A,FALSE,"VAN SYSTEM";#N/A,#N/A,FALSE,"PARTS-10(26)";#N/A,#N/A,FALSE,"PART-5-6-7-11(14)";#N/A,#N/A,FALSE,"PARTS-4(3)";#N/A,#N/A,FALSE,"PCLASS"}</definedName>
    <definedName name="ㄴㄴㄴㄳㄷㄷㅀ_2" localSheetId="0" hidden="1">{#N/A,#N/A,FALSE,"PART-1234-8-12-9(41)";#N/A,#N/A,FALSE,"PARTS-2(3)";#N/A,#N/A,FALSE,"VAN SYSTEM";#N/A,#N/A,FALSE,"PARTS-10(26)";#N/A,#N/A,FALSE,"PART-5-6-7-11(14)";#N/A,#N/A,FALSE,"PARTS-4(3)";#N/A,#N/A,FALSE,"PCLASS"}</definedName>
    <definedName name="ㄴㄴㄴㄳㄷㄷㅀ_2" hidden="1">{#N/A,#N/A,FALSE,"PART-1234-8-12-9(41)";#N/A,#N/A,FALSE,"PARTS-2(3)";#N/A,#N/A,FALSE,"VAN SYSTEM";#N/A,#N/A,FALSE,"PARTS-10(26)";#N/A,#N/A,FALSE,"PART-5-6-7-11(14)";#N/A,#N/A,FALSE,"PARTS-4(3)";#N/A,#N/A,FALSE,"PCLASS"}</definedName>
    <definedName name="ㄴㄴㄴㄴ" localSheetId="25" hidden="1">{#N/A,#N/A,FALSE,"UNIT";#N/A,#N/A,FALSE,"UNIT";#N/A,#N/A,FALSE,"계정"}</definedName>
    <definedName name="ㄴㄴㄴㄴ" localSheetId="0" hidden="1">{#N/A,#N/A,FALSE,"UNIT";#N/A,#N/A,FALSE,"UNIT";#N/A,#N/A,FALSE,"계정"}</definedName>
    <definedName name="ㄴㄴㄴㄴ" localSheetId="3" hidden="1">{#N/A,#N/A,FALSE,"UNIT";#N/A,#N/A,FALSE,"UNIT";#N/A,#N/A,FALSE,"계정"}</definedName>
    <definedName name="ㄴㄴㄴㄴ" hidden="1">{#N/A,#N/A,FALSE,"UNIT";#N/A,#N/A,FALSE,"UNIT";#N/A,#N/A,FALSE,"계정"}</definedName>
    <definedName name="ㄴㄴㄴㄴ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ㄴ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ㄴㄴ" localSheetId="0" hidden="1">{#N/A,#N/A,TRUE,"생산";#N/A,#N/A,TRUE,"표지"}</definedName>
    <definedName name="ㄴㄴㄴㄴㄴ" hidden="1">{#N/A,#N/A,TRUE,"생산";#N/A,#N/A,TRUE,"표지"}</definedName>
    <definedName name="ㄴㄴㄴㄴㄴㄴㄴㄴ" localSheetId="0" hidden="1">{"'Sheet1'!$A$1:$H$36"}</definedName>
    <definedName name="ㄴㄴㄴㄴㄴㄴㄴㄴ" hidden="1">{"'Sheet1'!$A$1:$H$36"}</definedName>
    <definedName name="ㄴㄴㄴㄴㄴㄴㄴㄴㄴㄴㄴㄴㄴ"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ㄴㄴㄴㄴㄴㄴㄴㄴㄴ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ㄶㄹㅇㅅㅅㅅㅇ"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ㄶㄹㅇㅅㅅㅅ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ㄶㄹㅇㅅㅅㅅㅇ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ㄶㄹㅇㅅㅅㅅㅇ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ㄴㄹㄴㄹㅇ" localSheetId="0" hidden="1">{#N/A,#N/A,FALSE,"PART-1234-8-12-9(41)";#N/A,#N/A,FALSE,"PARTS-2(3)";#N/A,#N/A,FALSE,"VAN SYSTEM";#N/A,#N/A,FALSE,"PARTS-10(26)";#N/A,#N/A,FALSE,"PART-5-6-7-11(14)";#N/A,#N/A,FALSE,"PARTS-4(3)";#N/A,#N/A,FALSE,"PCLASS"}</definedName>
    <definedName name="ㄴㄴㄴㄹㄴㄹㅇ" hidden="1">{#N/A,#N/A,FALSE,"PART-1234-8-12-9(41)";#N/A,#N/A,FALSE,"PARTS-2(3)";#N/A,#N/A,FALSE,"VAN SYSTEM";#N/A,#N/A,FALSE,"PARTS-10(26)";#N/A,#N/A,FALSE,"PART-5-6-7-11(14)";#N/A,#N/A,FALSE,"PARTS-4(3)";#N/A,#N/A,FALSE,"PCLASS"}</definedName>
    <definedName name="ㄴㄴㄴㄹㄴㄹㅇ_2" localSheetId="0" hidden="1">{#N/A,#N/A,FALSE,"PART-1234-8-12-9(41)";#N/A,#N/A,FALSE,"PARTS-2(3)";#N/A,#N/A,FALSE,"VAN SYSTEM";#N/A,#N/A,FALSE,"PARTS-10(26)";#N/A,#N/A,FALSE,"PART-5-6-7-11(14)";#N/A,#N/A,FALSE,"PARTS-4(3)";#N/A,#N/A,FALSE,"PCLASS"}</definedName>
    <definedName name="ㄴㄴㄴㄹㄴㄹㅇ_2" hidden="1">{#N/A,#N/A,FALSE,"PART-1234-8-12-9(41)";#N/A,#N/A,FALSE,"PARTS-2(3)";#N/A,#N/A,FALSE,"VAN SYSTEM";#N/A,#N/A,FALSE,"PARTS-10(26)";#N/A,#N/A,FALSE,"PART-5-6-7-11(14)";#N/A,#N/A,FALSE,"PARTS-4(3)";#N/A,#N/A,FALSE,"PCLASS"}</definedName>
    <definedName name="ㄴㄴㄴㅁㅇ"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ㄴㄴㄴㅁㅇ"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ㄴㄴㄹㅇㅇㅎㅎㄴㅇㅇ"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ㄹㅇㅇㅎㅎㄴㅇ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ㄹㅇㅇㅎㅎㄴㅇㅇ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ㄹㅇㅇㅎㅎㄴㅇㅇ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ㄴㅇ" hidden="1">#REF!</definedName>
    <definedName name="ㄴㄷㄹ" localSheetId="0" hidden="1">{#N/A,#N/A,FALSE,"PART-1234-8-12-9(41)";#N/A,#N/A,FALSE,"PARTS-2(3)";#N/A,#N/A,FALSE,"VAN SYSTEM";#N/A,#N/A,FALSE,"PARTS-10(26)";#N/A,#N/A,FALSE,"PART-5-6-7-11(14)";#N/A,#N/A,FALSE,"PARTS-4(3)";#N/A,#N/A,FALSE,"PCLASS"}</definedName>
    <definedName name="ㄴㄷㄹ" hidden="1">{#N/A,#N/A,FALSE,"PART-1234-8-12-9(41)";#N/A,#N/A,FALSE,"PARTS-2(3)";#N/A,#N/A,FALSE,"VAN SYSTEM";#N/A,#N/A,FALSE,"PARTS-10(26)";#N/A,#N/A,FALSE,"PART-5-6-7-11(14)";#N/A,#N/A,FALSE,"PARTS-4(3)";#N/A,#N/A,FALSE,"PCLASS"}</definedName>
    <definedName name="ㄴㄷㅇㅇㄻㄴㅇㄻㄴㄹ"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ㄴㄷㅇㅇㄻㄴㅇㄻㄴㄹ"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ㄴㄹ" hidden="1">#REF!</definedName>
    <definedName name="ㄴㄹㄴㅁㅎㅇㄹ" localSheetId="0" hidden="1">{#N/A,"수불부",FALSE,"사급자재수불서";#N/A,"수불부",FALSE,"사급자재수불서"}</definedName>
    <definedName name="ㄴㄹㄴㅁㅎㅇㄹ" hidden="1">{#N/A,"수불부",FALSE,"사급자재수불서";#N/A,"수불부",FALSE,"사급자재수불서"}</definedName>
    <definedName name="ㄴㄹㄴㅇㅁㄹ" localSheetId="0" hidden="1">{#N/A,#N/A,FALSE,"단축1";#N/A,#N/A,FALSE,"단축2";#N/A,#N/A,FALSE,"단축3";#N/A,#N/A,FALSE,"장축";#N/A,#N/A,FALSE,"4WD"}</definedName>
    <definedName name="ㄴㄹㄴㅇㅁㄹ" hidden="1">{#N/A,#N/A,FALSE,"단축1";#N/A,#N/A,FALSE,"단축2";#N/A,#N/A,FALSE,"단축3";#N/A,#N/A,FALSE,"장축";#N/A,#N/A,FALSE,"4WD"}</definedName>
    <definedName name="ㄴㄹㄹ"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ㄴㄹㄹ"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ㄴㄹㅀㅇㄹ"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ㄹㅀㅇㄹ"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ㄹㅇㅎㅇㄴ"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ㄴㄹㅇㅎㅇㄴ" hidden="1">{#N/A,#N/A,FALSE,"손익표지";#N/A,#N/A,FALSE,"손익계산";#N/A,#N/A,FALSE,"일반관리비";#N/A,#N/A,FALSE,"영업외수익";#N/A,#N/A,FALSE,"영업외비용";#N/A,#N/A,FALSE,"매출액";#N/A,#N/A,FALSE,"요약손익";#N/A,#N/A,FALSE,"요약대차";#N/A,#N/A,FALSE,"매출채권현황";#N/A,#N/A,FALSE,"매출채권명세"}</definedName>
    <definedName name="ㄴ론ㅎ"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ㄴ론ㅎ" hidden="1">{#N/A,#N/A,FALSE,"손익표지";#N/A,#N/A,FALSE,"손익계산";#N/A,#N/A,FALSE,"일반관리비";#N/A,#N/A,FALSE,"영업외수익";#N/A,#N/A,FALSE,"영업외비용";#N/A,#N/A,FALSE,"매출액";#N/A,#N/A,FALSE,"요약손익";#N/A,#N/A,FALSE,"요약대차";#N/A,#N/A,FALSE,"매출채권현황";#N/A,#N/A,FALSE,"매출채권명세"}</definedName>
    <definedName name="ㄴ류율ㅇ" localSheetId="0" hidden="1">{#N/A,#N/A,FALSE,"Yield";#N/A,#N/A,FALSE,"Loss1";#N/A,#N/A,FALSE,"Loss2";#N/A,#N/A,FALSE,"Hour-Labor(배분)";#N/A,#N/A,FALSE,"Capital Expenditure";#N/A,#N/A,FALSE,"Productivity"}</definedName>
    <definedName name="ㄴ류율ㅇ" localSheetId="3" hidden="1">{#N/A,#N/A,FALSE,"Yield";#N/A,#N/A,FALSE,"Loss1";#N/A,#N/A,FALSE,"Loss2";#N/A,#N/A,FALSE,"Hour-Labor(배분)";#N/A,#N/A,FALSE,"Capital Expenditure";#N/A,#N/A,FALSE,"Productivity"}</definedName>
    <definedName name="ㄴ류율ㅇ" hidden="1">{#N/A,#N/A,FALSE,"Yield";#N/A,#N/A,FALSE,"Loss1";#N/A,#N/A,FALSE,"Loss2";#N/A,#N/A,FALSE,"Hour-Labor(배분)";#N/A,#N/A,FALSE,"Capital Expenditure";#N/A,#N/A,FALSE,"Productivity"}</definedName>
    <definedName name="ㄴㅁ" localSheetId="0" hidden="1">{#N/A,#N/A,FALSE,"주요여수신";#N/A,#N/A,FALSE,"수신금리";#N/A,#N/A,FALSE,"대출금리";#N/A,#N/A,FALSE,"신규대출";#N/A,#N/A,FALSE,"총액대출"}</definedName>
    <definedName name="ㄴㅁ" hidden="1">{#N/A,#N/A,FALSE,"주요여수신";#N/A,#N/A,FALSE,"수신금리";#N/A,#N/A,FALSE,"대출금리";#N/A,#N/A,FALSE,"신규대출";#N/A,#N/A,FALSE,"총액대출"}</definedName>
    <definedName name="ㄴㅁㄻㄴㅇㄹㅇㄴㄹ" localSheetId="0" hidden="1">{#N/A,"수불부",FALSE,"사급자재수불서";#N/A,"수불부",FALSE,"사급자재수불서"}</definedName>
    <definedName name="ㄴㅁㄻㄴㅇㄹㅇㄴㄹ" hidden="1">{#N/A,"수불부",FALSE,"사급자재수불서";#N/A,"수불부",FALSE,"사급자재수불서"}</definedName>
    <definedName name="ㄴㅁㅁ" localSheetId="0" hidden="1">{#N/A,#N/A,FALSE,"Aging Summary";#N/A,#N/A,FALSE,"Ratio Analysis";#N/A,#N/A,FALSE,"Test 120 Day Accts";#N/A,#N/A,FALSE,"Tickmarks"}</definedName>
    <definedName name="ㄴㅁㅁ" localSheetId="3" hidden="1">{#N/A,#N/A,FALSE,"Aging Summary";#N/A,#N/A,FALSE,"Ratio Analysis";#N/A,#N/A,FALSE,"Test 120 Day Accts";#N/A,#N/A,FALSE,"Tickmarks"}</definedName>
    <definedName name="ㄴㅁㅁ" hidden="1">{#N/A,#N/A,FALSE,"Aging Summary";#N/A,#N/A,FALSE,"Ratio Analysis";#N/A,#N/A,FALSE,"Test 120 Day Accts";#N/A,#N/A,FALSE,"Tickmarks"}</definedName>
    <definedName name="ㄴㅁㅇ" localSheetId="0"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ㄴㅁㅇ" hidden="1">{#N/A,#N/A,TRUE,"1.환경분석_목표";#N/A,#N/A,TRUE,"2.원가절감";#N/A,#N/A,TRUE,"3.경영계획총괄";#N/A,#N/A,TRUE,"4.손익계획";#N/A,#N/A,TRUE,"5.재무계획";#N/A,#N/A,TRUE,"6-1.차임금현황";#N/A,#N/A,TRUE,"6-2현금흐름";#N/A,#N/A,TRUE,"7-1.생산계획";#N/A,#N/A,TRUE,"7-2.판매계획";#N/A,#N/A,TRUE,"8-1.유형별투자";#N/A,#N/A,TRUE,"8-2.내역별투자";#N/A,#N/A,TRUE,"8-3.연구개발";#N/A,#N/A,TRUE,"9.인력운용";#N/A,#N/A,TRUE,"10.조직도";#N/A,#N/A,TRUE,"11.교육훈련계획";#N/A,#N/A,TRUE,"12.홍보계획";#N/A,#N/A,TRUE,"13.보유부동산현황";#N/A,#N/A,TRUE,"표지";#N/A,#N/A,TRUE,"목차"}</definedName>
    <definedName name="ㄴㅁㅇㄹ" hidden="1">#REF!</definedName>
    <definedName name="ㄴㅁㅇㅁㄴㅇ" localSheetId="0" hidden="1">{#N/A,#N/A,FALSE,"단축1";#N/A,#N/A,FALSE,"단축2";#N/A,#N/A,FALSE,"단축3";#N/A,#N/A,FALSE,"장축";#N/A,#N/A,FALSE,"4WD"}</definedName>
    <definedName name="ㄴㅁㅇㅁㄴㅇ" hidden="1">{#N/A,#N/A,FALSE,"단축1";#N/A,#N/A,FALSE,"단축2";#N/A,#N/A,FALSE,"단축3";#N/A,#N/A,FALSE,"장축";#N/A,#N/A,FALSE,"4WD"}</definedName>
    <definedName name="ㄴㅁㅇㅁㄹ"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ㄴㅁㅇㅁㄹ" hidden="1">{#N/A,#N/A,FALSE,"손익표지";#N/A,#N/A,FALSE,"손익계산";#N/A,#N/A,FALSE,"일반관리비";#N/A,#N/A,FALSE,"영업외수익";#N/A,#N/A,FALSE,"영업외비용";#N/A,#N/A,FALSE,"매출액";#N/A,#N/A,FALSE,"요약손익";#N/A,#N/A,FALSE,"요약대차";#N/A,#N/A,FALSE,"매출채권현황";#N/A,#N/A,FALSE,"매출채권명세"}</definedName>
    <definedName name="ㄴㅅㄱㄷㅅㄱㄷㅅㄱㄷ4" localSheetId="0" hidden="1">{#N/A,#N/A,FALSE,"PART-1234-8-12-9(41)";#N/A,#N/A,FALSE,"PARTS-2(3)";#N/A,#N/A,FALSE,"VAN SYSTEM";#N/A,#N/A,FALSE,"PARTS-10(26)";#N/A,#N/A,FALSE,"PART-5-6-7-11(14)";#N/A,#N/A,FALSE,"PARTS-4(3)";#N/A,#N/A,FALSE,"PCLASS"}</definedName>
    <definedName name="ㄴㅅㄱㄷㅅㄱㄷㅅㄱㄷ4" hidden="1">{#N/A,#N/A,FALSE,"PART-1234-8-12-9(41)";#N/A,#N/A,FALSE,"PARTS-2(3)";#N/A,#N/A,FALSE,"VAN SYSTEM";#N/A,#N/A,FALSE,"PARTS-10(26)";#N/A,#N/A,FALSE,"PART-5-6-7-11(14)";#N/A,#N/A,FALSE,"PARTS-4(3)";#N/A,#N/A,FALSE,"PCLASS"}</definedName>
    <definedName name="ㄴㅅㄱㄷㅅㄱㄷㅅㄱㄷ4_2" localSheetId="0" hidden="1">{#N/A,#N/A,FALSE,"PART-1234-8-12-9(41)";#N/A,#N/A,FALSE,"PARTS-2(3)";#N/A,#N/A,FALSE,"VAN SYSTEM";#N/A,#N/A,FALSE,"PARTS-10(26)";#N/A,#N/A,FALSE,"PART-5-6-7-11(14)";#N/A,#N/A,FALSE,"PARTS-4(3)";#N/A,#N/A,FALSE,"PCLASS"}</definedName>
    <definedName name="ㄴㅅㄱㄷㅅㄱㄷㅅㄱㄷ4_2" hidden="1">{#N/A,#N/A,FALSE,"PART-1234-8-12-9(41)";#N/A,#N/A,FALSE,"PARTS-2(3)";#N/A,#N/A,FALSE,"VAN SYSTEM";#N/A,#N/A,FALSE,"PARTS-10(26)";#N/A,#N/A,FALSE,"PART-5-6-7-11(14)";#N/A,#N/A,FALSE,"PARTS-4(3)";#N/A,#N/A,FALSE,"PCLASS"}</definedName>
    <definedName name="ㄴㅅㄱㄷㅅㄷㄱㄱㄱㄱㄱㄱㅇ" localSheetId="0" hidden="1">{#N/A,#N/A,FALSE,"PART-1234-8-12-9(41)";#N/A,#N/A,FALSE,"PARTS-2(3)";#N/A,#N/A,FALSE,"VAN SYSTEM";#N/A,#N/A,FALSE,"PARTS-10(26)";#N/A,#N/A,FALSE,"PART-5-6-7-11(14)";#N/A,#N/A,FALSE,"PARTS-4(3)";#N/A,#N/A,FALSE,"PCLASS"}</definedName>
    <definedName name="ㄴㅅㄱㄷㅅㄷㄱㄱㄱㄱㄱㄱㅇ" hidden="1">{#N/A,#N/A,FALSE,"PART-1234-8-12-9(41)";#N/A,#N/A,FALSE,"PARTS-2(3)";#N/A,#N/A,FALSE,"VAN SYSTEM";#N/A,#N/A,FALSE,"PARTS-10(26)";#N/A,#N/A,FALSE,"PART-5-6-7-11(14)";#N/A,#N/A,FALSE,"PARTS-4(3)";#N/A,#N/A,FALSE,"PCLASS"}</definedName>
    <definedName name="ㄴㅅㄱㄷㅅㄷㄱㄱㄱㄱㄱㄱㅇ_2" localSheetId="0" hidden="1">{#N/A,#N/A,FALSE,"PART-1234-8-12-9(41)";#N/A,#N/A,FALSE,"PARTS-2(3)";#N/A,#N/A,FALSE,"VAN SYSTEM";#N/A,#N/A,FALSE,"PARTS-10(26)";#N/A,#N/A,FALSE,"PART-5-6-7-11(14)";#N/A,#N/A,FALSE,"PARTS-4(3)";#N/A,#N/A,FALSE,"PCLASS"}</definedName>
    <definedName name="ㄴㅅㄱㄷㅅㄷㄱㄱㄱㄱㄱㄱㅇ_2" hidden="1">{#N/A,#N/A,FALSE,"PART-1234-8-12-9(41)";#N/A,#N/A,FALSE,"PARTS-2(3)";#N/A,#N/A,FALSE,"VAN SYSTEM";#N/A,#N/A,FALSE,"PARTS-10(26)";#N/A,#N/A,FALSE,"PART-5-6-7-11(14)";#N/A,#N/A,FALSE,"PARTS-4(3)";#N/A,#N/A,FALSE,"PCLASS"}</definedName>
    <definedName name="ㄴㅅㄱㄷㅅㄷㄷㅅㄳㄱㄷㅅㄱㄷㄴㄱ" localSheetId="0" hidden="1">{#N/A,#N/A,FALSE,"PART-1234-8-12-9(41)";#N/A,#N/A,FALSE,"PARTS-2(3)";#N/A,#N/A,FALSE,"VAN SYSTEM";#N/A,#N/A,FALSE,"PARTS-10(26)";#N/A,#N/A,FALSE,"PART-5-6-7-11(14)";#N/A,#N/A,FALSE,"PARTS-4(3)";#N/A,#N/A,FALSE,"PCLASS"}</definedName>
    <definedName name="ㄴㅅㄱㄷㅅㄷㄷㅅㄳㄱㄷㅅㄱㄷㄴㄱ" hidden="1">{#N/A,#N/A,FALSE,"PART-1234-8-12-9(41)";#N/A,#N/A,FALSE,"PARTS-2(3)";#N/A,#N/A,FALSE,"VAN SYSTEM";#N/A,#N/A,FALSE,"PARTS-10(26)";#N/A,#N/A,FALSE,"PART-5-6-7-11(14)";#N/A,#N/A,FALSE,"PARTS-4(3)";#N/A,#N/A,FALSE,"PCLASS"}</definedName>
    <definedName name="ㄴㅅㄱㄷㅅㄷㄷㅅㄳㄱㄷㅅㄱㄷㄴㄱ_2" localSheetId="0" hidden="1">{#N/A,#N/A,FALSE,"PART-1234-8-12-9(41)";#N/A,#N/A,FALSE,"PARTS-2(3)";#N/A,#N/A,FALSE,"VAN SYSTEM";#N/A,#N/A,FALSE,"PARTS-10(26)";#N/A,#N/A,FALSE,"PART-5-6-7-11(14)";#N/A,#N/A,FALSE,"PARTS-4(3)";#N/A,#N/A,FALSE,"PCLASS"}</definedName>
    <definedName name="ㄴㅅㄱㄷㅅㄷㄷㅅㄳㄱㄷㅅㄱㄷㄴㄱ_2" hidden="1">{#N/A,#N/A,FALSE,"PART-1234-8-12-9(41)";#N/A,#N/A,FALSE,"PARTS-2(3)";#N/A,#N/A,FALSE,"VAN SYSTEM";#N/A,#N/A,FALSE,"PARTS-10(26)";#N/A,#N/A,FALSE,"PART-5-6-7-11(14)";#N/A,#N/A,FALSE,"PARTS-4(3)";#N/A,#N/A,FALSE,"PCLASS"}</definedName>
    <definedName name="ㄴㅅㄷㄳㄴㄱㄷㅅㄱㄷ" localSheetId="0" hidden="1">{#N/A,#N/A,FALSE,"PART-1234-8-12-9(41)";#N/A,#N/A,FALSE,"PARTS-2(3)";#N/A,#N/A,FALSE,"VAN SYSTEM";#N/A,#N/A,FALSE,"PARTS-10(26)";#N/A,#N/A,FALSE,"PART-5-6-7-11(14)";#N/A,#N/A,FALSE,"PARTS-4(3)";#N/A,#N/A,FALSE,"PCLASS"}</definedName>
    <definedName name="ㄴㅅㄷㄳㄴㄱㄷㅅㄱㄷ" hidden="1">{#N/A,#N/A,FALSE,"PART-1234-8-12-9(41)";#N/A,#N/A,FALSE,"PARTS-2(3)";#N/A,#N/A,FALSE,"VAN SYSTEM";#N/A,#N/A,FALSE,"PARTS-10(26)";#N/A,#N/A,FALSE,"PART-5-6-7-11(14)";#N/A,#N/A,FALSE,"PARTS-4(3)";#N/A,#N/A,FALSE,"PCLASS"}</definedName>
    <definedName name="ㄴㅅㄷㄳㄴㄱㄷㅅㄱㄷ_2" localSheetId="0" hidden="1">{#N/A,#N/A,FALSE,"PART-1234-8-12-9(41)";#N/A,#N/A,FALSE,"PARTS-2(3)";#N/A,#N/A,FALSE,"VAN SYSTEM";#N/A,#N/A,FALSE,"PARTS-10(26)";#N/A,#N/A,FALSE,"PART-5-6-7-11(14)";#N/A,#N/A,FALSE,"PARTS-4(3)";#N/A,#N/A,FALSE,"PCLASS"}</definedName>
    <definedName name="ㄴㅅㄷㄳㄴㄱㄷㅅㄱㄷ_2" hidden="1">{#N/A,#N/A,FALSE,"PART-1234-8-12-9(41)";#N/A,#N/A,FALSE,"PARTS-2(3)";#N/A,#N/A,FALSE,"VAN SYSTEM";#N/A,#N/A,FALSE,"PARTS-10(26)";#N/A,#N/A,FALSE,"PART-5-6-7-11(14)";#N/A,#N/A,FALSE,"PARTS-4(3)";#N/A,#N/A,FALSE,"PCLASS"}</definedName>
    <definedName name="ㄴㅅㅅㄱㄷㄴㄳ"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ㅅㅅㄱㄷㄴㄳ"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ㅅㅅㄱㄷㄴㄳ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ㅅㅅㄱㄷㄴㄳ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ㄴㅇ" localSheetId="0" hidden="1">{#N/A,#N/A,FALSE,"교재수정"}</definedName>
    <definedName name="ㄴㅇ" localSheetId="3" hidden="1">{#N/A,#N/A,FALSE,"교재수정"}</definedName>
    <definedName name="ㄴㅇ" hidden="1">{#N/A,#N/A,FALSE,"교재수정"}</definedName>
    <definedName name="ㄴㅇㄹ" localSheetId="25" hidden="1">{#N/A,#N/A,FALSE,"UNIT";#N/A,#N/A,FALSE,"UNIT";#N/A,#N/A,FALSE,"계정"}</definedName>
    <definedName name="ㄴㅇㄹ" localSheetId="0" hidden="1">{#N/A,#N/A,FALSE,"UNIT";#N/A,#N/A,FALSE,"UNIT";#N/A,#N/A,FALSE,"계정"}</definedName>
    <definedName name="ㄴㅇㄹ" localSheetId="3" hidden="1">{#N/A,#N/A,FALSE,"UNIT";#N/A,#N/A,FALSE,"UNIT";#N/A,#N/A,FALSE,"계정"}</definedName>
    <definedName name="ㄴㅇㄹ" hidden="1">{#N/A,#N/A,FALSE,"UNIT";#N/A,#N/A,FALSE,"UNIT";#N/A,#N/A,FALSE,"계정"}</definedName>
    <definedName name="ㄴㅇㄹㄴ" localSheetId="0" hidden="1">{#N/A,"수불부",FALSE,"사급자재수불서";#N/A,"수불부",FALSE,"사급자재수불서"}</definedName>
    <definedName name="ㄴㅇㄹㄴ" hidden="1">{#N/A,"수불부",FALSE,"사급자재수불서";#N/A,"수불부",FALSE,"사급자재수불서"}</definedName>
    <definedName name="ㄴㅇㄹㄴㄹ" localSheetId="0" hidden="1">{"'Sheet1'!$D$19","'Sheet1'!$B$22:$E$22"}</definedName>
    <definedName name="ㄴㅇㄹㄴㄹ" hidden="1">{"'Sheet1'!$D$19","'Sheet1'!$B$22:$E$22"}</definedName>
    <definedName name="ㄴㅇㄹㄴㅇㄹ" localSheetId="0"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ㄴㅇㄹㄴㅇㄹ"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ㄴㅇㄹㄴㅇㄹㄴㄹㅇㄴ"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ㄴㅇㄹㄴㅇㄹㄴㄹㅇㄴ" hidden="1">{#N/A,#N/A,FALSE,"손익표지";#N/A,#N/A,FALSE,"손익계산";#N/A,#N/A,FALSE,"일반관리비";#N/A,#N/A,FALSE,"영업외수익";#N/A,#N/A,FALSE,"영업외비용";#N/A,#N/A,FALSE,"매출액";#N/A,#N/A,FALSE,"요약손익";#N/A,#N/A,FALSE,"요약대차";#N/A,#N/A,FALSE,"매출채권현황";#N/A,#N/A,FALSE,"매출채권명세"}</definedName>
    <definedName name="ㄴㅇㄹㅇㄴㄹ" localSheetId="0" hidden="1">{#N/A,#N/A,FALSE,"단축1";#N/A,#N/A,FALSE,"단축2";#N/A,#N/A,FALSE,"단축3";#N/A,#N/A,FALSE,"장축";#N/A,#N/A,FALSE,"4WD"}</definedName>
    <definedName name="ㄴㅇㄹㅇㄴㄹ" hidden="1">{#N/A,#N/A,FALSE,"단축1";#N/A,#N/A,FALSE,"단축2";#N/A,#N/A,FALSE,"단축3";#N/A,#N/A,FALSE,"장축";#N/A,#N/A,FALSE,"4WD"}</definedName>
    <definedName name="ㄴㅇ라" localSheetId="0" hidden="1">{#N/A,#N/A,FALSE,"계약직(여)"}</definedName>
    <definedName name="ㄴㅇ라" localSheetId="3" hidden="1">{#N/A,#N/A,FALSE,"계약직(여)"}</definedName>
    <definedName name="ㄴㅇ라" hidden="1">{#N/A,#N/A,FALSE,"계약직(여)"}</definedName>
    <definedName name="ㄴㅇㄻㄴㅇㄻ"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ㄴㅇㄻㄴㅇㄻ" hidden="1">{#N/A,#N/A,FALSE,"손익표지";#N/A,#N/A,FALSE,"손익계산";#N/A,#N/A,FALSE,"일반관리비";#N/A,#N/A,FALSE,"영업외수익";#N/A,#N/A,FALSE,"영업외비용";#N/A,#N/A,FALSE,"매출액";#N/A,#N/A,FALSE,"요약손익";#N/A,#N/A,FALSE,"요약대차";#N/A,#N/A,FALSE,"매출채권현황";#N/A,#N/A,FALSE,"매출채권명세"}</definedName>
    <definedName name="ㄴㅇㄻㄹ" hidden="1">#REF!</definedName>
    <definedName name="ㄴㅇㅀㅁㅇㅎㄴㅇㅁㅀㅇㅀㄴㅇㅀ" localSheetId="0" hidden="1">{#N/A,#N/A,FALSE,"정공"}</definedName>
    <definedName name="ㄴㅇㅀㅁㅇㅎㄴㅇㅁㅀㅇㅀㄴㅇㅀ" localSheetId="3" hidden="1">{#N/A,#N/A,FALSE,"정공"}</definedName>
    <definedName name="ㄴㅇㅀㅁㅇㅎㄴㅇㅁㅀㅇㅀㄴㅇㅀ" hidden="1">{#N/A,#N/A,FALSE,"정공"}</definedName>
    <definedName name="ㄴㅇㅁ" localSheetId="0" hidden="1">{#N/A,#N/A,FALSE,"주요여수신";#N/A,#N/A,FALSE,"수신금리";#N/A,#N/A,FALSE,"대출금리";#N/A,#N/A,FALSE,"신규대출";#N/A,#N/A,FALSE,"총액대출"}</definedName>
    <definedName name="ㄴㅇㅁ" hidden="1">{#N/A,#N/A,FALSE,"주요여수신";#N/A,#N/A,FALSE,"수신금리";#N/A,#N/A,FALSE,"대출금리";#N/A,#N/A,FALSE,"신규대출";#N/A,#N/A,FALSE,"총액대출"}</definedName>
    <definedName name="ㄴㅇㅁㅇ" localSheetId="0" hidden="1">{#N/A,#N/A,FALSE,"인원";#N/A,#N/A,FALSE,"비용2";#N/A,#N/A,FALSE,"비용1";#N/A,#N/A,FALSE,"비용";#N/A,#N/A,FALSE,"보증2";#N/A,#N/A,FALSE,"보증1";#N/A,#N/A,FALSE,"보증";#N/A,#N/A,FALSE,"손익1";#N/A,#N/A,FALSE,"손익";#N/A,#N/A,FALSE,"부서별매출";#N/A,#N/A,FALSE,"매출"}</definedName>
    <definedName name="ㄴㅇㅁㅇ" hidden="1">{#N/A,#N/A,FALSE,"인원";#N/A,#N/A,FALSE,"비용2";#N/A,#N/A,FALSE,"비용1";#N/A,#N/A,FALSE,"비용";#N/A,#N/A,FALSE,"보증2";#N/A,#N/A,FALSE,"보증1";#N/A,#N/A,FALSE,"보증";#N/A,#N/A,FALSE,"손익1";#N/A,#N/A,FALSE,"손익";#N/A,#N/A,FALSE,"부서별매출";#N/A,#N/A,FALSE,"매출"}</definedName>
    <definedName name="ㄴㅇㅇ" localSheetId="0" hidden="1">{#N/A,#N/A,TRUE,"일정"}</definedName>
    <definedName name="ㄴㅇㅇ" localSheetId="3" hidden="1">{#N/A,#N/A,TRUE,"일정"}</definedName>
    <definedName name="ㄴㅇㅇ" hidden="1">{#N/A,#N/A,TRUE,"일정"}</definedName>
    <definedName name="ㄴㅇㅇㄴㄹ" localSheetId="0" hidden="1">{#N/A,#N/A,FALSE,"BS";#N/A,#N/A,FALSE,"PL";#N/A,#N/A,FALSE,"처분";#N/A,#N/A,FALSE,"현금";#N/A,#N/A,FALSE,"매출";#N/A,#N/A,FALSE,"원가";#N/A,#N/A,FALSE,"경영"}</definedName>
    <definedName name="ㄴㅇㅇㄴㄹ" hidden="1">{#N/A,#N/A,FALSE,"BS";#N/A,#N/A,FALSE,"PL";#N/A,#N/A,FALSE,"처분";#N/A,#N/A,FALSE,"현금";#N/A,#N/A,FALSE,"매출";#N/A,#N/A,FALSE,"원가";#N/A,#N/A,FALSE,"경영"}</definedName>
    <definedName name="ㄴㅇㅊㄹㄴㅇㄹ" localSheetId="0" hidden="1">{#N/A,#N/A,FALSE,"단축1";#N/A,#N/A,FALSE,"단축2";#N/A,#N/A,FALSE,"단축3";#N/A,#N/A,FALSE,"장축";#N/A,#N/A,FALSE,"4WD"}</definedName>
    <definedName name="ㄴㅇㅊㄹㄴㅇㄹ" hidden="1">{#N/A,#N/A,FALSE,"단축1";#N/A,#N/A,FALSE,"단축2";#N/A,#N/A,FALSE,"단축3";#N/A,#N/A,FALSE,"장축";#N/A,#N/A,FALSE,"4WD"}</definedName>
    <definedName name="ㄴㅇㅎㄹㄴㅇㄹ" localSheetId="0" hidden="1">{#N/A,#N/A,FALSE,"지침";#N/A,#N/A,FALSE,"환경분석";#N/A,#N/A,FALSE,"Sheet16"}</definedName>
    <definedName name="ㄴㅇㅎㄹㄴㅇㄹ" hidden="1">{#N/A,#N/A,FALSE,"지침";#N/A,#N/A,FALSE,"환경분석";#N/A,#N/A,FALSE,"Sheet16"}</definedName>
    <definedName name="ㄴ아ㅣㅓㄴㄹ이ㅏㅓㄹ"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아ㅣㅓㄴㄹ이ㅏㅓㄹ"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ㄴㅋ" localSheetId="0" hidden="1">{#N/A,#N/A,FALSE,"단축1";#N/A,#N/A,FALSE,"단축2";#N/A,#N/A,FALSE,"단축3";#N/A,#N/A,FALSE,"장축";#N/A,#N/A,FALSE,"4WD"}</definedName>
    <definedName name="ㄴㅋ" hidden="1">{#N/A,#N/A,FALSE,"단축1";#N/A,#N/A,FALSE,"단축2";#N/A,#N/A,FALSE,"단축3";#N/A,#N/A,FALSE,"장축";#N/A,#N/A,FALSE,"4WD"}</definedName>
    <definedName name="나" localSheetId="25" hidden="1">{#N/A,#N/A,FALSE,"BS";#N/A,#N/A,FALSE,"PL";#N/A,#N/A,FALSE,"처분";#N/A,#N/A,FALSE,"현금";#N/A,#N/A,FALSE,"매출";#N/A,#N/A,FALSE,"원가";#N/A,#N/A,FALSE,"경영"}</definedName>
    <definedName name="나" localSheetId="0" hidden="1">{#N/A,#N/A,FALSE,"BS";#N/A,#N/A,FALSE,"PL";#N/A,#N/A,FALSE,"처분";#N/A,#N/A,FALSE,"현금";#N/A,#N/A,FALSE,"매출";#N/A,#N/A,FALSE,"원가";#N/A,#N/A,FALSE,"경영"}</definedName>
    <definedName name="나" localSheetId="3" hidden="1">{#N/A,#N/A,FALSE,"BS";#N/A,#N/A,FALSE,"PL";#N/A,#N/A,FALSE,"처분";#N/A,#N/A,FALSE,"현금";#N/A,#N/A,FALSE,"매출";#N/A,#N/A,FALSE,"원가";#N/A,#N/A,FALSE,"경영"}</definedName>
    <definedName name="나" hidden="1">{#N/A,#N/A,FALSE,"BS";#N/A,#N/A,FALSE,"PL";#N/A,#N/A,FALSE,"처분";#N/A,#N/A,FALSE,"현금";#N/A,#N/A,FALSE,"매출";#N/A,#N/A,FALSE,"원가";#N/A,#N/A,FALSE,"경영"}</definedName>
    <definedName name="나나나" localSheetId="0" hidden="1">{"'미착금액'!$A$4:$G$14"}</definedName>
    <definedName name="나나나" hidden="1">{"'미착금액'!$A$4:$G$14"}</definedName>
    <definedName name="나나나나" hidden="1">#REF!</definedName>
    <definedName name="나나나ㅏ난" localSheetId="0" hidden="1">{"'5'!$A$1:$BB$147"}</definedName>
    <definedName name="나나나ㅏ난" hidden="1">{"'5'!$A$1:$BB$147"}</definedName>
    <definedName name="나는" hidden="1">#REF!</definedName>
    <definedName name="나는야" localSheetId="0" hidden="1">{#N/A,#N/A,FALSE,"PART-1234-8-12-9(41)";#N/A,#N/A,FALSE,"PARTS-2(3)";#N/A,#N/A,FALSE,"VAN SYSTEM";#N/A,#N/A,FALSE,"PARTS-10(26)";#N/A,#N/A,FALSE,"PART-5-6-7-11(14)";#N/A,#N/A,FALSE,"PARTS-4(3)";#N/A,#N/A,FALSE,"PCLASS"}</definedName>
    <definedName name="나는야" hidden="1">{#N/A,#N/A,FALSE,"PART-1234-8-12-9(41)";#N/A,#N/A,FALSE,"PARTS-2(3)";#N/A,#N/A,FALSE,"VAN SYSTEM";#N/A,#N/A,FALSE,"PARTS-10(26)";#N/A,#N/A,FALSE,"PART-5-6-7-11(14)";#N/A,#N/A,FALSE,"PARTS-4(3)";#N/A,#N/A,FALSE,"PCLASS"}</definedName>
    <definedName name="나다" localSheetId="0" hidden="1">{"'매출'!$A$1:$I$22"}</definedName>
    <definedName name="나다" hidden="1">{"'매출'!$A$1:$I$22"}</definedName>
    <definedName name="나다라" localSheetId="0" hidden="1">{#N/A,#N/A,FALSE,"1.CRITERIA";#N/A,#N/A,FALSE,"2.IS";#N/A,#N/A,FALSE,"3.BS";#N/A,#N/A,FALSE,"4.PER PL";#N/A,#N/A,FALSE,"5.INVESTMENT";#N/A,#N/A,FALSE,"6.공문";#N/A,#N/A,FALSE,"7.netinvest"}</definedName>
    <definedName name="나다라" hidden="1">{#N/A,#N/A,FALSE,"1.CRITERIA";#N/A,#N/A,FALSE,"2.IS";#N/A,#N/A,FALSE,"3.BS";#N/A,#N/A,FALSE,"4.PER PL";#N/A,#N/A,FALSE,"5.INVESTMENT";#N/A,#N/A,FALSE,"6.공문";#N/A,#N/A,FALSE,"7.netinvest"}</definedName>
    <definedName name="나라" localSheetId="0" hidden="1">{#N/A,#N/A,FALSE,"1.CRITERIA";#N/A,#N/A,FALSE,"2.IS";#N/A,#N/A,FALSE,"3.BS";#N/A,#N/A,FALSE,"4.PER PL";#N/A,#N/A,FALSE,"5.INVESTMENT";#N/A,#N/A,FALSE,"6.공문";#N/A,#N/A,FALSE,"7.netinvest"}</definedName>
    <definedName name="나라" hidden="1">{#N/A,#N/A,FALSE,"1.CRITERIA";#N/A,#N/A,FALSE,"2.IS";#N/A,#N/A,FALSE,"3.BS";#N/A,#N/A,FALSE,"4.PER PL";#N/A,#N/A,FALSE,"5.INVESTMENT";#N/A,#N/A,FALSE,"6.공문";#N/A,#N/A,FALSE,"7.netinvest"}</definedName>
    <definedName name="나라사랑" localSheetId="0" hidden="1">{#N/A,#N/A,FALSE,"정공"}</definedName>
    <definedName name="나라사랑" localSheetId="3" hidden="1">{#N/A,#N/A,FALSE,"정공"}</definedName>
    <definedName name="나라사랑" hidden="1">{#N/A,#N/A,FALSE,"정공"}</definedName>
    <definedName name="나리" localSheetId="0" hidden="1">{#N/A,#N/A,FALSE,"P.C.B"}</definedName>
    <definedName name="나리" hidden="1">{#N/A,#N/A,FALSE,"P.C.B"}</definedName>
    <definedName name="나무" localSheetId="25"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나무"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나무"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나무"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나무라오" localSheetId="0" hidden="1">{#N/A,#N/A,FALSE,"정공"}</definedName>
    <definedName name="나무라오" localSheetId="3" hidden="1">{#N/A,#N/A,FALSE,"정공"}</definedName>
    <definedName name="나무라오" hidden="1">{#N/A,#N/A,FALSE,"정공"}</definedName>
    <definedName name="나ㅏㅇ" hidden="1">#REF!</definedName>
    <definedName name="나ㅓㄴㅇ러ㅏ"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나ㅓㄴㅇ러ㅏ"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낙규" localSheetId="0" hidden="1">{"'5'!$A$1:$BB$147"}</definedName>
    <definedName name="낙규" hidden="1">{"'5'!$A$1:$BB$147"}</definedName>
    <definedName name="난다"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난다"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남" localSheetId="0" hidden="1">{#N/A,#N/A,FALSE,"Sheet5"}</definedName>
    <definedName name="남" hidden="1">{#N/A,#N/A,FALSE,"Sheet5"}</definedName>
    <definedName name="남의나라" localSheetId="0" hidden="1">{#N/A,#N/A,FALSE,"정공"}</definedName>
    <definedName name="남의나라" localSheetId="3" hidden="1">{#N/A,#N/A,FALSE,"정공"}</definedName>
    <definedName name="남의나라" hidden="1">{#N/A,#N/A,FALSE,"정공"}</definedName>
    <definedName name="내" localSheetId="0" hidden="1">{#N/A,#N/A,FALSE,"1.CRITERIA";#N/A,#N/A,FALSE,"2.IS";#N/A,#N/A,FALSE,"3.BS";#N/A,#N/A,FALSE,"4.PER PL";#N/A,#N/A,FALSE,"5.INVESTMENT";#N/A,#N/A,FALSE,"6.공문";#N/A,#N/A,FALSE,"7.netinvest"}</definedName>
    <definedName name="내" hidden="1">{#N/A,#N/A,FALSE,"1.CRITERIA";#N/A,#N/A,FALSE,"2.IS";#N/A,#N/A,FALSE,"3.BS";#N/A,#N/A,FALSE,"4.PER PL";#N/A,#N/A,FALSE,"5.INVESTMENT";#N/A,#N/A,FALSE,"6.공문";#N/A,#N/A,FALSE,"7.netinvest"}</definedName>
    <definedName name="내구재" localSheetId="0" hidden="1">{"'5'!$A$1:$BB$147"}</definedName>
    <definedName name="내구재" hidden="1">{"'5'!$A$1:$BB$147"}</definedName>
    <definedName name="内部" localSheetId="0" hidden="1">{#N/A,#N/A,TRUE,"LOADCOVE";#N/A,#N/A,TRUE,"PAGE001";#N/A,#N/A,TRUE,"PAGE002";#N/A,#N/A,TRUE,"PAGE003";#N/A,#N/A,TRUE,"PAGE004";#N/A,#N/A,TRUE,"PAGE005";#N/A,#N/A,TRUE,"PAGE006";#N/A,#N/A,TRUE,"PAGE007";#N/A,#N/A,TRUE,"PAGE008";#N/A,#N/A,TRUE,"PAGE009";#N/A,#N/A,TRUE,"PAGE010";#N/A,#N/A,TRUE,"PAGE011";#N/A,#N/A,TRUE,"PAGE012";#N/A,#N/A,TRUE,"PAGE013"}</definedName>
    <definedName name="内部" hidden="1">{#N/A,#N/A,TRUE,"LOADCOVE";#N/A,#N/A,TRUE,"PAGE001";#N/A,#N/A,TRUE,"PAGE002";#N/A,#N/A,TRUE,"PAGE003";#N/A,#N/A,TRUE,"PAGE004";#N/A,#N/A,TRUE,"PAGE005";#N/A,#N/A,TRUE,"PAGE006";#N/A,#N/A,TRUE,"PAGE007";#N/A,#N/A,TRUE,"PAGE008";#N/A,#N/A,TRUE,"PAGE009";#N/A,#N/A,TRUE,"PAGE010";#N/A,#N/A,TRUE,"PAGE011";#N/A,#N/A,TRUE,"PAGE012";#N/A,#N/A,TRUE,"PAGE013"}</definedName>
    <definedName name="내부거래_" localSheetId="0" hidden="1">{#N/A,#N/A,FALSE,"주요여수신";#N/A,#N/A,FALSE,"수신금리";#N/A,#N/A,FALSE,"대출금리";#N/A,#N/A,FALSE,"신규대출";#N/A,#N/A,FALSE,"총액대출"}</definedName>
    <definedName name="내부거래_" hidden="1">{#N/A,#N/A,FALSE,"주요여수신";#N/A,#N/A,FALSE,"수신금리";#N/A,#N/A,FALSE,"대출금리";#N/A,#N/A,FALSE,"신규대출";#N/A,#N/A,FALSE,"총액대출"}</definedName>
    <definedName name="냉공수지" hidden="1">#REF!</definedName>
    <definedName name="너" localSheetId="0" hidden="1">{#N/A,#N/A,FALSE,"1.CRITERIA";#N/A,#N/A,FALSE,"2.IS";#N/A,#N/A,FALSE,"3.BS";#N/A,#N/A,FALSE,"4.PER PL";#N/A,#N/A,FALSE,"5.INVESTMENT";#N/A,#N/A,FALSE,"6.공문";#N/A,#N/A,FALSE,"7.netinvest"}</definedName>
    <definedName name="너" hidden="1">{#N/A,#N/A,FALSE,"1.CRITERIA";#N/A,#N/A,FALSE,"2.IS";#N/A,#N/A,FALSE,"3.BS";#N/A,#N/A,FALSE,"4.PER PL";#N/A,#N/A,FALSE,"5.INVESTMENT";#N/A,#N/A,FALSE,"6.공문";#N/A,#N/A,FALSE,"7.netinvest"}</definedName>
    <definedName name="너무해" localSheetId="0" hidden="1">{#N/A,#N/A,FALSE,"P.C.B"}</definedName>
    <definedName name="너무해" hidden="1">{#N/A,#N/A,FALSE,"P.C.B"}</definedName>
    <definedName name="넉" localSheetId="0" hidden="1">{#N/A,#N/A,FALSE,"PART-1234-8-12-9(41)";#N/A,#N/A,FALSE,"PARTS-2(3)";#N/A,#N/A,FALSE,"VAN SYSTEM";#N/A,#N/A,FALSE,"PARTS-10(26)";#N/A,#N/A,FALSE,"PART-5-6-7-11(14)";#N/A,#N/A,FALSE,"PARTS-4(3)";#N/A,#N/A,FALSE,"PCLASS"}</definedName>
    <definedName name="넉" hidden="1">{#N/A,#N/A,FALSE,"PART-1234-8-12-9(41)";#N/A,#N/A,FALSE,"PARTS-2(3)";#N/A,#N/A,FALSE,"VAN SYSTEM";#N/A,#N/A,FALSE,"PARTS-10(26)";#N/A,#N/A,FALSE,"PART-5-6-7-11(14)";#N/A,#N/A,FALSE,"PARTS-4(3)";#N/A,#N/A,FALSE,"PCLASS"}</definedName>
    <definedName name="네" localSheetId="0" hidden="1">{#N/A,#N/A,FALSE,"Sheet5"}</definedName>
    <definedName name="네" hidden="1">{#N/A,#N/A,FALSE,"Sheet5"}</definedName>
    <definedName name="네트워크사업부" localSheetId="0" hidden="1">{"'표지'!$B$5"}</definedName>
    <definedName name="네트워크사업부" hidden="1">{"'표지'!$B$5"}</definedName>
    <definedName name="녀" localSheetId="0" hidden="1">{#N/A,#N/A,FALSE,"1.CRITERIA";#N/A,#N/A,FALSE,"2.IS";#N/A,#N/A,FALSE,"3.BS";#N/A,#N/A,FALSE,"4.PER PL";#N/A,#N/A,FALSE,"5.INVESTMENT";#N/A,#N/A,FALSE,"6.공문";#N/A,#N/A,FALSE,"7.netinvest"}</definedName>
    <definedName name="녀" hidden="1">{#N/A,#N/A,FALSE,"1.CRITERIA";#N/A,#N/A,FALSE,"2.IS";#N/A,#N/A,FALSE,"3.BS";#N/A,#N/A,FALSE,"4.PER PL";#N/A,#N/A,FALSE,"5.INVESTMENT";#N/A,#N/A,FALSE,"6.공문";#N/A,#N/A,FALSE,"7.netinvest"}</definedName>
    <definedName name="년누계" localSheetId="0" hidden="1">{#N/A,#N/A,TRUE,"생산";#N/A,#N/A,TRUE,"표지"}</definedName>
    <definedName name="년누계" hidden="1">{#N/A,#N/A,TRUE,"생산";#N/A,#N/A,TRUE,"표지"}</definedName>
    <definedName name="년도별손익" localSheetId="0" hidden="1">{#N/A,#N/A,FALSE,"PART-1234-8-12-9(41)";#N/A,#N/A,FALSE,"PARTS-2(3)";#N/A,#N/A,FALSE,"VAN SYSTEM";#N/A,#N/A,FALSE,"PARTS-10(26)";#N/A,#N/A,FALSE,"PART-5-6-7-11(14)";#N/A,#N/A,FALSE,"PARTS-4(3)";#N/A,#N/A,FALSE,"PCLASS"}</definedName>
    <definedName name="년도별손익" hidden="1">{#N/A,#N/A,FALSE,"PART-1234-8-12-9(41)";#N/A,#N/A,FALSE,"PARTS-2(3)";#N/A,#N/A,FALSE,"VAN SYSTEM";#N/A,#N/A,FALSE,"PARTS-10(26)";#N/A,#N/A,FALSE,"PART-5-6-7-11(14)";#N/A,#N/A,FALSE,"PARTS-4(3)";#N/A,#N/A,FALSE,"PCLASS"}</definedName>
    <definedName name="년도별손익분석" localSheetId="0" hidden="1">{"'10_03일자별'!$A$2:$H$31"}</definedName>
    <definedName name="년도별손익분석" hidden="1">{"'10_03일자별'!$A$2:$H$31"}</definedName>
    <definedName name="년생산분석" localSheetId="0" hidden="1">{#N/A,#N/A,TRUE,"생산";#N/A,#N/A,TRUE,"표지"}</definedName>
    <definedName name="년생산분석" hidden="1">{#N/A,#N/A,TRUE,"생산";#N/A,#N/A,TRUE,"표지"}</definedName>
    <definedName name="노" localSheetId="0" hidden="1">{#N/A,#N/A,FALSE,"1.CRITERIA";#N/A,#N/A,FALSE,"2.IS";#N/A,#N/A,FALSE,"3.BS";#N/A,#N/A,FALSE,"4.PER PL";#N/A,#N/A,FALSE,"5.INVESTMENT";#N/A,#N/A,FALSE,"6.공문";#N/A,#N/A,FALSE,"7.netinvest"}</definedName>
    <definedName name="노" hidden="1">{#N/A,#N/A,FALSE,"1.CRITERIA";#N/A,#N/A,FALSE,"2.IS";#N/A,#N/A,FALSE,"3.BS";#N/A,#N/A,FALSE,"4.PER PL";#N/A,#N/A,FALSE,"5.INVESTMENT";#N/A,#N/A,FALSE,"6.공문";#N/A,#N/A,FALSE,"7.netinvest"}</definedName>
    <definedName name="뇩ㄷㄱㄷㅅㄱㄷㅅㄱㄷ"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뇩ㄷㄱㄷㅅㄱㄷㅅ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뇩ㄷㄱㄷㅅㄱㄷㅅㄱㄷ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뇩ㄷㄱㄷㅅㄱㄷㅅㄱㄷ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누" localSheetId="0" hidden="1">{#N/A,#N/A,FALSE,"Sheet5"}</definedName>
    <definedName name="누" hidden="1">{#N/A,#N/A,FALSE,"Sheet5"}</definedName>
    <definedName name="누계" localSheetId="0" hidden="1">{#N/A,#N/A,FALSE,"단축1";#N/A,#N/A,FALSE,"단축2";#N/A,#N/A,FALSE,"단축3";#N/A,#N/A,FALSE,"장축";#N/A,#N/A,FALSE,"4WD"}</definedName>
    <definedName name="누계" localSheetId="3" hidden="1">{#N/A,#N/A,FALSE,"단축1";#N/A,#N/A,FALSE,"단축2";#N/A,#N/A,FALSE,"단축3";#N/A,#N/A,FALSE,"장축";#N/A,#N/A,FALSE,"4WD"}</definedName>
    <definedName name="누계" hidden="1">{#N/A,#N/A,FALSE,"단축1";#N/A,#N/A,FALSE,"단축2";#N/A,#N/A,FALSE,"단축3";#N/A,#N/A,FALSE,"장축";#N/A,#N/A,FALSE,"4WD"}</definedName>
    <definedName name="누계매출" localSheetId="0" hidden="1">{#N/A,#N/A,FALSE,"표지&amp;목차";#N/A,#N/A,FALSE,"경영현황";#N/A,#N/A,FALSE,"매출현황";#N/A,#N/A,FALSE,"매출차이분석(양식)";#N/A,#N/A,FALSE,"손익현황";#N/A,#N/A,FALSE,"손익차이분석";#N/A,#N/A,FALSE,"제품별손익";#N/A,#N/A,FALSE,"재공재고";#N/A,#N/A,FALSE,"원가추이"}</definedName>
    <definedName name="누계매출" hidden="1">{#N/A,#N/A,FALSE,"표지&amp;목차";#N/A,#N/A,FALSE,"경영현황";#N/A,#N/A,FALSE,"매출현황";#N/A,#N/A,FALSE,"매출차이분석(양식)";#N/A,#N/A,FALSE,"손익현황";#N/A,#N/A,FALSE,"손익차이분석";#N/A,#N/A,FALSE,"제품별손익";#N/A,#N/A,FALSE,"재공재고";#N/A,#N/A,FALSE,"원가추이"}</definedName>
    <definedName name="누적" localSheetId="25" hidden="1">{#N/A,#N/A,FALSE,"Sheet1"}</definedName>
    <definedName name="누적" localSheetId="0" hidden="1">{#N/A,#N/A,FALSE,"Sheet1"}</definedName>
    <definedName name="누적" localSheetId="3" hidden="1">{#N/A,#N/A,FALSE,"Sheet1"}</definedName>
    <definedName name="누적" hidden="1">{#N/A,#N/A,FALSE,"Sheet1"}</definedName>
    <definedName name="누적손익" localSheetId="0" hidden="1">{#N/A,#N/A,FALSE,"지침";#N/A,#N/A,FALSE,"환경분석";#N/A,#N/A,FALSE,"Sheet16"}</definedName>
    <definedName name="누적손익" hidden="1">{#N/A,#N/A,FALSE,"지침";#N/A,#N/A,FALSE,"환경분석";#N/A,#N/A,FALSE,"Sheet16"}</definedName>
    <definedName name="뉴" localSheetId="0" hidden="1">{"'Sheet1'!$A$1:$H$36"}</definedName>
    <definedName name="뉴" hidden="1">{"'Sheet1'!$A$1:$H$36"}</definedName>
    <definedName name="뉴셀" localSheetId="0" hidden="1">{#N/A,#N/A,FALSE,"손익표지";#N/A,#N/A,FALSE,"손익계산";#N/A,#N/A,FALSE,"일반관리비";#N/A,#N/A,FALSE,"영업외수익";#N/A,#N/A,FALSE,"영업외비용";#N/A,#N/A,FALSE,"매출액";#N/A,#N/A,FALSE,"요약손익";#N/A,#N/A,FALSE,"요약대차";#N/A,#N/A,FALSE,"매출채권현황";#N/A,#N/A,FALSE,"매출채권명세"}</definedName>
    <definedName name="뉴셀" hidden="1">{#N/A,#N/A,FALSE,"손익표지";#N/A,#N/A,FALSE,"손익계산";#N/A,#N/A,FALSE,"일반관리비";#N/A,#N/A,FALSE,"영업외수익";#N/A,#N/A,FALSE,"영업외비용";#N/A,#N/A,FALSE,"매출액";#N/A,#N/A,FALSE,"요약손익";#N/A,#N/A,FALSE,"요약대차";#N/A,#N/A,FALSE,"매출채권현황";#N/A,#N/A,FALSE,"매출채권명세"}</definedName>
    <definedName name="늏" localSheetId="0" hidden="1">{#N/A,#N/A,FALSE,"PART-1234-8-12-9(41)";#N/A,#N/A,FALSE,"PARTS-2(3)";#N/A,#N/A,FALSE,"VAN SYSTEM";#N/A,#N/A,FALSE,"PARTS-10(26)";#N/A,#N/A,FALSE,"PART-5-6-7-11(14)";#N/A,#N/A,FALSE,"PARTS-4(3)";#N/A,#N/A,FALSE,"PCLASS"}</definedName>
    <definedName name="늏" hidden="1">{#N/A,#N/A,FALSE,"PART-1234-8-12-9(41)";#N/A,#N/A,FALSE,"PARTS-2(3)";#N/A,#N/A,FALSE,"VAN SYSTEM";#N/A,#N/A,FALSE,"PARTS-10(26)";#N/A,#N/A,FALSE,"PART-5-6-7-11(14)";#N/A,#N/A,FALSE,"PARTS-4(3)";#N/A,#N/A,FALSE,"PCLASS"}</definedName>
    <definedName name="는" localSheetId="0" hidden="1">{#N/A,#N/A,FALSE,"손익표지";#N/A,#N/A,FALSE,"손익계산";#N/A,#N/A,FALSE,"일반관리비";#N/A,#N/A,FALSE,"영업외수익";#N/A,#N/A,FALSE,"영업외비용";#N/A,#N/A,FALSE,"매출액";#N/A,#N/A,FALSE,"요약손익";#N/A,#N/A,FALSE,"요약대차";#N/A,#N/A,FALSE,"매출채권현황";#N/A,#N/A,FALSE,"매출채권명세"}</definedName>
    <definedName name="는" hidden="1">{#N/A,#N/A,FALSE,"손익표지";#N/A,#N/A,FALSE,"손익계산";#N/A,#N/A,FALSE,"일반관리비";#N/A,#N/A,FALSE,"영업외수익";#N/A,#N/A,FALSE,"영업외비용";#N/A,#N/A,FALSE,"매출액";#N/A,#N/A,FALSE,"요약손익";#N/A,#N/A,FALSE,"요약대차";#N/A,#N/A,FALSE,"매출채권현황";#N/A,#N/A,FALSE,"매출채권명세"}</definedName>
    <definedName name="니" localSheetId="0" hidden="1">{#N/A,#N/A,TRUE,"생산";#N/A,#N/A,TRUE,"표지"}</definedName>
    <definedName name="니" hidden="1">{#N/A,#N/A,TRUE,"생산";#N/A,#N/A,TRUE,"표지"}</definedName>
    <definedName name="니니닌" localSheetId="0" hidden="1">{#N/A,#N/A,FALSE,"P.C.B"}</definedName>
    <definedName name="니니닌" hidden="1">{#N/A,#N/A,FALSE,"P.C.B"}</definedName>
    <definedName name="닣" hidden="1">#REF!</definedName>
    <definedName name="ㄶㅇ노ㅗㄶ호" localSheetId="0" hidden="1">{#N/A,#N/A,FALSE,"REPORT"}</definedName>
    <definedName name="ㄶㅇ노ㅗㄶ호" hidden="1">{#N/A,#N/A,FALSE,"REPORT"}</definedName>
    <definedName name="ㄶㅇㅅㄷㄷ" localSheetId="0" hidden="1">{#N/A,#N/A,FALSE,"PART-1234-8-12-9(41)";#N/A,#N/A,FALSE,"PARTS-2(3)";#N/A,#N/A,FALSE,"VAN SYSTEM";#N/A,#N/A,FALSE,"PARTS-10(26)";#N/A,#N/A,FALSE,"PART-5-6-7-11(14)";#N/A,#N/A,FALSE,"PARTS-4(3)";#N/A,#N/A,FALSE,"PCLASS"}</definedName>
    <definedName name="ㄶㅇㅅㄷㄷ" hidden="1">{#N/A,#N/A,FALSE,"PART-1234-8-12-9(41)";#N/A,#N/A,FALSE,"PARTS-2(3)";#N/A,#N/A,FALSE,"VAN SYSTEM";#N/A,#N/A,FALSE,"PARTS-10(26)";#N/A,#N/A,FALSE,"PART-5-6-7-11(14)";#N/A,#N/A,FALSE,"PARTS-4(3)";#N/A,#N/A,FALSE,"PCLASS"}</definedName>
    <definedName name="ㄶㅇㅅㄷㄷ_2" localSheetId="0" hidden="1">{#N/A,#N/A,FALSE,"PART-1234-8-12-9(41)";#N/A,#N/A,FALSE,"PARTS-2(3)";#N/A,#N/A,FALSE,"VAN SYSTEM";#N/A,#N/A,FALSE,"PARTS-10(26)";#N/A,#N/A,FALSE,"PART-5-6-7-11(14)";#N/A,#N/A,FALSE,"PARTS-4(3)";#N/A,#N/A,FALSE,"PCLASS"}</definedName>
    <definedName name="ㄶㅇㅅㄷㄷ_2" hidden="1">{#N/A,#N/A,FALSE,"PART-1234-8-12-9(41)";#N/A,#N/A,FALSE,"PARTS-2(3)";#N/A,#N/A,FALSE,"VAN SYSTEM";#N/A,#N/A,FALSE,"PARTS-10(26)";#N/A,#N/A,FALSE,"PART-5-6-7-11(14)";#N/A,#N/A,FALSE,"PARTS-4(3)";#N/A,#N/A,FALSE,"PCLASS"}</definedName>
    <definedName name="ㄶㅇㅇㅎㅎ" localSheetId="0" hidden="1">{#N/A,#N/A,FALSE,"PART-1234-8-12-9(41)";#N/A,#N/A,FALSE,"PARTS-2(3)";#N/A,#N/A,FALSE,"VAN SYSTEM";#N/A,#N/A,FALSE,"PARTS-10(26)";#N/A,#N/A,FALSE,"PART-5-6-7-11(14)";#N/A,#N/A,FALSE,"PARTS-4(3)";#N/A,#N/A,FALSE,"PCLASS"}</definedName>
    <definedName name="ㄶㅇㅇㅎㅎ" hidden="1">{#N/A,#N/A,FALSE,"PART-1234-8-12-9(41)";#N/A,#N/A,FALSE,"PARTS-2(3)";#N/A,#N/A,FALSE,"VAN SYSTEM";#N/A,#N/A,FALSE,"PARTS-10(26)";#N/A,#N/A,FALSE,"PART-5-6-7-11(14)";#N/A,#N/A,FALSE,"PARTS-4(3)";#N/A,#N/A,FALSE,"PCLASS"}</definedName>
    <definedName name="ㄶㅇㅇㅎㅎ_2" localSheetId="0" hidden="1">{#N/A,#N/A,FALSE,"PART-1234-8-12-9(41)";#N/A,#N/A,FALSE,"PARTS-2(3)";#N/A,#N/A,FALSE,"VAN SYSTEM";#N/A,#N/A,FALSE,"PARTS-10(26)";#N/A,#N/A,FALSE,"PART-5-6-7-11(14)";#N/A,#N/A,FALSE,"PARTS-4(3)";#N/A,#N/A,FALSE,"PCLASS"}</definedName>
    <definedName name="ㄶㅇㅇㅎㅎ_2" hidden="1">{#N/A,#N/A,FALSE,"PART-1234-8-12-9(41)";#N/A,#N/A,FALSE,"PARTS-2(3)";#N/A,#N/A,FALSE,"VAN SYSTEM";#N/A,#N/A,FALSE,"PARTS-10(26)";#N/A,#N/A,FALSE,"PART-5-6-7-11(14)";#N/A,#N/A,FALSE,"PARTS-4(3)";#N/A,#N/A,FALSE,"PCLASS"}</definedName>
    <definedName name="ㄶㅎㄺㄷㄷㄷ"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ㄷㄷ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ㄷㄷㄷ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ㄷㄷㄷ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ㄺㅅㅎㄴ" localSheetId="0" hidden="1">{#N/A,#N/A,FALSE,"PART-1234-8-12-9(41)";#N/A,#N/A,FALSE,"PARTS-2(3)";#N/A,#N/A,FALSE,"VAN SYSTEM";#N/A,#N/A,FALSE,"PARTS-10(26)";#N/A,#N/A,FALSE,"PART-5-6-7-11(14)";#N/A,#N/A,FALSE,"PARTS-4(3)";#N/A,#N/A,FALSE,"PCLASS"}</definedName>
    <definedName name="ㄶㅎㄺㅅㅎㄴ" hidden="1">{#N/A,#N/A,FALSE,"PART-1234-8-12-9(41)";#N/A,#N/A,FALSE,"PARTS-2(3)";#N/A,#N/A,FALSE,"VAN SYSTEM";#N/A,#N/A,FALSE,"PARTS-10(26)";#N/A,#N/A,FALSE,"PART-5-6-7-11(14)";#N/A,#N/A,FALSE,"PARTS-4(3)";#N/A,#N/A,FALSE,"PCLASS"}</definedName>
    <definedName name="ㄶㅎㄺㅅㅎㄴ_2" localSheetId="0" hidden="1">{#N/A,#N/A,FALSE,"PART-1234-8-12-9(41)";#N/A,#N/A,FALSE,"PARTS-2(3)";#N/A,#N/A,FALSE,"VAN SYSTEM";#N/A,#N/A,FALSE,"PARTS-10(26)";#N/A,#N/A,FALSE,"PART-5-6-7-11(14)";#N/A,#N/A,FALSE,"PARTS-4(3)";#N/A,#N/A,FALSE,"PCLASS"}</definedName>
    <definedName name="ㄶㅎㄺㅅㅎㄴ_2" hidden="1">{#N/A,#N/A,FALSE,"PART-1234-8-12-9(41)";#N/A,#N/A,FALSE,"PARTS-2(3)";#N/A,#N/A,FALSE,"VAN SYSTEM";#N/A,#N/A,FALSE,"PARTS-10(26)";#N/A,#N/A,FALSE,"PART-5-6-7-11(14)";#N/A,#N/A,FALSE,"PARTS-4(3)";#N/A,#N/A,FALSE,"PCLASS"}</definedName>
    <definedName name="ㄶㅎㅎㅎㄴㄹㅇ"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ㅎㅎㄴㄹ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ㅎㅎㄴㄹㅇ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ㄶㅎㅎㅎㄴㄹㅇ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ㄷ" localSheetId="25" hidden="1">{#N/A,#N/A,FALSE,"Sheet1"}</definedName>
    <definedName name="ㄷ" localSheetId="0" hidden="1">{#N/A,#N/A,FALSE,"Sheet1"}</definedName>
    <definedName name="ㄷ" localSheetId="3" hidden="1">{#N/A,#N/A,FALSE,"Sheet1"}</definedName>
    <definedName name="ㄷ" hidden="1">{#N/A,#N/A,FALSE,"Sheet1"}</definedName>
    <definedName name="ㄷㄱ" localSheetId="0" hidden="1">{#N/A,#N/A,FALSE,"지침";#N/A,#N/A,FALSE,"환경분석";#N/A,#N/A,FALSE,"Sheet16"}</definedName>
    <definedName name="ㄷㄱ" hidden="1">{#N/A,#N/A,FALSE,"지침";#N/A,#N/A,FALSE,"환경분석";#N/A,#N/A,FALSE,"Sheet16"}</definedName>
    <definedName name="ㄷㄱㄷㄱ" localSheetId="0" hidden="1">{#N/A,#N/A,FALSE,"단축1";#N/A,#N/A,FALSE,"단축2";#N/A,#N/A,FALSE,"단축3";#N/A,#N/A,FALSE,"장축";#N/A,#N/A,FALSE,"4WD"}</definedName>
    <definedName name="ㄷㄱㄷㄱ" hidden="1">{#N/A,#N/A,FALSE,"단축1";#N/A,#N/A,FALSE,"단축2";#N/A,#N/A,FALSE,"단축3";#N/A,#N/A,FALSE,"장축";#N/A,#N/A,FALSE,"4WD"}</definedName>
    <definedName name="ㄷ고" localSheetId="0" hidden="1">{#N/A,#N/A,FALSE,"단축1";#N/A,#N/A,FALSE,"단축2";#N/A,#N/A,FALSE,"단축3";#N/A,#N/A,FALSE,"장축";#N/A,#N/A,FALSE,"4WD"}</definedName>
    <definedName name="ㄷ고" hidden="1">{#N/A,#N/A,FALSE,"단축1";#N/A,#N/A,FALSE,"단축2";#N/A,#N/A,FALSE,"단축3";#N/A,#N/A,FALSE,"장축";#N/A,#N/A,FALSE,"4WD"}</definedName>
    <definedName name="ㄷ교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교ㄷ" hidden="1">{#N/A,#N/A,FALSE,"손익표지";#N/A,#N/A,FALSE,"손익계산";#N/A,#N/A,FALSE,"일반관리비";#N/A,#N/A,FALSE,"영업외수익";#N/A,#N/A,FALSE,"영업외비용";#N/A,#N/A,FALSE,"매출액";#N/A,#N/A,FALSE,"요약손익";#N/A,#N/A,FALSE,"요약대차";#N/A,#N/A,FALSE,"매출채권현황";#N/A,#N/A,FALSE,"매출채권명세"}</definedName>
    <definedName name="ㄷ교ㄷ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교ㄷㄱ" hidden="1">{#N/A,#N/A,FALSE,"손익표지";#N/A,#N/A,FALSE,"손익계산";#N/A,#N/A,FALSE,"일반관리비";#N/A,#N/A,FALSE,"영업외수익";#N/A,#N/A,FALSE,"영업외비용";#N/A,#N/A,FALSE,"매출액";#N/A,#N/A,FALSE,"요약손익";#N/A,#N/A,FALSE,"요약대차";#N/A,#N/A,FALSE,"매출채권현황";#N/A,#N/A,FALSE,"매출채권명세"}</definedName>
    <definedName name="ㄷㄳ34ㅅ"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ㄳ34ㅅ" hidden="1">{#N/A,#N/A,FALSE,"손익표지";#N/A,#N/A,FALSE,"손익계산";#N/A,#N/A,FALSE,"일반관리비";#N/A,#N/A,FALSE,"영업외수익";#N/A,#N/A,FALSE,"영업외비용";#N/A,#N/A,FALSE,"매출액";#N/A,#N/A,FALSE,"요약손익";#N/A,#N/A,FALSE,"요약대차";#N/A,#N/A,FALSE,"매출채권현황";#N/A,#N/A,FALSE,"매출채권명세"}</definedName>
    <definedName name="ㄷㄳ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ㄳㄷ" hidden="1">{#N/A,#N/A,FALSE,"손익표지";#N/A,#N/A,FALSE,"손익계산";#N/A,#N/A,FALSE,"일반관리비";#N/A,#N/A,FALSE,"영업외수익";#N/A,#N/A,FALSE,"영업외비용";#N/A,#N/A,FALSE,"매출액";#N/A,#N/A,FALSE,"요약손익";#N/A,#N/A,FALSE,"요약대차";#N/A,#N/A,FALSE,"매출채권현황";#N/A,#N/A,FALSE,"매출채권명세"}</definedName>
    <definedName name="ㄷㄳㄷ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ㄳㄷㄱ" hidden="1">{#N/A,#N/A,FALSE,"손익표지";#N/A,#N/A,FALSE,"손익계산";#N/A,#N/A,FALSE,"일반관리비";#N/A,#N/A,FALSE,"영업외수익";#N/A,#N/A,FALSE,"영업외비용";#N/A,#N/A,FALSE,"매출액";#N/A,#N/A,FALSE,"요약손익";#N/A,#N/A,FALSE,"요약대차";#N/A,#N/A,FALSE,"매출채권현황";#N/A,#N/A,FALSE,"매출채권명세"}</definedName>
    <definedName name="ㄷㄳㄷㄳ"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ㄳㄷㄳ" hidden="1">{#N/A,#N/A,FALSE,"손익표지";#N/A,#N/A,FALSE,"손익계산";#N/A,#N/A,FALSE,"일반관리비";#N/A,#N/A,FALSE,"영업외수익";#N/A,#N/A,FALSE,"영업외비용";#N/A,#N/A,FALSE,"매출액";#N/A,#N/A,FALSE,"요약손익";#N/A,#N/A,FALSE,"요약대차";#N/A,#N/A,FALSE,"매출채권현황";#N/A,#N/A,FALSE,"매출채권명세"}</definedName>
    <definedName name="ㄷㄴ" localSheetId="0" hidden="1">{#N/A,#N/A,FALSE,"지침";#N/A,#N/A,FALSE,"환경분석";#N/A,#N/A,FALSE,"Sheet16"}</definedName>
    <definedName name="ㄷㄴ" hidden="1">{#N/A,#N/A,FALSE,"지침";#N/A,#N/A,FALSE,"환경분석";#N/A,#N/A,FALSE,"Sheet16"}</definedName>
    <definedName name="ㄷㄷ" localSheetId="25" hidden="1">{#N/A,#N/A,FALSE,"손익표지";#N/A,#N/A,FALSE,"손익계산";#N/A,#N/A,FALSE,"일반관리비";#N/A,#N/A,FALSE,"영업외수익";#N/A,#N/A,FALSE,"영업외비용";#N/A,#N/A,FALSE,"매출액";#N/A,#N/A,FALSE,"요약손익";#N/A,#N/A,FALSE,"요약대차";#N/A,#N/A,FALSE,"매출채권현황";#N/A,#N/A,FALSE,"매출채권명세"}</definedName>
    <definedName name="ㄷ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ㄷ"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ㄷㄷ" hidden="1">{#N/A,#N/A,FALSE,"손익표지";#N/A,#N/A,FALSE,"손익계산";#N/A,#N/A,FALSE,"일반관리비";#N/A,#N/A,FALSE,"영업외수익";#N/A,#N/A,FALSE,"영업외비용";#N/A,#N/A,FALSE,"매출액";#N/A,#N/A,FALSE,"요약손익";#N/A,#N/A,FALSE,"요약대차";#N/A,#N/A,FALSE,"매출채권현황";#N/A,#N/A,FALSE,"매출채권명세"}</definedName>
    <definedName name="ㄷㄷㄱㅈㄱㅈ" localSheetId="0" hidden="1">{#N/A,#N/A,FALSE,"지침";#N/A,#N/A,FALSE,"환경분석";#N/A,#N/A,FALSE,"Sheet16"}</definedName>
    <definedName name="ㄷㄷㄱㅈㄱㅈ" hidden="1">{#N/A,#N/A,FALSE,"지침";#N/A,#N/A,FALSE,"환경분석";#N/A,#N/A,FALSE,"Sheet16"}</definedName>
    <definedName name="ㄷㄷㄷ" localSheetId="25" hidden="1">{#N/A,#N/A,FALSE,"Sheet1"}</definedName>
    <definedName name="ㄷㄷㄷ" localSheetId="0" hidden="1">{#N/A,#N/A,FALSE,"Sheet1"}</definedName>
    <definedName name="ㄷㄷㄷ" localSheetId="3" hidden="1">{#N/A,#N/A,FALSE,"Sheet1"}</definedName>
    <definedName name="ㄷㄷㄷ" hidden="1">{#N/A,#N/A,FALSE,"Sheet1"}</definedName>
    <definedName name="ㄷㄷㄷㄷ" localSheetId="0" hidden="1">{"'Sheet1'!$A$1:$H$36"}</definedName>
    <definedName name="ㄷㄷㄷㄷ" localSheetId="3" hidden="1">{"'Sheet1'!$A$1:$H$36"}</definedName>
    <definedName name="ㄷㄷㄷㄷ" hidden="1">{"'Sheet1'!$A$1:$H$36"}</definedName>
    <definedName name="ㄷㄷㄷㄷㄷ" localSheetId="0" hidden="1">{#N/A,#N/A,FALSE,"교재수정"}</definedName>
    <definedName name="ㄷㄷㄷㄷㄷ" localSheetId="3" hidden="1">{#N/A,#N/A,FALSE,"교재수정"}</definedName>
    <definedName name="ㄷㄷㄷㄷㄷ" hidden="1">{#N/A,#N/A,FALSE,"교재수정"}</definedName>
    <definedName name="ㄷㄷㄷㄹㅇ" localSheetId="25" hidden="1">{#N/A,#N/A,FALSE,"Sheet1"}</definedName>
    <definedName name="ㄷㄷㄷㄹㅇ" localSheetId="0" hidden="1">{#N/A,#N/A,FALSE,"Sheet1"}</definedName>
    <definedName name="ㄷㄷㄷㄹㅇ" localSheetId="3" hidden="1">{#N/A,#N/A,FALSE,"Sheet1"}</definedName>
    <definedName name="ㄷㄷㄷㄹㅇ" hidden="1">{#N/A,#N/A,FALSE,"Sheet1"}</definedName>
    <definedName name="ㄷㄹ" localSheetId="0" hidden="1">{#N/A,#N/A,TRUE,"생산";#N/A,#N/A,TRUE,"표지"}</definedName>
    <definedName name="ㄷㄹ" hidden="1">{#N/A,#N/A,TRUE,"생산";#N/A,#N/A,TRUE,"표지"}</definedName>
    <definedName name="ㄷㄹㅇㅁ" localSheetId="0" hidden="1">{#N/A,#N/A,FALSE,"지침";#N/A,#N/A,FALSE,"환경분석";#N/A,#N/A,FALSE,"Sheet16"}</definedName>
    <definedName name="ㄷㄹㅇㅁ" hidden="1">{#N/A,#N/A,FALSE,"지침";#N/A,#N/A,FALSE,"환경분석";#N/A,#N/A,FALSE,"Sheet16"}</definedName>
    <definedName name="ㄷㄹ햐" localSheetId="0" hidden="1">{#N/A,#N/A,FALSE,"지침";#N/A,#N/A,FALSE,"환경분석";#N/A,#N/A,FALSE,"Sheet16"}</definedName>
    <definedName name="ㄷㄹ햐" hidden="1">{#N/A,#N/A,FALSE,"지침";#N/A,#N/A,FALSE,"환경분석";#N/A,#N/A,FALSE,"Sheet16"}</definedName>
    <definedName name="ㄷㅀㄹㄹ" localSheetId="0" hidden="1">{#N/A,#N/A,FALSE,"지침";#N/A,#N/A,FALSE,"환경분석";#N/A,#N/A,FALSE,"Sheet16"}</definedName>
    <definedName name="ㄷㅀㄹㄹ" hidden="1">{#N/A,#N/A,FALSE,"지침";#N/A,#N/A,FALSE,"환경분석";#N/A,#N/A,FALSE,"Sheet16"}</definedName>
    <definedName name="ㄷㅂㄹㅇㄹ"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ㄷㅂㄹㅇㄹ"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ㄷㅅㄷ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ㅅㄷㄱ" hidden="1">{#N/A,#N/A,FALSE,"손익표지";#N/A,#N/A,FALSE,"손익계산";#N/A,#N/A,FALSE,"일반관리비";#N/A,#N/A,FALSE,"영업외수익";#N/A,#N/A,FALSE,"영업외비용";#N/A,#N/A,FALSE,"매출액";#N/A,#N/A,FALSE,"요약손익";#N/A,#N/A,FALSE,"요약대차";#N/A,#N/A,FALSE,"매출채권현황";#N/A,#N/A,FALSE,"매출채권명세"}</definedName>
    <definedName name="ㄷ쇼ㅓㄷㅅ"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쇼ㅓㄷㅅ" hidden="1">{#N/A,#N/A,FALSE,"손익표지";#N/A,#N/A,FALSE,"손익계산";#N/A,#N/A,FALSE,"일반관리비";#N/A,#N/A,FALSE,"영업외수익";#N/A,#N/A,FALSE,"영업외비용";#N/A,#N/A,FALSE,"매출액";#N/A,#N/A,FALSE,"요약손익";#N/A,#N/A,FALSE,"요약대차";#N/A,#N/A,FALSE,"매출채권현황";#N/A,#N/A,FALSE,"매출채권명세"}</definedName>
    <definedName name="ㄷㅇ" localSheetId="0" hidden="1">{#N/A,#N/A,TRUE,"일정"}</definedName>
    <definedName name="ㄷㅇ" localSheetId="3" hidden="1">{#N/A,#N/A,TRUE,"일정"}</definedName>
    <definedName name="ㄷㅇ" hidden="1">{#N/A,#N/A,TRUE,"일정"}</definedName>
    <definedName name="ㄷㅇㄹㄷ" localSheetId="0" hidden="1">{#N/A,#N/A,FALSE,"PART-1234-8-12-9(41)";#N/A,#N/A,FALSE,"PARTS-2(3)";#N/A,#N/A,FALSE,"VAN SYSTEM";#N/A,#N/A,FALSE,"PARTS-10(26)";#N/A,#N/A,FALSE,"PART-5-6-7-11(14)";#N/A,#N/A,FALSE,"PARTS-4(3)";#N/A,#N/A,FALSE,"PCLASS"}</definedName>
    <definedName name="ㄷㅇㄹㄷ" hidden="1">{#N/A,#N/A,FALSE,"PART-1234-8-12-9(41)";#N/A,#N/A,FALSE,"PARTS-2(3)";#N/A,#N/A,FALSE,"VAN SYSTEM";#N/A,#N/A,FALSE,"PARTS-10(26)";#N/A,#N/A,FALSE,"PART-5-6-7-11(14)";#N/A,#N/A,FALSE,"PARTS-4(3)";#N/A,#N/A,FALSE,"PCLASS"}</definedName>
    <definedName name="ㄷㅈ" localSheetId="0" hidden="1">#REF!</definedName>
    <definedName name="ㄷㅈ" hidden="1">#REF!</definedName>
    <definedName name="ㄷㅈㄱㅈ"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ㅈㄱㅈ" hidden="1">{#N/A,#N/A,FALSE,"손익표지";#N/A,#N/A,FALSE,"손익계산";#N/A,#N/A,FALSE,"일반관리비";#N/A,#N/A,FALSE,"영업외수익";#N/A,#N/A,FALSE,"영업외비용";#N/A,#N/A,FALSE,"매출액";#N/A,#N/A,FALSE,"요약손익";#N/A,#N/A,FALSE,"요약대차";#N/A,#N/A,FALSE,"매출채권현황";#N/A,#N/A,FALSE,"매출채권명세"}</definedName>
    <definedName name="ㄷㅈㄱㅈ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ㄷㅈㄱㅈㄱ" hidden="1">{#N/A,#N/A,FALSE,"손익표지";#N/A,#N/A,FALSE,"손익계산";#N/A,#N/A,FALSE,"일반관리비";#N/A,#N/A,FALSE,"영업외수익";#N/A,#N/A,FALSE,"영업외비용";#N/A,#N/A,FALSE,"매출액";#N/A,#N/A,FALSE,"요약손익";#N/A,#N/A,FALSE,"요약대차";#N/A,#N/A,FALSE,"매출채권현황";#N/A,#N/A,FALSE,"매출채권명세"}</definedName>
    <definedName name="ㄷㅈㄷ"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ㄷㅈㄷ"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ㄷㅈㄷ"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ㄷㅈㅁ"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ㄷㅈ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다" localSheetId="25" hidden="1">{#N/A,#N/A,FALSE,"BS";#N/A,#N/A,FALSE,"PL";#N/A,#N/A,FALSE,"처분";#N/A,#N/A,FALSE,"현금";#N/A,#N/A,FALSE,"매출";#N/A,#N/A,FALSE,"원가";#N/A,#N/A,FALSE,"경영"}</definedName>
    <definedName name="다" localSheetId="0" hidden="1">{#N/A,#N/A,FALSE,"BS";#N/A,#N/A,FALSE,"PL";#N/A,#N/A,FALSE,"처분";#N/A,#N/A,FALSE,"현금";#N/A,#N/A,FALSE,"매출";#N/A,#N/A,FALSE,"원가";#N/A,#N/A,FALSE,"경영"}</definedName>
    <definedName name="다" localSheetId="3" hidden="1">{#N/A,#N/A,FALSE,"BS";#N/A,#N/A,FALSE,"PL";#N/A,#N/A,FALSE,"처분";#N/A,#N/A,FALSE,"현금";#N/A,#N/A,FALSE,"매출";#N/A,#N/A,FALSE,"원가";#N/A,#N/A,FALSE,"경영"}</definedName>
    <definedName name="다" hidden="1">{#N/A,#N/A,FALSE,"BS";#N/A,#N/A,FALSE,"PL";#N/A,#N/A,FALSE,"처분";#N/A,#N/A,FALSE,"현금";#N/A,#N/A,FALSE,"매출";#N/A,#N/A,FALSE,"원가";#N/A,#N/A,FALSE,"경영"}</definedName>
    <definedName name="다가아노는" localSheetId="25" hidden="1">{#N/A,#N/A,FALSE,"BS";#N/A,#N/A,FALSE,"PL";#N/A,#N/A,FALSE,"처분";#N/A,#N/A,FALSE,"현금";#N/A,#N/A,FALSE,"매출";#N/A,#N/A,FALSE,"원가";#N/A,#N/A,FALSE,"경영"}</definedName>
    <definedName name="다가아노는" localSheetId="0" hidden="1">{#N/A,#N/A,FALSE,"BS";#N/A,#N/A,FALSE,"PL";#N/A,#N/A,FALSE,"처분";#N/A,#N/A,FALSE,"현금";#N/A,#N/A,FALSE,"매출";#N/A,#N/A,FALSE,"원가";#N/A,#N/A,FALSE,"경영"}</definedName>
    <definedName name="다가아노는" localSheetId="3" hidden="1">{#N/A,#N/A,FALSE,"BS";#N/A,#N/A,FALSE,"PL";#N/A,#N/A,FALSE,"처분";#N/A,#N/A,FALSE,"현금";#N/A,#N/A,FALSE,"매출";#N/A,#N/A,FALSE,"원가";#N/A,#N/A,FALSE,"경영"}</definedName>
    <definedName name="다가아노는" hidden="1">{#N/A,#N/A,FALSE,"BS";#N/A,#N/A,FALSE,"PL";#N/A,#N/A,FALSE,"처분";#N/A,#N/A,FALSE,"현금";#N/A,#N/A,FALSE,"매출";#N/A,#N/A,FALSE,"원가";#N/A,#N/A,FALSE,"경영"}</definedName>
    <definedName name="다기2" localSheetId="0"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다기2" localSheetId="3"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다기2"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다나가라" localSheetId="0" hidden="1">{#N/A,#N/A,FALSE,"정공"}</definedName>
    <definedName name="다나가라" localSheetId="3" hidden="1">{#N/A,#N/A,FALSE,"정공"}</definedName>
    <definedName name="다나가라" hidden="1">{#N/A,#N/A,FALSE,"정공"}</definedName>
    <definedName name="다다" localSheetId="0" hidden="1">{#N/A,#N/A,FALSE,"정공"}</definedName>
    <definedName name="다다" localSheetId="3" hidden="1">{#N/A,#N/A,FALSE,"정공"}</definedName>
    <definedName name="다다" hidden="1">{#N/A,#N/A,FALSE,"정공"}</definedName>
    <definedName name="다다라라다라" localSheetId="0" hidden="1">{"'5'!$A$1:$BB$147"}</definedName>
    <definedName name="다다라라다라" hidden="1">{"'5'!$A$1:$BB$147"}</definedName>
    <definedName name="다다음" localSheetId="0" hidden="1">{#N/A,#N/A,FALSE,"지침";#N/A,#N/A,FALSE,"환경분석";#N/A,#N/A,FALSE,"Sheet16"}</definedName>
    <definedName name="다다음" hidden="1">{#N/A,#N/A,FALSE,"지침";#N/A,#N/A,FALSE,"환경분석";#N/A,#N/A,FALSE,"Sheet16"}</definedName>
    <definedName name="다다익선" localSheetId="0" hidden="1">{#N/A,#N/A,FALSE,"정공"}</definedName>
    <definedName name="다다익선" localSheetId="3" hidden="1">{#N/A,#N/A,FALSE,"정공"}</definedName>
    <definedName name="다다익선" hidden="1">{#N/A,#N/A,FALSE,"정공"}</definedName>
    <definedName name="다달이" localSheetId="0" hidden="1">{#N/A,#N/A,FALSE,"정공"}</definedName>
    <definedName name="다달이" localSheetId="3" hidden="1">{#N/A,#N/A,FALSE,"정공"}</definedName>
    <definedName name="다달이" hidden="1">{#N/A,#N/A,FALSE,"정공"}</definedName>
    <definedName name="다라니경" localSheetId="0" hidden="1">{#N/A,#N/A,FALSE,"정공"}</definedName>
    <definedName name="다라니경" localSheetId="3" hidden="1">{#N/A,#N/A,FALSE,"정공"}</definedName>
    <definedName name="다라니경" hidden="1">{#N/A,#N/A,FALSE,"정공"}</definedName>
    <definedName name="다라니경을피우자" localSheetId="0" hidden="1">{#N/A,#N/A,FALSE,"정공"}</definedName>
    <definedName name="다라니경을피우자" localSheetId="3" hidden="1">{#N/A,#N/A,FALSE,"정공"}</definedName>
    <definedName name="다라니경을피우자" hidden="1">{#N/A,#N/A,FALSE,"정공"}</definedName>
    <definedName name="다라다라라" localSheetId="0" hidden="1">{"'5'!$A$1:$BB$147"}</definedName>
    <definedName name="다라다라라" hidden="1">{"'5'!$A$1:$BB$147"}</definedName>
    <definedName name="다라라" localSheetId="0" hidden="1">{"'5'!$A$1:$BB$147"}</definedName>
    <definedName name="다라라" hidden="1">{"'5'!$A$1:$BB$147"}</definedName>
    <definedName name="다라마" hidden="1">#REF!</definedName>
    <definedName name="다라자라" localSheetId="0" hidden="1">{"'5'!$A$1:$BB$147"}</definedName>
    <definedName name="다라자라" hidden="1">{"'5'!$A$1:$BB$147"}</definedName>
    <definedName name="다라자라파" localSheetId="0" hidden="1">{"'5'!$A$1:$BB$147"}</definedName>
    <definedName name="다라자라파" hidden="1">{"'5'!$A$1:$BB$147"}</definedName>
    <definedName name="다른" localSheetId="25" hidden="1">{#N/A,#N/A,FALSE,"BS";#N/A,#N/A,FALSE,"PL";#N/A,#N/A,FALSE,"처분";#N/A,#N/A,FALSE,"현금";#N/A,#N/A,FALSE,"매출";#N/A,#N/A,FALSE,"원가";#N/A,#N/A,FALSE,"경영"}</definedName>
    <definedName name="다른" localSheetId="0" hidden="1">{#N/A,#N/A,FALSE,"BS";#N/A,#N/A,FALSE,"PL";#N/A,#N/A,FALSE,"처분";#N/A,#N/A,FALSE,"현금";#N/A,#N/A,FALSE,"매출";#N/A,#N/A,FALSE,"원가";#N/A,#N/A,FALSE,"경영"}</definedName>
    <definedName name="다른" localSheetId="3" hidden="1">{#N/A,#N/A,FALSE,"BS";#N/A,#N/A,FALSE,"PL";#N/A,#N/A,FALSE,"처분";#N/A,#N/A,FALSE,"현금";#N/A,#N/A,FALSE,"매출";#N/A,#N/A,FALSE,"원가";#N/A,#N/A,FALSE,"경영"}</definedName>
    <definedName name="다른" hidden="1">{#N/A,#N/A,FALSE,"BS";#N/A,#N/A,FALSE,"PL";#N/A,#N/A,FALSE,"처분";#N/A,#N/A,FALSE,"현금";#N/A,#N/A,FALSE,"매출";#N/A,#N/A,FALSE,"원가";#N/A,#N/A,FALSE,"경영"}</definedName>
    <definedName name="다바" localSheetId="0" hidden="1">{#N/A,#N/A,FALSE,"1.CRITERIA";#N/A,#N/A,FALSE,"2.IS";#N/A,#N/A,FALSE,"3.BS";#N/A,#N/A,FALSE,"4.PER PL";#N/A,#N/A,FALSE,"5.INVESTMENT";#N/A,#N/A,FALSE,"6.공문";#N/A,#N/A,FALSE,"7.netinvest"}</definedName>
    <definedName name="다바" hidden="1">{#N/A,#N/A,FALSE,"1.CRITERIA";#N/A,#N/A,FALSE,"2.IS";#N/A,#N/A,FALSE,"3.BS";#N/A,#N/A,FALSE,"4.PER PL";#N/A,#N/A,FALSE,"5.INVESTMENT";#N/A,#N/A,FALSE,"6.공문";#N/A,#N/A,FALSE,"7.netinvest"}</definedName>
    <definedName name="다사1" localSheetId="0" hidden="1">{#N/A,#N/A,FALSE,"UNIT";#N/A,#N/A,FALSE,"UNIT";#N/A,#N/A,FALSE,"계정"}</definedName>
    <definedName name="다사1" hidden="1">{#N/A,#N/A,FALSE,"UNIT";#N/A,#N/A,FALSE,"UNIT";#N/A,#N/A,FALSE,"계정"}</definedName>
    <definedName name="다사2" localSheetId="0" hidden="1">{#N/A,#N/A,FALSE,"UNIT";#N/A,#N/A,FALSE,"UNIT";#N/A,#N/A,FALSE,"계정"}</definedName>
    <definedName name="다사2" hidden="1">{#N/A,#N/A,FALSE,"UNIT";#N/A,#N/A,FALSE,"UNIT";#N/A,#N/A,FALSE,"계정"}</definedName>
    <definedName name="다사3" localSheetId="0" hidden="1">{#N/A,#N/A,FALSE,"UNIT";#N/A,#N/A,FALSE,"UNIT";#N/A,#N/A,FALSE,"계정"}</definedName>
    <definedName name="다사3" hidden="1">{#N/A,#N/A,FALSE,"UNIT";#N/A,#N/A,FALSE,"UNIT";#N/A,#N/A,FALSE,"계정"}</definedName>
    <definedName name="다사4" localSheetId="0" hidden="1">{#N/A,#N/A,FALSE,"UNIT";#N/A,#N/A,FALSE,"UNIT";#N/A,#N/A,FALSE,"계정"}</definedName>
    <definedName name="다사4" hidden="1">{#N/A,#N/A,FALSE,"UNIT";#N/A,#N/A,FALSE,"UNIT";#N/A,#N/A,FALSE,"계정"}</definedName>
    <definedName name="다사5" localSheetId="0" hidden="1">{#N/A,#N/A,FALSE,"UNIT";#N/A,#N/A,FALSE,"UNIT";#N/A,#N/A,FALSE,"계정"}</definedName>
    <definedName name="다사5" hidden="1">{#N/A,#N/A,FALSE,"UNIT";#N/A,#N/A,FALSE,"UNIT";#N/A,#N/A,FALSE,"계정"}</definedName>
    <definedName name="다사제조" localSheetId="0" hidden="1">{#N/A,#N/A,FALSE,"UNIT";#N/A,#N/A,FALSE,"UNIT";#N/A,#N/A,FALSE,"계정"}</definedName>
    <definedName name="다사제조" hidden="1">{#N/A,#N/A,FALSE,"UNIT";#N/A,#N/A,FALSE,"UNIT";#N/A,#N/A,FALSE,"계정"}</definedName>
    <definedName name="다음" localSheetId="0" hidden="1">{#N/A,#N/A,FALSE,"지침";#N/A,#N/A,FALSE,"환경분석";#N/A,#N/A,FALSE,"Sheet16"}</definedName>
    <definedName name="다음" hidden="1">{#N/A,#N/A,FALSE,"지침";#N/A,#N/A,FALSE,"환경분석";#N/A,#N/A,FALSE,"Sheet16"}</definedName>
    <definedName name="다ㅓ43434" hidden="1">#REF!</definedName>
    <definedName name="닥터수수료" localSheetId="0" hidden="1">{"'경비내역'!$E$11"}</definedName>
    <definedName name="닥터수수료" hidden="1">{"'경비내역'!$E$11"}</definedName>
    <definedName name="단" localSheetId="0" hidden="1">{"'5'!$A$1:$BB$147"}</definedName>
    <definedName name="단" hidden="1">{"'5'!$A$1:$BB$147"}</definedName>
    <definedName name="단가기준" localSheetId="0" hidden="1">{#N/A,#N/A,TRUE,"Y생산";#N/A,#N/A,TRUE,"Y판매";#N/A,#N/A,TRUE,"Y총물량";#N/A,#N/A,TRUE,"Y능력";#N/A,#N/A,TRUE,"YKD"}</definedName>
    <definedName name="단가기준" hidden="1">{#N/A,#N/A,TRUE,"Y생산";#N/A,#N/A,TRUE,"Y판매";#N/A,#N/A,TRUE,"Y총물량";#N/A,#N/A,TRUE,"Y능력";#N/A,#N/A,TRUE,"YKD"}</definedName>
    <definedName name="단가테이블" localSheetId="0" hidden="1">{#N/A,#N/A,FALSE,"KMC최종회의(7월) 자료"}</definedName>
    <definedName name="단가테이블" hidden="1">{#N/A,#N/A,FALSE,"KMC최종회의(7월) 자료"}</definedName>
    <definedName name="단기" hidden="1">#REF!</definedName>
    <definedName name="단기대여금" localSheetId="0" hidden="1">{#N/A,#N/A,FALSE,"BS";#N/A,#N/A,FALSE,"PL";#N/A,#N/A,FALSE,"처분";#N/A,#N/A,FALSE,"현금";#N/A,#N/A,FALSE,"매출";#N/A,#N/A,FALSE,"원가";#N/A,#N/A,FALSE,"경영"}</definedName>
    <definedName name="단기대여금" hidden="1">{#N/A,#N/A,FALSE,"BS";#N/A,#N/A,FALSE,"PL";#N/A,#N/A,FALSE,"처분";#N/A,#N/A,FALSE,"현금";#N/A,#N/A,FALSE,"매출";#N/A,#N/A,FALSE,"원가";#N/A,#N/A,FALSE,"경영"}</definedName>
    <definedName name="단기선급비용" hidden="1">#N/A</definedName>
    <definedName name="단기예치금5월" localSheetId="0" hidden="1">{"'분양원가'!$B$1:$F$113"}</definedName>
    <definedName name="단기예치금5월" localSheetId="3" hidden="1">{"'분양원가'!$B$1:$F$113"}</definedName>
    <definedName name="단기예치금5월" hidden="1">{"'분양원가'!$B$1:$F$113"}</definedName>
    <definedName name="단기차입금" localSheetId="25" hidden="1">{#N/A,#N/A,FALSE,"Aging Summary";#N/A,#N/A,FALSE,"Ratio Analysis";#N/A,#N/A,FALSE,"Test 120 Day Accts";#N/A,#N/A,FALSE,"Tickmarks"}</definedName>
    <definedName name="단기차입금" localSheetId="0" hidden="1">{#N/A,#N/A,FALSE,"Aging Summary";#N/A,#N/A,FALSE,"Ratio Analysis";#N/A,#N/A,FALSE,"Test 120 Day Accts";#N/A,#N/A,FALSE,"Tickmarks"}</definedName>
    <definedName name="단기차입금" localSheetId="3" hidden="1">{#N/A,#N/A,FALSE,"Aging Summary";#N/A,#N/A,FALSE,"Ratio Analysis";#N/A,#N/A,FALSE,"Test 120 Day Accts";#N/A,#N/A,FALSE,"Tickmarks"}</definedName>
    <definedName name="단기차입금" hidden="1">{#N/A,#N/A,FALSE,"Aging Summary";#N/A,#N/A,FALSE,"Ratio Analysis";#N/A,#N/A,FALSE,"Test 120 Day Accts";#N/A,#N/A,FALSE,"Tickmarks"}</definedName>
    <definedName name="短期借入金" localSheetId="0" hidden="1">{"'買掛金'!$J$6"}</definedName>
    <definedName name="短期借入金" hidden="1">{"'買掛金'!$J$6"}</definedName>
    <definedName name="단말기" localSheetId="0" hidden="1">{#N/A,#N/A,FALSE,"정공"}</definedName>
    <definedName name="단말기" localSheetId="3" hidden="1">{#N/A,#N/A,FALSE,"정공"}</definedName>
    <definedName name="단말기" hidden="1">{#N/A,#N/A,FALSE,"정공"}</definedName>
    <definedName name="단말기번호" localSheetId="0" hidden="1">{#N/A,#N/A,FALSE,"정공"}</definedName>
    <definedName name="단말기번호" localSheetId="3" hidden="1">{#N/A,#N/A,FALSE,"정공"}</definedName>
    <definedName name="단말기번호" hidden="1">{#N/A,#N/A,FALSE,"정공"}</definedName>
    <definedName name="단알기" localSheetId="0" hidden="1">{#N/A,#N/A,FALSE,"정공"}</definedName>
    <definedName name="단알기" localSheetId="3" hidden="1">{#N/A,#N/A,FALSE,"정공"}</definedName>
    <definedName name="단알기" hidden="1">{#N/A,#N/A,FALSE,"정공"}</definedName>
    <definedName name="단위기간" localSheetId="0">[1]Assumption!$N$19</definedName>
    <definedName name="단위기간" localSheetId="3">[2]Assumption!$N$19</definedName>
    <definedName name="단위기간">Assumption!$N$19</definedName>
    <definedName name="단조편성표" localSheetId="0" hidden="1">{#N/A,#N/A,FALSE,"단축1";#N/A,#N/A,FALSE,"단축2";#N/A,#N/A,FALSE,"단축3";#N/A,#N/A,FALSE,"장축";#N/A,#N/A,FALSE,"4WD"}</definedName>
    <definedName name="단조편성표" hidden="1">{#N/A,#N/A,FALSE,"단축1";#N/A,#N/A,FALSE,"단축2";#N/A,#N/A,FALSE,"단축3";#N/A,#N/A,FALSE,"장축";#N/A,#N/A,FALSE,"4WD"}</definedName>
    <definedName name="달" localSheetId="0" hidden="1">{#N/A,#N/A,FALSE,"손익표지";#N/A,#N/A,FALSE,"손익계산";#N/A,#N/A,FALSE,"일반관리비";#N/A,#N/A,FALSE,"영업외수익";#N/A,#N/A,FALSE,"영업외비용";#N/A,#N/A,FALSE,"매출액";#N/A,#N/A,FALSE,"요약손익";#N/A,#N/A,FALSE,"요약대차";#N/A,#N/A,FALSE,"매출채권현황";#N/A,#N/A,FALSE,"매출채권명세"}</definedName>
    <definedName name="달" hidden="1">{#N/A,#N/A,FALSE,"손익표지";#N/A,#N/A,FALSE,"손익계산";#N/A,#N/A,FALSE,"일반관리비";#N/A,#N/A,FALSE,"영업외수익";#N/A,#N/A,FALSE,"영업외비용";#N/A,#N/A,FALSE,"매출액";#N/A,#N/A,FALSE,"요약손익";#N/A,#N/A,FALSE,"요약대차";#N/A,#N/A,FALSE,"매출채권현황";#N/A,#N/A,FALSE,"매출채권명세"}</definedName>
    <definedName name="달러">#REF!</definedName>
    <definedName name="담당1" localSheetId="0" hidden="1">{#N/A,#N/A,TRUE,"일정"}</definedName>
    <definedName name="담당1" localSheetId="3" hidden="1">{#N/A,#N/A,TRUE,"일정"}</definedName>
    <definedName name="담당1" hidden="1">{#N/A,#N/A,TRUE,"일정"}</definedName>
    <definedName name="당" localSheetId="0" hidden="1">{#N/A,#N/A,FALSE,"BS";#N/A,#N/A,FALSE,"PL";#N/A,#N/A,FALSE,"처분";#N/A,#N/A,FALSE,"현금";#N/A,#N/A,FALSE,"매출";#N/A,#N/A,FALSE,"원가";#N/A,#N/A,FALSE,"경영"}</definedName>
    <definedName name="당" hidden="1">{#N/A,#N/A,FALSE,"BS";#N/A,#N/A,FALSE,"PL";#N/A,#N/A,FALSE,"처분";#N/A,#N/A,FALSE,"현금";#N/A,#N/A,FALSE,"매출";#N/A,#N/A,FALSE,"원가";#N/A,#N/A,FALSE,"경영"}</definedName>
    <definedName name="당기순이익">#REF!</definedName>
    <definedName name="당기제품제조원가">#REF!</definedName>
    <definedName name="당기중선" localSheetId="0" hidden="1">{#N/A,#N/A,FALSE,"손익표지";#N/A,#N/A,FALSE,"손익계산";#N/A,#N/A,FALSE,"일반관리비";#N/A,#N/A,FALSE,"영업외수익";#N/A,#N/A,FALSE,"영업외비용";#N/A,#N/A,FALSE,"매출액";#N/A,#N/A,FALSE,"요약손익";#N/A,#N/A,FALSE,"요약대차";#N/A,#N/A,FALSE,"매출채권현황";#N/A,#N/A,FALSE,"매출채권명세"}</definedName>
    <definedName name="당기중선" hidden="1">{#N/A,#N/A,FALSE,"손익표지";#N/A,#N/A,FALSE,"손익계산";#N/A,#N/A,FALSE,"일반관리비";#N/A,#N/A,FALSE,"영업외수익";#N/A,#N/A,FALSE,"영업외비용";#N/A,#N/A,FALSE,"매출액";#N/A,#N/A,FALSE,"요약손익";#N/A,#N/A,FALSE,"요약대차";#N/A,#N/A,FALSE,"매출채권현황";#N/A,#N/A,FALSE,"매출채권명세"}</definedName>
    <definedName name="당월달러">#REF!</definedName>
    <definedName name="당월엔화">#REF!</definedName>
    <definedName name="당좌차월" localSheetId="0" hidden="1">{#N/A,#N/A,FALSE,"BS";#N/A,#N/A,FALSE,"PL";#N/A,#N/A,FALSE,"처분";#N/A,#N/A,FALSE,"현금";#N/A,#N/A,FALSE,"매출";#N/A,#N/A,FALSE,"원가";#N/A,#N/A,FALSE,"경영"}</definedName>
    <definedName name="당좌차월" localSheetId="3" hidden="1">{#N/A,#N/A,FALSE,"BS";#N/A,#N/A,FALSE,"PL";#N/A,#N/A,FALSE,"처분";#N/A,#N/A,FALSE,"현금";#N/A,#N/A,FALSE,"매출";#N/A,#N/A,FALSE,"원가";#N/A,#N/A,FALSE,"경영"}</definedName>
    <definedName name="당좌차월" hidden="1">{#N/A,#N/A,FALSE,"BS";#N/A,#N/A,FALSE,"PL";#N/A,#N/A,FALSE,"처분";#N/A,#N/A,FALSE,"현금";#N/A,#N/A,FALSE,"매출";#N/A,#N/A,FALSE,"원가";#N/A,#N/A,FALSE,"경영"}</definedName>
    <definedName name="당초기준손이" localSheetId="0" hidden="1">{#N/A,#N/A,FALSE,"정공"}</definedName>
    <definedName name="당초기준손이" localSheetId="3" hidden="1">{#N/A,#N/A,FALSE,"정공"}</definedName>
    <definedName name="당초기준손이" hidden="1">{#N/A,#N/A,FALSE,"정공"}</definedName>
    <definedName name="당초손익표" localSheetId="0" hidden="1">{#N/A,#N/A,FALSE,"정공"}</definedName>
    <definedName name="당초손익표" localSheetId="3" hidden="1">{#N/A,#N/A,FALSE,"정공"}</definedName>
    <definedName name="당초손익표" hidden="1">{#N/A,#N/A,FALSE,"정공"}</definedName>
    <definedName name="대" localSheetId="0" hidden="1">#REF!</definedName>
    <definedName name="대" hidden="1">#REF!</definedName>
    <definedName name="대련" localSheetId="25" hidden="1">{#N/A,#N/A,FALSE,"UNIT";#N/A,#N/A,FALSE,"UNIT";#N/A,#N/A,FALSE,"계정"}</definedName>
    <definedName name="대련" localSheetId="0" hidden="1">{#N/A,#N/A,FALSE,"UNIT";#N/A,#N/A,FALSE,"UNIT";#N/A,#N/A,FALSE,"계정"}</definedName>
    <definedName name="대련" localSheetId="3" hidden="1">{#N/A,#N/A,FALSE,"UNIT";#N/A,#N/A,FALSE,"UNIT";#N/A,#N/A,FALSE,"계정"}</definedName>
    <definedName name="대련" hidden="1">{#N/A,#N/A,FALSE,"UNIT";#N/A,#N/A,FALSE,"UNIT";#N/A,#N/A,FALSE,"계정"}</definedName>
    <definedName name="대리님" localSheetId="0" hidden="1">{#N/A,#N/A,FALSE,"정공"}</definedName>
    <definedName name="대리님" localSheetId="3" hidden="1">{#N/A,#N/A,FALSE,"정공"}</definedName>
    <definedName name="대리님" hidden="1">{#N/A,#N/A,FALSE,"정공"}</definedName>
    <definedName name="대방총괄" localSheetId="0" hidden="1">{#N/A,#N/A,FALSE,"단축1";#N/A,#N/A,FALSE,"단축2";#N/A,#N/A,FALSE,"단축3";#N/A,#N/A,FALSE,"장축";#N/A,#N/A,FALSE,"4WD"}</definedName>
    <definedName name="대방총괄" hidden="1">{#N/A,#N/A,FALSE,"단축1";#N/A,#N/A,FALSE,"단축2";#N/A,#N/A,FALSE,"단축3";#N/A,#N/A,FALSE,"장축";#N/A,#N/A,FALSE,"4WD"}</definedName>
    <definedName name="대부" localSheetId="0" hidden="1">{#N/A,#N/A,FALSE,"단축1";#N/A,#N/A,FALSE,"단축2";#N/A,#N/A,FALSE,"단축3";#N/A,#N/A,FALSE,"장축";#N/A,#N/A,FALSE,"4WD"}</definedName>
    <definedName name="대부" hidden="1">{#N/A,#N/A,FALSE,"단축1";#N/A,#N/A,FALSE,"단축2";#N/A,#N/A,FALSE,"단축3";#N/A,#N/A,FALSE,"장축";#N/A,#N/A,FALSE,"4WD"}</definedName>
    <definedName name="대상1" hidden="1">#REF!</definedName>
    <definedName name="대상2" hidden="1">#REF!</definedName>
    <definedName name="대상시트" localSheetId="0" hidden="1">{#N/A,#N/A,FALSE,"정공"}</definedName>
    <definedName name="대상시트" localSheetId="3" hidden="1">{#N/A,#N/A,FALSE,"정공"}</definedName>
    <definedName name="대상시트" hidden="1">{#N/A,#N/A,FALSE,"정공"}</definedName>
    <definedName name="대성"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대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대성12" localSheetId="0" hidden="1">{#N/A,#N/A,FALSE,"PART-1234-8-12-9(41)";#N/A,#N/A,FALSE,"PARTS-2(3)";#N/A,#N/A,FALSE,"VAN SYSTEM";#N/A,#N/A,FALSE,"PARTS-10(26)";#N/A,#N/A,FALSE,"PART-5-6-7-11(14)";#N/A,#N/A,FALSE,"PARTS-4(3)";#N/A,#N/A,FALSE,"PCLASS"}</definedName>
    <definedName name="대성12" hidden="1">{#N/A,#N/A,FALSE,"PART-1234-8-12-9(41)";#N/A,#N/A,FALSE,"PARTS-2(3)";#N/A,#N/A,FALSE,"VAN SYSTEM";#N/A,#N/A,FALSE,"PARTS-10(26)";#N/A,#N/A,FALSE,"PART-5-6-7-11(14)";#N/A,#N/A,FALSE,"PARTS-4(3)";#N/A,#N/A,FALSE,"PCLASS"}</definedName>
    <definedName name="대손변동" localSheetId="0" hidden="1">{#N/A,#N/A,FALSE,"평균임금기준퇴직금"}</definedName>
    <definedName name="대손변동" hidden="1">{#N/A,#N/A,FALSE,"평균임금기준퇴직금"}</definedName>
    <definedName name="대손상각" localSheetId="0" hidden="1">{#N/A,#N/A,FALSE,"BS";#N/A,#N/A,FALSE,"PL";#N/A,#N/A,FALSE,"처분";#N/A,#N/A,FALSE,"현금";#N/A,#N/A,FALSE,"매출";#N/A,#N/A,FALSE,"원가";#N/A,#N/A,FALSE,"경영"}</definedName>
    <definedName name="대손상각" localSheetId="3" hidden="1">{#N/A,#N/A,FALSE,"BS";#N/A,#N/A,FALSE,"PL";#N/A,#N/A,FALSE,"처분";#N/A,#N/A,FALSE,"현금";#N/A,#N/A,FALSE,"매출";#N/A,#N/A,FALSE,"원가";#N/A,#N/A,FALSE,"경영"}</definedName>
    <definedName name="대손상각" hidden="1">{#N/A,#N/A,FALSE,"BS";#N/A,#N/A,FALSE,"PL";#N/A,#N/A,FALSE,"처분";#N/A,#N/A,FALSE,"현금";#N/A,#N/A,FALSE,"매출";#N/A,#N/A,FALSE,"원가";#N/A,#N/A,FALSE,"경영"}</definedName>
    <definedName name="대일" localSheetId="0" hidden="1">{#N/A,#N/A,FALSE,"손익표지";#N/A,#N/A,FALSE,"손익계산";#N/A,#N/A,FALSE,"일반관리비";#N/A,#N/A,FALSE,"영업외수익";#N/A,#N/A,FALSE,"영업외비용";#N/A,#N/A,FALSE,"매출액";#N/A,#N/A,FALSE,"요약손익";#N/A,#N/A,FALSE,"요약대차";#N/A,#N/A,FALSE,"매출채권현황";#N/A,#N/A,FALSE,"매출채권명세"}</definedName>
    <definedName name="대일" hidden="1">{#N/A,#N/A,FALSE,"손익표지";#N/A,#N/A,FALSE,"손익계산";#N/A,#N/A,FALSE,"일반관리비";#N/A,#N/A,FALSE,"영업외수익";#N/A,#N/A,FALSE,"영업외비용";#N/A,#N/A,FALSE,"매출액";#N/A,#N/A,FALSE,"요약손익";#N/A,#N/A,FALSE,"요약대차";#N/A,#N/A,FALSE,"매출채권현황";#N/A,#N/A,FALSE,"매출채권명세"}</definedName>
    <definedName name="대일1" localSheetId="0" hidden="1">{#N/A,#N/A,FALSE,"손익표지";#N/A,#N/A,FALSE,"손익계산";#N/A,#N/A,FALSE,"일반관리비";#N/A,#N/A,FALSE,"영업외수익";#N/A,#N/A,FALSE,"영업외비용";#N/A,#N/A,FALSE,"매출액";#N/A,#N/A,FALSE,"요약손익";#N/A,#N/A,FALSE,"요약대차";#N/A,#N/A,FALSE,"매출채권현황";#N/A,#N/A,FALSE,"매출채권명세"}</definedName>
    <definedName name="대일1" hidden="1">{#N/A,#N/A,FALSE,"손익표지";#N/A,#N/A,FALSE,"손익계산";#N/A,#N/A,FALSE,"일반관리비";#N/A,#N/A,FALSE,"영업외수익";#N/A,#N/A,FALSE,"영업외비용";#N/A,#N/A,FALSE,"매출액";#N/A,#N/A,FALSE,"요약손익";#N/A,#N/A,FALSE,"요약대차";#N/A,#N/A,FALSE,"매출채권현황";#N/A,#N/A,FALSE,"매출채권명세"}</definedName>
    <definedName name="대차" localSheetId="0" hidden="1">{#N/A,#N/A,FALSE,"평균임금기준퇴직금"}</definedName>
    <definedName name="대차" hidden="1">{#N/A,#N/A,FALSE,"평균임금기준퇴직금"}</definedName>
    <definedName name="대차대조표"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대차대조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대차대조표.." hidden="1">#REF!</definedName>
    <definedName name="대차대조표1" localSheetId="0" hidden="1">{#N/A,#N/A,FALSE,"매출이익"}</definedName>
    <definedName name="대차대조표1" hidden="1">{#N/A,#N/A,FALSE,"매출이익"}</definedName>
    <definedName name="대책" localSheetId="0" hidden="1">{"'4월수지'!$A$1:$AE$45"}</definedName>
    <definedName name="대책" hidden="1">{"'4월수지'!$A$1:$AE$45"}</definedName>
    <definedName name="대책및현황" localSheetId="0" hidden="1">{#N/A,#N/A,FALSE,"P.C.B"}</definedName>
    <definedName name="대책및현황" hidden="1">{#N/A,#N/A,FALSE,"P.C.B"}</definedName>
    <definedName name="대책서" localSheetId="0" hidden="1">{#N/A,#N/A,FALSE,"단축1";#N/A,#N/A,FALSE,"단축2";#N/A,#N/A,FALSE,"단축3";#N/A,#N/A,FALSE,"장축";#N/A,#N/A,FALSE,"4WD"}</definedName>
    <definedName name="대책서" hidden="1">{#N/A,#N/A,FALSE,"단축1";#N/A,#N/A,FALSE,"단축2";#N/A,#N/A,FALSE,"단축3";#N/A,#N/A,FALSE,"장축";#N/A,#N/A,FALSE,"4WD"}</definedName>
    <definedName name="대출" localSheetId="0" hidden="1">{#N/A,#N/A,FALSE,"BS";#N/A,#N/A,FALSE,"PL";#N/A,#N/A,FALSE,"처분";#N/A,#N/A,FALSE,"현금";#N/A,#N/A,FALSE,"매출";#N/A,#N/A,FALSE,"원가";#N/A,#N/A,FALSE,"경영"}</definedName>
    <definedName name="대출" hidden="1">{#N/A,#N/A,FALSE,"BS";#N/A,#N/A,FALSE,"PL";#N/A,#N/A,FALSE,"처분";#N/A,#N/A,FALSE,"현금";#N/A,#N/A,FALSE,"매출";#N/A,#N/A,FALSE,"원가";#N/A,#N/A,FALSE,"경영"}</definedName>
    <definedName name="대치대차" localSheetId="0" hidden="1">{#N/A,#N/A,FALSE,"매출이익"}</definedName>
    <definedName name="대치대차" localSheetId="3" hidden="1">{#N/A,#N/A,FALSE,"매출이익"}</definedName>
    <definedName name="대치대차" hidden="1">{#N/A,#N/A,FALSE,"매출이익"}</definedName>
    <definedName name="던" localSheetId="0" hidden="1">{#N/A,#N/A,FALSE,"Sheet5"}</definedName>
    <definedName name="던" hidden="1">{#N/A,#N/A,FALSE,"Sheet5"}</definedName>
    <definedName name="도" localSheetId="25" hidden="1">{#N/A,#N/A,FALSE,"BS";#N/A,#N/A,FALSE,"PL";#N/A,#N/A,FALSE,"처분";#N/A,#N/A,FALSE,"현금";#N/A,#N/A,FALSE,"매출";#N/A,#N/A,FALSE,"원가";#N/A,#N/A,FALSE,"경영"}</definedName>
    <definedName name="도" localSheetId="0" hidden="1">{#N/A,#N/A,FALSE,"BS";#N/A,#N/A,FALSE,"PL";#N/A,#N/A,FALSE,"처분";#N/A,#N/A,FALSE,"현금";#N/A,#N/A,FALSE,"매출";#N/A,#N/A,FALSE,"원가";#N/A,#N/A,FALSE,"경영"}</definedName>
    <definedName name="도" localSheetId="3" hidden="1">{#N/A,#N/A,FALSE,"BS";#N/A,#N/A,FALSE,"PL";#N/A,#N/A,FALSE,"처분";#N/A,#N/A,FALSE,"현금";#N/A,#N/A,FALSE,"매출";#N/A,#N/A,FALSE,"원가";#N/A,#N/A,FALSE,"경영"}</definedName>
    <definedName name="도" hidden="1">{#N/A,#N/A,FALSE,"BS";#N/A,#N/A,FALSE,"PL";#N/A,#N/A,FALSE,"처분";#N/A,#N/A,FALSE,"현금";#N/A,#N/A,FALSE,"매출";#N/A,#N/A,FALSE,"원가";#N/A,#N/A,FALSE,"경영"}</definedName>
    <definedName name="도모" localSheetId="25" hidden="1">{#N/A,#N/A,FALSE,"BS";#N/A,#N/A,FALSE,"PL";#N/A,#N/A,FALSE,"처분";#N/A,#N/A,FALSE,"현금";#N/A,#N/A,FALSE,"매출";#N/A,#N/A,FALSE,"원가";#N/A,#N/A,FALSE,"경영"}</definedName>
    <definedName name="도모" localSheetId="0" hidden="1">{#N/A,#N/A,FALSE,"BS";#N/A,#N/A,FALSE,"PL";#N/A,#N/A,FALSE,"처분";#N/A,#N/A,FALSE,"현금";#N/A,#N/A,FALSE,"매출";#N/A,#N/A,FALSE,"원가";#N/A,#N/A,FALSE,"경영"}</definedName>
    <definedName name="도모" localSheetId="3" hidden="1">{#N/A,#N/A,FALSE,"BS";#N/A,#N/A,FALSE,"PL";#N/A,#N/A,FALSE,"처분";#N/A,#N/A,FALSE,"현금";#N/A,#N/A,FALSE,"매출";#N/A,#N/A,FALSE,"원가";#N/A,#N/A,FALSE,"경영"}</definedName>
    <definedName name="도모" hidden="1">{#N/A,#N/A,FALSE,"BS";#N/A,#N/A,FALSE,"PL";#N/A,#N/A,FALSE,"처분";#N/A,#N/A,FALSE,"현금";#N/A,#N/A,FALSE,"매출";#N/A,#N/A,FALSE,"원가";#N/A,#N/A,FALSE,"경영"}</definedName>
    <definedName name="도별" localSheetId="0" hidden="1">#REF!</definedName>
    <definedName name="도별" hidden="1">#REF!</definedName>
    <definedName name="도장일정"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도장일정"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도전손익" localSheetId="0" hidden="1">{#N/A,#N/A,FALSE,"P.C.B"}</definedName>
    <definedName name="도전손익" hidden="1">{#N/A,#N/A,FALSE,"P.C.B"}</definedName>
    <definedName name="도전손익집계" localSheetId="0" hidden="1">{#N/A,#N/A,FALSE,"P.C.B"}</definedName>
    <definedName name="도전손익집계" hidden="1">{#N/A,#N/A,FALSE,"P.C.B"}</definedName>
    <definedName name="도조" localSheetId="25" hidden="1">{#N/A,#N/A,FALSE,"BS";#N/A,#N/A,FALSE,"PL";#N/A,#N/A,FALSE,"처분";#N/A,#N/A,FALSE,"현금";#N/A,#N/A,FALSE,"매출";#N/A,#N/A,FALSE,"원가";#N/A,#N/A,FALSE,"경영"}</definedName>
    <definedName name="도조" localSheetId="0" hidden="1">{#N/A,#N/A,FALSE,"BS";#N/A,#N/A,FALSE,"PL";#N/A,#N/A,FALSE,"처분";#N/A,#N/A,FALSE,"현금";#N/A,#N/A,FALSE,"매출";#N/A,#N/A,FALSE,"원가";#N/A,#N/A,FALSE,"경영"}</definedName>
    <definedName name="도조" localSheetId="3" hidden="1">{#N/A,#N/A,FALSE,"BS";#N/A,#N/A,FALSE,"PL";#N/A,#N/A,FALSE,"처분";#N/A,#N/A,FALSE,"현금";#N/A,#N/A,FALSE,"매출";#N/A,#N/A,FALSE,"원가";#N/A,#N/A,FALSE,"경영"}</definedName>
    <definedName name="도조" hidden="1">{#N/A,#N/A,FALSE,"BS";#N/A,#N/A,FALSE,"PL";#N/A,#N/A,FALSE,"처분";#N/A,#N/A,FALSE,"현금";#N/A,#N/A,FALSE,"매출";#N/A,#N/A,FALSE,"원가";#N/A,#N/A,FALSE,"경영"}</definedName>
    <definedName name="돌" localSheetId="0" hidden="1">{#N/A,#N/A,FALSE,"Sheet5"}</definedName>
    <definedName name="돌" hidden="1">{#N/A,#N/A,FALSE,"Sheet5"}</definedName>
    <definedName name="동" localSheetId="0" hidden="1">{#N/A,#N/A,FALSE,"Aging Summary";#N/A,#N/A,FALSE,"Ratio Analysis";#N/A,#N/A,FALSE,"Test 120 Day Accts";#N/A,#N/A,FALSE,"Tickmarks"}</definedName>
    <definedName name="동" hidden="1">{#N/A,#N/A,FALSE,"Aging Summary";#N/A,#N/A,FALSE,"Ratio Analysis";#N/A,#N/A,FALSE,"Test 120 Day Accts";#N/A,#N/A,FALSE,"Tickmarks"}</definedName>
    <definedName name="동방" localSheetId="25" hidden="1">{#N/A,#N/A,FALSE,"BS";#N/A,#N/A,FALSE,"PL";#N/A,#N/A,FALSE,"처분";#N/A,#N/A,FALSE,"현금";#N/A,#N/A,FALSE,"매출";#N/A,#N/A,FALSE,"원가";#N/A,#N/A,FALSE,"경영"}</definedName>
    <definedName name="동방" localSheetId="0" hidden="1">{#N/A,#N/A,FALSE,"BS";#N/A,#N/A,FALSE,"PL";#N/A,#N/A,FALSE,"처분";#N/A,#N/A,FALSE,"현금";#N/A,#N/A,FALSE,"매출";#N/A,#N/A,FALSE,"원가";#N/A,#N/A,FALSE,"경영"}</definedName>
    <definedName name="동방" localSheetId="3" hidden="1">{#N/A,#N/A,FALSE,"BS";#N/A,#N/A,FALSE,"PL";#N/A,#N/A,FALSE,"처분";#N/A,#N/A,FALSE,"현금";#N/A,#N/A,FALSE,"매출";#N/A,#N/A,FALSE,"원가";#N/A,#N/A,FALSE,"경영"}</definedName>
    <definedName name="동방" hidden="1">{#N/A,#N/A,FALSE,"BS";#N/A,#N/A,FALSE,"PL";#N/A,#N/A,FALSE,"처분";#N/A,#N/A,FALSE,"현금";#N/A,#N/A,FALSE,"매출";#N/A,#N/A,FALSE,"원가";#N/A,#N/A,FALSE,"경영"}</definedName>
    <definedName name="동방1" localSheetId="25" hidden="1">{#N/A,#N/A,FALSE,"BS";#N/A,#N/A,FALSE,"PL";#N/A,#N/A,FALSE,"A";#N/A,#N/A,FALSE,"B";#N/A,#N/A,FALSE,"B1";#N/A,#N/A,FALSE,"C";#N/A,#N/A,FALSE,"C1";#N/A,#N/A,FALSE,"C2";#N/A,#N/A,FALSE,"D";#N/A,#N/A,FALSE,"E";#N/A,#N/A,FALSE,"F";#N/A,#N/A,FALSE,"AA";#N/A,#N/A,FALSE,"BB";#N/A,#N/A,FALSE,"CC";#N/A,#N/A,FALSE,"DD";#N/A,#N/A,FALSE,"EE";#N/A,#N/A,FALSE,"FF";#N/A,#N/A,FALSE,"PL10";#N/A,#N/A,FALSE,"PL20";#N/A,#N/A,FALSE,"PL30"}</definedName>
    <definedName name="동방1" localSheetId="0" hidden="1">{#N/A,#N/A,FALSE,"BS";#N/A,#N/A,FALSE,"PL";#N/A,#N/A,FALSE,"A";#N/A,#N/A,FALSE,"B";#N/A,#N/A,FALSE,"B1";#N/A,#N/A,FALSE,"C";#N/A,#N/A,FALSE,"C1";#N/A,#N/A,FALSE,"C2";#N/A,#N/A,FALSE,"D";#N/A,#N/A,FALSE,"E";#N/A,#N/A,FALSE,"F";#N/A,#N/A,FALSE,"AA";#N/A,#N/A,FALSE,"BB";#N/A,#N/A,FALSE,"CC";#N/A,#N/A,FALSE,"DD";#N/A,#N/A,FALSE,"EE";#N/A,#N/A,FALSE,"FF";#N/A,#N/A,FALSE,"PL10";#N/A,#N/A,FALSE,"PL20";#N/A,#N/A,FALSE,"PL30"}</definedName>
    <definedName name="동방1" localSheetId="3" hidden="1">{#N/A,#N/A,FALSE,"BS";#N/A,#N/A,FALSE,"PL";#N/A,#N/A,FALSE,"A";#N/A,#N/A,FALSE,"B";#N/A,#N/A,FALSE,"B1";#N/A,#N/A,FALSE,"C";#N/A,#N/A,FALSE,"C1";#N/A,#N/A,FALSE,"C2";#N/A,#N/A,FALSE,"D";#N/A,#N/A,FALSE,"E";#N/A,#N/A,FALSE,"F";#N/A,#N/A,FALSE,"AA";#N/A,#N/A,FALSE,"BB";#N/A,#N/A,FALSE,"CC";#N/A,#N/A,FALSE,"DD";#N/A,#N/A,FALSE,"EE";#N/A,#N/A,FALSE,"FF";#N/A,#N/A,FALSE,"PL10";#N/A,#N/A,FALSE,"PL20";#N/A,#N/A,FALSE,"PL30"}</definedName>
    <definedName name="동방1" hidden="1">{#N/A,#N/A,FALSE,"BS";#N/A,#N/A,FALSE,"PL";#N/A,#N/A,FALSE,"A";#N/A,#N/A,FALSE,"B";#N/A,#N/A,FALSE,"B1";#N/A,#N/A,FALSE,"C";#N/A,#N/A,FALSE,"C1";#N/A,#N/A,FALSE,"C2";#N/A,#N/A,FALSE,"D";#N/A,#N/A,FALSE,"E";#N/A,#N/A,FALSE,"F";#N/A,#N/A,FALSE,"AA";#N/A,#N/A,FALSE,"BB";#N/A,#N/A,FALSE,"CC";#N/A,#N/A,FALSE,"DD";#N/A,#N/A,FALSE,"EE";#N/A,#N/A,FALSE,"FF";#N/A,#N/A,FALSE,"PL10";#N/A,#N/A,FALSE,"PL20";#N/A,#N/A,FALSE,"PL30"}</definedName>
    <definedName name="동준" localSheetId="0" hidden="1">{"'Firr(선)'!$AS$1:$AY$62","'Firr(사)'!$AS$1:$AY$62","'Firr(회)'!$AS$1:$AY$62","'Firr(선)'!$L$1:$V$62","'Firr(사)'!$L$1:$V$62","'Firr(회)'!$L$1:$V$62"}</definedName>
    <definedName name="동준" hidden="1">{"'Firr(선)'!$AS$1:$AY$62","'Firr(사)'!$AS$1:$AY$62","'Firr(회)'!$AS$1:$AY$62","'Firr(선)'!$L$1:$V$62","'Firr(사)'!$L$1:$V$62","'Firr(회)'!$L$1:$V$62"}</definedName>
    <definedName name="동해물과백두산이" localSheetId="0" hidden="1">{#N/A,#N/A,FALSE,"지침";#N/A,#N/A,FALSE,"환경분석";#N/A,#N/A,FALSE,"Sheet16"}</definedName>
    <definedName name="동해물과백두산이" hidden="1">{#N/A,#N/A,FALSE,"지침";#N/A,#N/A,FALSE,"환경분석";#N/A,#N/A,FALSE,"Sheet16"}</definedName>
    <definedName name="돠" localSheetId="0" hidden="1">{#N/A,#N/A,FALSE,"1.CRITERIA";#N/A,#N/A,FALSE,"2.IS";#N/A,#N/A,FALSE,"3.BS";#N/A,#N/A,FALSE,"4.PER PL";#N/A,#N/A,FALSE,"5.INVESTMENT";#N/A,#N/A,FALSE,"6.공문";#N/A,#N/A,FALSE,"7.netinvest"}</definedName>
    <definedName name="돠" hidden="1">{#N/A,#N/A,FALSE,"1.CRITERIA";#N/A,#N/A,FALSE,"2.IS";#N/A,#N/A,FALSE,"3.BS";#N/A,#N/A,FALSE,"4.PER PL";#N/A,#N/A,FALSE,"5.INVESTMENT";#N/A,#N/A,FALSE,"6.공문";#N/A,#N/A,FALSE,"7.netinvest"}</definedName>
    <definedName name="됴" localSheetId="25" hidden="1">{#N/A,#N/A,FALSE,"BS";#N/A,#N/A,FALSE,"PL";#N/A,#N/A,FALSE,"처분";#N/A,#N/A,FALSE,"현금";#N/A,#N/A,FALSE,"매출";#N/A,#N/A,FALSE,"원가";#N/A,#N/A,FALSE,"경영"}</definedName>
    <definedName name="됴" localSheetId="0" hidden="1">{#N/A,#N/A,FALSE,"BS";#N/A,#N/A,FALSE,"PL";#N/A,#N/A,FALSE,"처분";#N/A,#N/A,FALSE,"현금";#N/A,#N/A,FALSE,"매출";#N/A,#N/A,FALSE,"원가";#N/A,#N/A,FALSE,"경영"}</definedName>
    <definedName name="됴" localSheetId="3" hidden="1">{#N/A,#N/A,FALSE,"BS";#N/A,#N/A,FALSE,"PL";#N/A,#N/A,FALSE,"처분";#N/A,#N/A,FALSE,"현금";#N/A,#N/A,FALSE,"매출";#N/A,#N/A,FALSE,"원가";#N/A,#N/A,FALSE,"경영"}</definedName>
    <definedName name="됴" hidden="1">{#N/A,#N/A,FALSE,"BS";#N/A,#N/A,FALSE,"PL";#N/A,#N/A,FALSE,"처분";#N/A,#N/A,FALSE,"현금";#N/A,#N/A,FALSE,"매출";#N/A,#N/A,FALSE,"원가";#N/A,#N/A,FALSE,"경영"}</definedName>
    <definedName name="됴ㅅㄷㅅ" localSheetId="0" hidden="1">{#N/A,#N/A,FALSE,"손익표지";#N/A,#N/A,FALSE,"손익계산";#N/A,#N/A,FALSE,"일반관리비";#N/A,#N/A,FALSE,"영업외수익";#N/A,#N/A,FALSE,"영업외비용";#N/A,#N/A,FALSE,"매출액";#N/A,#N/A,FALSE,"요약손익";#N/A,#N/A,FALSE,"요약대차";#N/A,#N/A,FALSE,"매출채권현황";#N/A,#N/A,FALSE,"매출채권명세"}</definedName>
    <definedName name="됴ㅅㄷㅅ" hidden="1">{#N/A,#N/A,FALSE,"손익표지";#N/A,#N/A,FALSE,"손익계산";#N/A,#N/A,FALSE,"일반관리비";#N/A,#N/A,FALSE,"영업외수익";#N/A,#N/A,FALSE,"영업외비용";#N/A,#N/A,FALSE,"매출액";#N/A,#N/A,FALSE,"요약손익";#N/A,#N/A,FALSE,"요약대차";#N/A,#N/A,FALSE,"매출채권현황";#N/A,#N/A,FALSE,"매출채권명세"}</definedName>
    <definedName name="두" localSheetId="25" hidden="1">{#N/A,#N/A,FALSE,"BS";#N/A,#N/A,FALSE,"PL";#N/A,#N/A,FALSE,"처분";#N/A,#N/A,FALSE,"현금";#N/A,#N/A,FALSE,"매출";#N/A,#N/A,FALSE,"원가";#N/A,#N/A,FALSE,"경영"}</definedName>
    <definedName name="두" localSheetId="0" hidden="1">{#N/A,#N/A,FALSE,"BS";#N/A,#N/A,FALSE,"PL";#N/A,#N/A,FALSE,"처분";#N/A,#N/A,FALSE,"현금";#N/A,#N/A,FALSE,"매출";#N/A,#N/A,FALSE,"원가";#N/A,#N/A,FALSE,"경영"}</definedName>
    <definedName name="두" localSheetId="3" hidden="1">{#N/A,#N/A,FALSE,"BS";#N/A,#N/A,FALSE,"PL";#N/A,#N/A,FALSE,"처분";#N/A,#N/A,FALSE,"현금";#N/A,#N/A,FALSE,"매출";#N/A,#N/A,FALSE,"원가";#N/A,#N/A,FALSE,"경영"}</definedName>
    <definedName name="두" hidden="1">{#N/A,#N/A,FALSE,"BS";#N/A,#N/A,FALSE,"PL";#N/A,#N/A,FALSE,"처분";#N/A,#N/A,FALSE,"현금";#N/A,#N/A,FALSE,"매출";#N/A,#N/A,FALSE,"원가";#N/A,#N/A,FALSE,"경영"}</definedName>
    <definedName name="두려" localSheetId="25" hidden="1">{#N/A,#N/A,FALSE,"BS";#N/A,#N/A,FALSE,"PL";#N/A,#N/A,FALSE,"처분";#N/A,#N/A,FALSE,"현금";#N/A,#N/A,FALSE,"매출";#N/A,#N/A,FALSE,"원가";#N/A,#N/A,FALSE,"경영"}</definedName>
    <definedName name="두려" localSheetId="0" hidden="1">{#N/A,#N/A,FALSE,"BS";#N/A,#N/A,FALSE,"PL";#N/A,#N/A,FALSE,"처분";#N/A,#N/A,FALSE,"현금";#N/A,#N/A,FALSE,"매출";#N/A,#N/A,FALSE,"원가";#N/A,#N/A,FALSE,"경영"}</definedName>
    <definedName name="두려" localSheetId="3" hidden="1">{#N/A,#N/A,FALSE,"BS";#N/A,#N/A,FALSE,"PL";#N/A,#N/A,FALSE,"처분";#N/A,#N/A,FALSE,"현금";#N/A,#N/A,FALSE,"매출";#N/A,#N/A,FALSE,"원가";#N/A,#N/A,FALSE,"경영"}</definedName>
    <definedName name="두려" hidden="1">{#N/A,#N/A,FALSE,"BS";#N/A,#N/A,FALSE,"PL";#N/A,#N/A,FALSE,"처분";#N/A,#N/A,FALSE,"현금";#N/A,#N/A,FALSE,"매출";#N/A,#N/A,FALSE,"원가";#N/A,#N/A,FALSE,"경영"}</definedName>
    <definedName name="두루넷서비스" localSheetId="0" hidden="1">{"'보고양식'!$A$58:$K$111"}</definedName>
    <definedName name="두루넷서비스" hidden="1">{"'보고양식'!$A$58:$K$111"}</definedName>
    <definedName name="두번째" localSheetId="0" hidden="1">{#N/A,#N/A,FALSE,"정공"}</definedName>
    <definedName name="두번째" localSheetId="3" hidden="1">{#N/A,#N/A,FALSE,"정공"}</definedName>
    <definedName name="두번째" hidden="1">{#N/A,#N/A,FALSE,"정공"}</definedName>
    <definedName name="드림2" localSheetId="0" hidden="1">{#N/A,#N/A,TRUE,"생산";#N/A,#N/A,TRUE,"표지"}</definedName>
    <definedName name="드림2" hidden="1">{#N/A,#N/A,TRUE,"생산";#N/A,#N/A,TRUE,"표지"}</definedName>
    <definedName name="디" localSheetId="0" hidden="1">{#N/A,#N/A,FALSE,"1.CRITERIA";#N/A,#N/A,FALSE,"2.IS";#N/A,#N/A,FALSE,"3.BS";#N/A,#N/A,FALSE,"4.PER PL";#N/A,#N/A,FALSE,"5.INVESTMENT";#N/A,#N/A,FALSE,"6.공문";#N/A,#N/A,FALSE,"7.netinvest"}</definedName>
    <definedName name="디" hidden="1">{#N/A,#N/A,FALSE,"1.CRITERIA";#N/A,#N/A,FALSE,"2.IS";#N/A,#N/A,FALSE,"3.BS";#N/A,#N/A,FALSE,"4.PER PL";#N/A,#N/A,FALSE,"5.INVESTMENT";#N/A,#N/A,FALSE,"6.공문";#N/A,#N/A,FALSE,"7.netinvest"}</definedName>
    <definedName name="똥" localSheetId="0" hidden="1">{"'5'!$A$1:$BB$147"}</definedName>
    <definedName name="똥" hidden="1">{"'5'!$A$1:$BB$147"}</definedName>
    <definedName name="똥1" localSheetId="0" hidden="1">{"'5'!$A$1:$BB$147"}</definedName>
    <definedName name="똥1" hidden="1">{"'5'!$A$1:$BB$147"}</definedName>
    <definedName name="ㄹ" localSheetId="25" hidden="1">{#N/A,#N/A,FALSE,"BS";#N/A,#N/A,FALSE,"PL";#N/A,#N/A,FALSE,"처분";#N/A,#N/A,FALSE,"현금";#N/A,#N/A,FALSE,"매출";#N/A,#N/A,FALSE,"원가";#N/A,#N/A,FALSE,"경영"}</definedName>
    <definedName name="ㄹ" localSheetId="0" hidden="1">{#N/A,#N/A,FALSE,"BS";#N/A,#N/A,FALSE,"PL";#N/A,#N/A,FALSE,"처분";#N/A,#N/A,FALSE,"현금";#N/A,#N/A,FALSE,"매출";#N/A,#N/A,FALSE,"원가";#N/A,#N/A,FALSE,"경영"}</definedName>
    <definedName name="ㄹ" localSheetId="3" hidden="1">{#N/A,#N/A,FALSE,"BS";#N/A,#N/A,FALSE,"PL";#N/A,#N/A,FALSE,"처분";#N/A,#N/A,FALSE,"현금";#N/A,#N/A,FALSE,"매출";#N/A,#N/A,FALSE,"원가";#N/A,#N/A,FALSE,"경영"}</definedName>
    <definedName name="ㄹ" hidden="1">{#N/A,#N/A,FALSE,"BS";#N/A,#N/A,FALSE,"PL";#N/A,#N/A,FALSE,"처분";#N/A,#N/A,FALSE,"현금";#N/A,#N/A,FALSE,"매출";#N/A,#N/A,FALSE,"원가";#N/A,#N/A,FALSE,"경영"}</definedName>
    <definedName name="ㄹGGG"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ㄹGGG"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ㄹGGG"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ㄹㄴㄹㅇ" localSheetId="0" hidden="1">{#N/A,#N/A,FALSE,"PART-1234-8-12-9(41)";#N/A,#N/A,FALSE,"PARTS-2(3)";#N/A,#N/A,FALSE,"VAN SYSTEM";#N/A,#N/A,FALSE,"PARTS-10(26)";#N/A,#N/A,FALSE,"PART-5-6-7-11(14)";#N/A,#N/A,FALSE,"PARTS-4(3)";#N/A,#N/A,FALSE,"PCLASS"}</definedName>
    <definedName name="ㄹㄴㄹㅇ" hidden="1">{#N/A,#N/A,FALSE,"PART-1234-8-12-9(41)";#N/A,#N/A,FALSE,"PARTS-2(3)";#N/A,#N/A,FALSE,"VAN SYSTEM";#N/A,#N/A,FALSE,"PARTS-10(26)";#N/A,#N/A,FALSE,"PART-5-6-7-11(14)";#N/A,#N/A,FALSE,"PARTS-4(3)";#N/A,#N/A,FALSE,"PCLASS"}</definedName>
    <definedName name="ㄹㄴㅁㄹㄴ" localSheetId="0" hidden="1">{#N/A,"수불부",FALSE,"사급자재수불서";#N/A,"수불부",FALSE,"사급자재수불서"}</definedName>
    <definedName name="ㄹㄴㅁㄹㄴ" hidden="1">{#N/A,"수불부",FALSE,"사급자재수불서";#N/A,"수불부",FALSE,"사급자재수불서"}</definedName>
    <definedName name="ㄹㄴㅁㄹㅇㄴ" localSheetId="0" hidden="1">{"'Sheet1'!$D$19","'Sheet1'!$B$22:$E$22"}</definedName>
    <definedName name="ㄹㄴㅁㄹㅇㄴ" hidden="1">{"'Sheet1'!$D$19","'Sheet1'!$B$22:$E$22"}</definedName>
    <definedName name="ㄹㄴㅇㄹ"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ㄴㅇㄹㄴㄱㄴㅇ" localSheetId="0" hidden="1">{#N/A,#N/A,FALSE,"지침";#N/A,#N/A,FALSE,"환경분석";#N/A,#N/A,FALSE,"Sheet16"}</definedName>
    <definedName name="ㄹㄴㅇㄹㄴㅇㄹㄴㄱㄴㅇ" hidden="1">{#N/A,#N/A,FALSE,"지침";#N/A,#N/A,FALSE,"환경분석";#N/A,#N/A,FALSE,"Sheet16"}</definedName>
    <definedName name="ㄹㄴㅇㅁㄹㄴ"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ㅇㅁㄹ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ㅇㅁㄹㄴ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ㄴㅇㅁㄹㄴ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ㄱㄷㅈㄴㅇㄹㅇㄴㄹ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ㄹㄷㅈ" localSheetId="0" hidden="1">#REF!</definedName>
    <definedName name="ㄹㄷㅈ" hidden="1">#REF!</definedName>
    <definedName name="ㄹㄷㅈㄹㄹㄹ" hidden="1">#N/A</definedName>
    <definedName name="ㄹㄹ" localSheetId="25" hidden="1">{#N/A,#N/A,FALSE,"손익표지";#N/A,#N/A,FALSE,"손익계산";#N/A,#N/A,FALSE,"일반관리비";#N/A,#N/A,FALSE,"영업외수익";#N/A,#N/A,FALSE,"영업외비용";#N/A,#N/A,FALSE,"매출액";#N/A,#N/A,FALSE,"요약손익";#N/A,#N/A,FALSE,"요약대차";#N/A,#N/A,FALSE,"매출채권현황";#N/A,#N/A,FALSE,"매출채권명세"}</definedName>
    <definedName name="ㄹㄹ"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ㄹ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ㄹ" hidden="1">{#N/A,#N/A,FALSE,"손익표지";#N/A,#N/A,FALSE,"손익계산";#N/A,#N/A,FALSE,"일반관리비";#N/A,#N/A,FALSE,"영업외수익";#N/A,#N/A,FALSE,"영업외비용";#N/A,#N/A,FALSE,"매출액";#N/A,#N/A,FALSE,"요약손익";#N/A,#N/A,FALSE,"요약대차";#N/A,#N/A,FALSE,"매출채권현황";#N/A,#N/A,FALSE,"매출채권명세"}</definedName>
    <definedName name="ㄹㄹㄹ" hidden="1">#REF!</definedName>
    <definedName name="ㄹㄹㄹㄴㅇㅁㄹㄴㄴㄹㅇ" localSheetId="0" hidden="1">{#N/A,#N/A,FALSE,"PART-1234-8-12-9(41)";#N/A,#N/A,FALSE,"PARTS-2(3)";#N/A,#N/A,FALSE,"VAN SYSTEM";#N/A,#N/A,FALSE,"PARTS-10(26)";#N/A,#N/A,FALSE,"PART-5-6-7-11(14)";#N/A,#N/A,FALSE,"PARTS-4(3)";#N/A,#N/A,FALSE,"PCLASS"}</definedName>
    <definedName name="ㄹㄹㄹㄴㅇㅁㄹㄴㄴㄹㅇ" hidden="1">{#N/A,#N/A,FALSE,"PART-1234-8-12-9(41)";#N/A,#N/A,FALSE,"PARTS-2(3)";#N/A,#N/A,FALSE,"VAN SYSTEM";#N/A,#N/A,FALSE,"PARTS-10(26)";#N/A,#N/A,FALSE,"PART-5-6-7-11(14)";#N/A,#N/A,FALSE,"PARTS-4(3)";#N/A,#N/A,FALSE,"PCLASS"}</definedName>
    <definedName name="ㄹㄹㄹㄴㅇㅁㄹㄴㄴㄹㅇ_2" localSheetId="0" hidden="1">{#N/A,#N/A,FALSE,"PART-1234-8-12-9(41)";#N/A,#N/A,FALSE,"PARTS-2(3)";#N/A,#N/A,FALSE,"VAN SYSTEM";#N/A,#N/A,FALSE,"PARTS-10(26)";#N/A,#N/A,FALSE,"PART-5-6-7-11(14)";#N/A,#N/A,FALSE,"PARTS-4(3)";#N/A,#N/A,FALSE,"PCLASS"}</definedName>
    <definedName name="ㄹㄹㄹㄴㅇㅁㄹㄴㄴㄹㅇ_2" hidden="1">{#N/A,#N/A,FALSE,"PART-1234-8-12-9(41)";#N/A,#N/A,FALSE,"PARTS-2(3)";#N/A,#N/A,FALSE,"VAN SYSTEM";#N/A,#N/A,FALSE,"PARTS-10(26)";#N/A,#N/A,FALSE,"PART-5-6-7-11(14)";#N/A,#N/A,FALSE,"PARTS-4(3)";#N/A,#N/A,FALSE,"PCLASS"}</definedName>
    <definedName name="ㄹㄹㄹㄷ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ㄹㄹㄹㄷㄷ" hidden="1">{#N/A,#N/A,FALSE,"손익표지";#N/A,#N/A,FALSE,"손익계산";#N/A,#N/A,FALSE,"일반관리비";#N/A,#N/A,FALSE,"영업외수익";#N/A,#N/A,FALSE,"영업외비용";#N/A,#N/A,FALSE,"매출액";#N/A,#N/A,FALSE,"요약손익";#N/A,#N/A,FALSE,"요약대차";#N/A,#N/A,FALSE,"매출채권현황";#N/A,#N/A,FALSE,"매출채권명세"}</definedName>
    <definedName name="ㄹㄹㄹㄹ" localSheetId="0" hidden="1">{"'Sheet1'!$A$1:$H$36"}</definedName>
    <definedName name="ㄹㄹㄹㄹ" hidden="1">{"'Sheet1'!$A$1:$H$36"}</definedName>
    <definedName name="ㄹㄹㄹㄹㄹ" localSheetId="0" hidden="1">{#N/A,#N/A,FALSE,"P.C.B"}</definedName>
    <definedName name="ㄹㄹㄹㄹㄹ" hidden="1">{#N/A,#N/A,FALSE,"P.C.B"}</definedName>
    <definedName name="ㄹㄹㄹㄹㄹㄹ" localSheetId="0" hidden="1">{#N/A,#N/A,FALSE,"P.C.B"}</definedName>
    <definedName name="ㄹㄹㄹㄹㄹㄹ" hidden="1">{#N/A,#N/A,FALSE,"P.C.B"}</definedName>
    <definedName name="ㄹㄹㄹㄹㄹㄹㄹ"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 localSheetId="25" hidden="1">{#N/A,#N/A,FALSE,"Sheet1"}</definedName>
    <definedName name="ㄹㄹㄹㄹㄹㄹㄹㄹㄹ" localSheetId="0" hidden="1">{#N/A,#N/A,FALSE,"Sheet1"}</definedName>
    <definedName name="ㄹㄹㄹㄹㄹㄹㄹㄹㄹ" localSheetId="3" hidden="1">{#N/A,#N/A,FALSE,"Sheet1"}</definedName>
    <definedName name="ㄹㄹㄹㄹㄹㄹㄹㄹㄹ" hidden="1">{#N/A,#N/A,FALSE,"Sheet1"}</definedName>
    <definedName name="ㄹㄹㅇㄴㄹ" localSheetId="0" hidden="1">{#N/A,#N/A,FALSE,"PART-1234-8-12-9(41)";#N/A,#N/A,FALSE,"PARTS-2(3)";#N/A,#N/A,FALSE,"VAN SYSTEM";#N/A,#N/A,FALSE,"PARTS-10(26)";#N/A,#N/A,FALSE,"PART-5-6-7-11(14)";#N/A,#N/A,FALSE,"PARTS-4(3)";#N/A,#N/A,FALSE,"PCLASS"}</definedName>
    <definedName name="ㄹㄹㅇㄴㄹ" hidden="1">{#N/A,#N/A,FALSE,"PART-1234-8-12-9(41)";#N/A,#N/A,FALSE,"PARTS-2(3)";#N/A,#N/A,FALSE,"VAN SYSTEM";#N/A,#N/A,FALSE,"PARTS-10(26)";#N/A,#N/A,FALSE,"PART-5-6-7-11(14)";#N/A,#N/A,FALSE,"PARTS-4(3)";#N/A,#N/A,FALSE,"PCLASS"}</definedName>
    <definedName name="ㄹㄹㅇㄴㄹ_2" localSheetId="0" hidden="1">{#N/A,#N/A,FALSE,"PART-1234-8-12-9(41)";#N/A,#N/A,FALSE,"PARTS-2(3)";#N/A,#N/A,FALSE,"VAN SYSTEM";#N/A,#N/A,FALSE,"PARTS-10(26)";#N/A,#N/A,FALSE,"PART-5-6-7-11(14)";#N/A,#N/A,FALSE,"PARTS-4(3)";#N/A,#N/A,FALSE,"PCLASS"}</definedName>
    <definedName name="ㄹㄹㅇㄴㄹ_2" hidden="1">{#N/A,#N/A,FALSE,"PART-1234-8-12-9(41)";#N/A,#N/A,FALSE,"PARTS-2(3)";#N/A,#N/A,FALSE,"VAN SYSTEM";#N/A,#N/A,FALSE,"PARTS-10(26)";#N/A,#N/A,FALSE,"PART-5-6-7-11(14)";#N/A,#N/A,FALSE,"PARTS-4(3)";#N/A,#N/A,FALSE,"PCLASS"}</definedName>
    <definedName name="ㄹㄹㅇㅇ" localSheetId="0" hidden="1">{"'Sheet1'!$A$1:$H$36"}</definedName>
    <definedName name="ㄹㄹㅇㅇ" hidden="1">{"'Sheet1'!$A$1:$H$36"}</definedName>
    <definedName name="ㄹㄹ호"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ㄹㄹ호" hidden="1">{#N/A,#N/A,FALSE,"손익표지";#N/A,#N/A,FALSE,"손익계산";#N/A,#N/A,FALSE,"일반관리비";#N/A,#N/A,FALSE,"영업외수익";#N/A,#N/A,FALSE,"영업외비용";#N/A,#N/A,FALSE,"매출액";#N/A,#N/A,FALSE,"요약손익";#N/A,#N/A,FALSE,"요약대차";#N/A,#N/A,FALSE,"매출채권현황";#N/A,#N/A,FALSE,"매출채권명세"}</definedName>
    <definedName name="ㄹㄻㅇㄴ"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ㄹㄻㅇㄴ" hidden="1">{#N/A,#N/A,FALSE,"손익표지";#N/A,#N/A,FALSE,"손익계산";#N/A,#N/A,FALSE,"일반관리비";#N/A,#N/A,FALSE,"영업외수익";#N/A,#N/A,FALSE,"영업외비용";#N/A,#N/A,FALSE,"매출액";#N/A,#N/A,FALSE,"요약손익";#N/A,#N/A,FALSE,"요약대차";#N/A,#N/A,FALSE,"매출채권현황";#N/A,#N/A,FALSE,"매출채권명세"}</definedName>
    <definedName name="ㄹㅀㅎ" localSheetId="0" hidden="1">{"'5'!$A$1:$BB$147"}</definedName>
    <definedName name="ㄹㅀㅎ" hidden="1">{"'5'!$A$1:$BB$147"}</definedName>
    <definedName name="ㄹㅁ" localSheetId="25"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ㅁ"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ㅁ"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ㅁ"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ㅇㄹㄹㄹㄹㄹㄹㄹㄹㄹㄹㄹㄹㄹㄹㄹㄹㄹㄹㄹㄹㄹㄹㄹㄹ" localSheetId="0" hidden="1">{#N/A,#N/A,FALSE,"PART-1234-8-12-9(41)";#N/A,#N/A,FALSE,"PARTS-2(3)";#N/A,#N/A,FALSE,"VAN SYSTEM";#N/A,#N/A,FALSE,"PARTS-10(26)";#N/A,#N/A,FALSE,"PART-5-6-7-11(14)";#N/A,#N/A,FALSE,"PARTS-4(3)";#N/A,#N/A,FALSE,"PCLASS"}</definedName>
    <definedName name="ㄹㅇㄹㄹㄹㄹㄹㄹㄹㄹㄹㄹㄹㄹㄹㄹㄹㄹㄹㄹㄹㄹㄹㄹㄹㄹ" hidden="1">{#N/A,#N/A,FALSE,"PART-1234-8-12-9(41)";#N/A,#N/A,FALSE,"PARTS-2(3)";#N/A,#N/A,FALSE,"VAN SYSTEM";#N/A,#N/A,FALSE,"PARTS-10(26)";#N/A,#N/A,FALSE,"PART-5-6-7-11(14)";#N/A,#N/A,FALSE,"PARTS-4(3)";#N/A,#N/A,FALSE,"PCLASS"}</definedName>
    <definedName name="ㄹㅇㄹㅇㄴㄻ"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ㄹㅇㄹㅇㄴㄻ"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ㄹㅇㄻㄴㅇㄹ" localSheetId="0" hidden="1">{#N/A,#N/A,FALSE,"BS";#N/A,#N/A,FALSE,"PL";#N/A,#N/A,FALSE,"처분";#N/A,#N/A,FALSE,"현금";#N/A,#N/A,FALSE,"매출";#N/A,#N/A,FALSE,"원가";#N/A,#N/A,FALSE,"경영"}</definedName>
    <definedName name="ㄹㅇㄻㄴㅇㄹ" hidden="1">{#N/A,#N/A,FALSE,"BS";#N/A,#N/A,FALSE,"PL";#N/A,#N/A,FALSE,"처분";#N/A,#N/A,FALSE,"현금";#N/A,#N/A,FALSE,"매출";#N/A,#N/A,FALSE,"원가";#N/A,#N/A,FALSE,"경영"}</definedName>
    <definedName name="ㄹㅇㅀ" localSheetId="0" hidden="1">{#N/A,#N/A,FALSE,"단축1";#N/A,#N/A,FALSE,"단축2";#N/A,#N/A,FALSE,"단축3";#N/A,#N/A,FALSE,"장축";#N/A,#N/A,FALSE,"4WD"}</definedName>
    <definedName name="ㄹㅇㅀ" hidden="1">{#N/A,#N/A,FALSE,"단축1";#N/A,#N/A,FALSE,"단축2";#N/A,#N/A,FALSE,"단축3";#N/A,#N/A,FALSE,"장축";#N/A,#N/A,FALSE,"4WD"}</definedName>
    <definedName name="ㄹㅇㅀㅇㄹ" localSheetId="25" hidden="1">{#N/A,#N/A,FALSE,"Sheet1"}</definedName>
    <definedName name="ㄹㅇㅀㅇㄹ" localSheetId="0" hidden="1">{#N/A,#N/A,FALSE,"Sheet1"}</definedName>
    <definedName name="ㄹㅇㅀㅇㄹ" localSheetId="3" hidden="1">{#N/A,#N/A,FALSE,"Sheet1"}</definedName>
    <definedName name="ㄹㅇㅀㅇㄹ" hidden="1">{#N/A,#N/A,FALSE,"Sheet1"}</definedName>
    <definedName name="ㄹㅇㅎ오"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ㄹㅇㅎ오" hidden="1">{#N/A,#N/A,FALSE,"손익표지";#N/A,#N/A,FALSE,"손익계산";#N/A,#N/A,FALSE,"일반관리비";#N/A,#N/A,FALSE,"영업외수익";#N/A,#N/A,FALSE,"영업외비용";#N/A,#N/A,FALSE,"매출액";#N/A,#N/A,FALSE,"요약손익";#N/A,#N/A,FALSE,"요약대차";#N/A,#N/A,FALSE,"매출채권현황";#N/A,#N/A,FALSE,"매출채권명세"}</definedName>
    <definedName name="ㄹㅇㅎㅎㅎ" localSheetId="0" hidden="1">{#N/A,#N/A,FALSE,"98소지이동TOTvs99.1 (2)";#N/A,#N/A,FALSE,"TOTAL";#N/A,#N/A,FALSE,"98소지이동TOTvs99.1(b) (2)"}</definedName>
    <definedName name="ㄹㅇㅎㅎㅎ" localSheetId="3" hidden="1">{#N/A,#N/A,FALSE,"98소지이동TOTvs99.1 (2)";#N/A,#N/A,FALSE,"TOTAL";#N/A,#N/A,FALSE,"98소지이동TOTvs99.1(b) (2)"}</definedName>
    <definedName name="ㄹㅇㅎㅎㅎ" hidden="1">{#N/A,#N/A,FALSE,"98소지이동TOTvs99.1 (2)";#N/A,#N/A,FALSE,"TOTAL";#N/A,#N/A,FALSE,"98소지이동TOTvs99.1(b) (2)"}</definedName>
    <definedName name="ㄹ아ㅣㅇㅎ리" localSheetId="25" hidden="1">{#N/A,#N/A,FALSE,"UNIT";#N/A,#N/A,FALSE,"UNIT";#N/A,#N/A,FALSE,"계정"}</definedName>
    <definedName name="ㄹ아ㅣㅇㅎ리" localSheetId="0" hidden="1">{#N/A,#N/A,FALSE,"UNIT";#N/A,#N/A,FALSE,"UNIT";#N/A,#N/A,FALSE,"계정"}</definedName>
    <definedName name="ㄹ아ㅣㅇㅎ리" localSheetId="3" hidden="1">{#N/A,#N/A,FALSE,"UNIT";#N/A,#N/A,FALSE,"UNIT";#N/A,#N/A,FALSE,"계정"}</definedName>
    <definedName name="ㄹ아ㅣㅇㅎ리" hidden="1">{#N/A,#N/A,FALSE,"UNIT";#N/A,#N/A,FALSE,"UNIT";#N/A,#N/A,FALSE,"계정"}</definedName>
    <definedName name="ㄹ어미ㅏㄹ" localSheetId="0" hidden="1">{"'Sheet1'!$D$19","'Sheet1'!$B$22:$E$22"}</definedName>
    <definedName name="ㄹ어미ㅏㄹ" hidden="1">{"'Sheet1'!$D$19","'Sheet1'!$B$22:$E$22"}</definedName>
    <definedName name="ㄹ어ㅓ럴" localSheetId="0" hidden="1">{#N/A,#N/A,FALSE,"단축1";#N/A,#N/A,FALSE,"단축2";#N/A,#N/A,FALSE,"단축3";#N/A,#N/A,FALSE,"장축";#N/A,#N/A,FALSE,"4WD"}</definedName>
    <definedName name="ㄹ어ㅓ럴" hidden="1">{#N/A,#N/A,FALSE,"단축1";#N/A,#N/A,FALSE,"단축2";#N/A,#N/A,FALSE,"단축3";#N/A,#N/A,FALSE,"장축";#N/A,#N/A,FALSE,"4WD"}</definedName>
    <definedName name="ㄹ헝ㅀㅇㄹ" localSheetId="0" hidden="1">{"'5'!$A$1:$BB$147"}</definedName>
    <definedName name="ㄹ헝ㅀㅇㄹ" hidden="1">{"'5'!$A$1:$BB$147"}</definedName>
    <definedName name="ㄹ홀"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ㄹ홀" hidden="1">{#N/A,#N/A,FALSE,"손익표지";#N/A,#N/A,FALSE,"손익계산";#N/A,#N/A,FALSE,"일반관리비";#N/A,#N/A,FALSE,"영업외수익";#N/A,#N/A,FALSE,"영업외비용";#N/A,#N/A,FALSE,"매출액";#N/A,#N/A,FALSE,"요약손익";#N/A,#N/A,FALSE,"요약대차";#N/A,#N/A,FALSE,"매출채권현황";#N/A,#N/A,FALSE,"매출채권명세"}</definedName>
    <definedName name="ㄹ홓로" localSheetId="0" hidden="1">{#N/A,#N/A,FALSE,"손익표지";#N/A,#N/A,FALSE,"손익계산";#N/A,#N/A,FALSE,"일반관리비";#N/A,#N/A,FALSE,"영업외수익";#N/A,#N/A,FALSE,"영업외비용";#N/A,#N/A,FALSE,"매출액";#N/A,#N/A,FALSE,"요약손익";#N/A,#N/A,FALSE,"요약대차";#N/A,#N/A,FALSE,"매출채권현황";#N/A,#N/A,FALSE,"매출채권명세"}</definedName>
    <definedName name="ㄹ홓로" hidden="1">{#N/A,#N/A,FALSE,"손익표지";#N/A,#N/A,FALSE,"손익계산";#N/A,#N/A,FALSE,"일반관리비";#N/A,#N/A,FALSE,"영업외수익";#N/A,#N/A,FALSE,"영업외비용";#N/A,#N/A,FALSE,"매출액";#N/A,#N/A,FALSE,"요약손익";#N/A,#N/A,FALSE,"요약대차";#N/A,#N/A,FALSE,"매출채권현황";#N/A,#N/A,FALSE,"매출채권명세"}</definedName>
    <definedName name="라" localSheetId="0" hidden="1">{#N/A,#N/A,FALSE,"1.CRITERIA";#N/A,#N/A,FALSE,"2.IS";#N/A,#N/A,FALSE,"3.BS";#N/A,#N/A,FALSE,"4.PER PL";#N/A,#N/A,FALSE,"5.INVESTMENT";#N/A,#N/A,FALSE,"6.공문";#N/A,#N/A,FALSE,"7.netinvest"}</definedName>
    <definedName name="라" hidden="1">{#N/A,#N/A,FALSE,"1.CRITERIA";#N/A,#N/A,FALSE,"2.IS";#N/A,#N/A,FALSE,"3.BS";#N/A,#N/A,FALSE,"4.PER PL";#N/A,#N/A,FALSE,"5.INVESTMENT";#N/A,#N/A,FALSE,"6.공문";#N/A,#N/A,FALSE,"7.netinvest"}</definedName>
    <definedName name="라나라" localSheetId="0" hidden="1">{"'5'!$A$1:$BB$147"}</definedName>
    <definedName name="라나라" hidden="1">{"'5'!$A$1:$BB$147"}</definedName>
    <definedName name="라라라라라" localSheetId="0" hidden="1">{"'5'!$A$1:$BB$147"}</definedName>
    <definedName name="라라라라라" hidden="1">{"'5'!$A$1:$BB$147"}</definedName>
    <definedName name="라랑" localSheetId="0" hidden="1">{"'5'!$A$1:$BB$147"}</definedName>
    <definedName name="라랑" hidden="1">{"'5'!$A$1:$BB$147"}</definedName>
    <definedName name="라아아" localSheetId="0" hidden="1">{#N/A,#N/A,FALSE,"1.CRITERIA";#N/A,#N/A,FALSE,"2.IS";#N/A,#N/A,FALSE,"3.BS";#N/A,#N/A,FALSE,"4.PER PL";#N/A,#N/A,FALSE,"5.INVESTMENT";#N/A,#N/A,FALSE,"6.공문";#N/A,#N/A,FALSE,"7.netinvest"}</definedName>
    <definedName name="라아아" hidden="1">{#N/A,#N/A,FALSE,"1.CRITERIA";#N/A,#N/A,FALSE,"2.IS";#N/A,#N/A,FALSE,"3.BS";#N/A,#N/A,FALSE,"4.PER PL";#N/A,#N/A,FALSE,"5.INVESTMENT";#N/A,#N/A,FALSE,"6.공문";#N/A,#N/A,FALSE,"7.netinvest"}</definedName>
    <definedName name="란다리아" localSheetId="0" hidden="1">{#N/A,#N/A,FALSE,"정공"}</definedName>
    <definedName name="란다리아" localSheetId="3" hidden="1">{#N/A,#N/A,FALSE,"정공"}</definedName>
    <definedName name="란다리아" hidden="1">{#N/A,#N/A,FALSE,"정공"}</definedName>
    <definedName name="랑" localSheetId="0" hidden="1">{#N/A,#N/A,FALSE,"지침";#N/A,#N/A,FALSE,"환경분석";#N/A,#N/A,FALSE,"Sheet16"}</definedName>
    <definedName name="랑" hidden="1">{#N/A,#N/A,FALSE,"지침";#N/A,#N/A,FALSE,"환경분석";#N/A,#N/A,FALSE,"Sheet16"}</definedName>
    <definedName name="랴" localSheetId="0" hidden="1">{#N/A,#N/A,FALSE,"1.CRITERIA";#N/A,#N/A,FALSE,"2.IS";#N/A,#N/A,FALSE,"3.BS";#N/A,#N/A,FALSE,"4.PER PL";#N/A,#N/A,FALSE,"5.INVESTMENT";#N/A,#N/A,FALSE,"6.공문";#N/A,#N/A,FALSE,"7.netinvest"}</definedName>
    <definedName name="랴" hidden="1">{#N/A,#N/A,FALSE,"1.CRITERIA";#N/A,#N/A,FALSE,"2.IS";#N/A,#N/A,FALSE,"3.BS";#N/A,#N/A,FALSE,"4.PER PL";#N/A,#N/A,FALSE,"5.INVESTMENT";#N/A,#N/A,FALSE,"6.공문";#N/A,#N/A,FALSE,"7.netinvest"}</definedName>
    <definedName name="러" localSheetId="0" hidden="1">{#N/A,#N/A,FALSE,"P.C.B"}</definedName>
    <definedName name="러" hidden="1">{#N/A,#N/A,FALSE,"P.C.B"}</definedName>
    <definedName name="러러" localSheetId="0" hidden="1">{#N/A,#N/A,FALSE,"P.C.B"}</definedName>
    <definedName name="러러" hidden="1">{#N/A,#N/A,FALSE,"P.C.B"}</definedName>
    <definedName name="러럴" localSheetId="0" hidden="1">{#N/A,#N/A,FALSE,"P.C.B"}</definedName>
    <definedName name="러럴" hidden="1">{#N/A,#N/A,FALSE,"P.C.B"}</definedName>
    <definedName name="러럴처" localSheetId="0" hidden="1">{#N/A,#N/A,FALSE,"P.C.B"}</definedName>
    <definedName name="러럴처" hidden="1">{#N/A,#N/A,FALSE,"P.C.B"}</definedName>
    <definedName name="러ㅏㅁ" localSheetId="0" hidden="1">{"'Sheet1'!$A$1:$H$36"}</definedName>
    <definedName name="러ㅏㅁ" localSheetId="3" hidden="1">{"'Sheet1'!$A$1:$H$36"}</definedName>
    <definedName name="러ㅏㅁ" hidden="1">{"'Sheet1'!$A$1:$H$36"}</definedName>
    <definedName name="러ㅏㅇ"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럼" localSheetId="0" hidden="1">{"'Sheet1'!$A$1:$H$36"}</definedName>
    <definedName name="럼" localSheetId="3" hidden="1">{"'Sheet1'!$A$1:$H$36"}</definedName>
    <definedName name="럼" hidden="1">{"'Sheet1'!$A$1:$H$36"}</definedName>
    <definedName name="렁ㅁ니만ㅇ" localSheetId="0" hidden="1">{#N/A,#N/A,FALSE,"주요여수신";#N/A,#N/A,FALSE,"수신금리";#N/A,#N/A,FALSE,"대출금리";#N/A,#N/A,FALSE,"신규대출";#N/A,#N/A,FALSE,"총액대출"}</definedName>
    <definedName name="렁ㅁ니만ㅇ" hidden="1">{#N/A,#N/A,FALSE,"주요여수신";#N/A,#N/A,FALSE,"수신금리";#N/A,#N/A,FALSE,"대출금리";#N/A,#N/A,FALSE,"신규대출";#N/A,#N/A,FALSE,"총액대출"}</definedName>
    <definedName name="로" localSheetId="0" hidden="1">{#N/A,#N/A,FALSE,"1.CRITERIA";#N/A,#N/A,FALSE,"2.IS";#N/A,#N/A,FALSE,"3.BS";#N/A,#N/A,FALSE,"4.PER PL";#N/A,#N/A,FALSE,"5.INVESTMENT";#N/A,#N/A,FALSE,"6.공문";#N/A,#N/A,FALSE,"7.netinvest"}</definedName>
    <definedName name="로" hidden="1">{#N/A,#N/A,FALSE,"1.CRITERIA";#N/A,#N/A,FALSE,"2.IS";#N/A,#N/A,FALSE,"3.BS";#N/A,#N/A,FALSE,"4.PER PL";#N/A,#N/A,FALSE,"5.INVESTMENT";#N/A,#N/A,FALSE,"6.공문";#N/A,#N/A,FALSE,"7.netinvest"}</definedName>
    <definedName name="로놓ㄹ" localSheetId="0" hidden="1">{#N/A,#N/A,FALSE,"PART-1234-8-12-9(41)";#N/A,#N/A,FALSE,"PARTS-2(3)";#N/A,#N/A,FALSE,"VAN SYSTEM";#N/A,#N/A,FALSE,"PARTS-10(26)";#N/A,#N/A,FALSE,"PART-5-6-7-11(14)";#N/A,#N/A,FALSE,"PARTS-4(3)";#N/A,#N/A,FALSE,"PCLASS"}</definedName>
    <definedName name="로놓ㄹ" hidden="1">{#N/A,#N/A,FALSE,"PART-1234-8-12-9(41)";#N/A,#N/A,FALSE,"PARTS-2(3)";#N/A,#N/A,FALSE,"VAN SYSTEM";#N/A,#N/A,FALSE,"PARTS-10(26)";#N/A,#N/A,FALSE,"PART-5-6-7-11(14)";#N/A,#N/A,FALSE,"PARTS-4(3)";#N/A,#N/A,FALSE,"PCLASS"}</definedName>
    <definedName name="로놓ㄹ_2" localSheetId="0" hidden="1">{#N/A,#N/A,FALSE,"PART-1234-8-12-9(41)";#N/A,#N/A,FALSE,"PARTS-2(3)";#N/A,#N/A,FALSE,"VAN SYSTEM";#N/A,#N/A,FALSE,"PARTS-10(26)";#N/A,#N/A,FALSE,"PART-5-6-7-11(14)";#N/A,#N/A,FALSE,"PARTS-4(3)";#N/A,#N/A,FALSE,"PCLASS"}</definedName>
    <definedName name="로놓ㄹ_2" hidden="1">{#N/A,#N/A,FALSE,"PART-1234-8-12-9(41)";#N/A,#N/A,FALSE,"PARTS-2(3)";#N/A,#N/A,FALSE,"VAN SYSTEM";#N/A,#N/A,FALSE,"PARTS-10(26)";#N/A,#N/A,FALSE,"PART-5-6-7-11(14)";#N/A,#N/A,FALSE,"PARTS-4(3)";#N/A,#N/A,FALSE,"PCLASS"}</definedName>
    <definedName name="로봇설계" localSheetId="0" hidden="1">{#N/A,#N/A,FALSE,"UNIT";#N/A,#N/A,FALSE,"UNIT";#N/A,#N/A,FALSE,"계정"}</definedName>
    <definedName name="로봇설계" hidden="1">{#N/A,#N/A,FALSE,"UNIT";#N/A,#N/A,FALSE,"UNIT";#N/A,#N/A,FALSE,"계정"}</definedName>
    <definedName name="로커커버" localSheetId="25" hidden="1">{#N/A,#N/A,FALSE,"단축1";#N/A,#N/A,FALSE,"단축2";#N/A,#N/A,FALSE,"단축3";#N/A,#N/A,FALSE,"장축";#N/A,#N/A,FALSE,"4WD"}</definedName>
    <definedName name="로커커버" localSheetId="0" hidden="1">{#N/A,#N/A,FALSE,"단축1";#N/A,#N/A,FALSE,"단축2";#N/A,#N/A,FALSE,"단축3";#N/A,#N/A,FALSE,"장축";#N/A,#N/A,FALSE,"4WD"}</definedName>
    <definedName name="로커커버" localSheetId="3" hidden="1">{#N/A,#N/A,FALSE,"단축1";#N/A,#N/A,FALSE,"단축2";#N/A,#N/A,FALSE,"단축3";#N/A,#N/A,FALSE,"장축";#N/A,#N/A,FALSE,"4WD"}</definedName>
    <definedName name="로커커버" hidden="1">{#N/A,#N/A,FALSE,"단축1";#N/A,#N/A,FALSE,"단축2";#N/A,#N/A,FALSE,"단축3";#N/A,#N/A,FALSE,"장축";#N/A,#N/A,FALSE,"4WD"}</definedName>
    <definedName name="로ㅓㅗㄴㅇ"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로ㅓㅗㄴ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롤설계1" localSheetId="0" hidden="1">{"'표지'!$B$5"}</definedName>
    <definedName name="롤설계1" hidden="1">{"'표지'!$B$5"}</definedName>
    <definedName name="롱" localSheetId="0" hidden="1">{#N/A,#N/A,FALSE,"단축1";#N/A,#N/A,FALSE,"단축2";#N/A,#N/A,FALSE,"단축3";#N/A,#N/A,FALSE,"장축";#N/A,#N/A,FALSE,"4WD"}</definedName>
    <definedName name="롱" hidden="1">{#N/A,#N/A,FALSE,"단축1";#N/A,#N/A,FALSE,"단축2";#N/A,#N/A,FALSE,"단축3";#N/A,#N/A,FALSE,"장축";#N/A,#N/A,FALSE,"4WD"}</definedName>
    <definedName name="료" localSheetId="0" hidden="1">{#N/A,#N/A,TRUE,"생산";#N/A,#N/A,TRUE,"표지"}</definedName>
    <definedName name="료" hidden="1">{#N/A,#N/A,TRUE,"생산";#N/A,#N/A,TRUE,"표지"}</definedName>
    <definedName name="류" localSheetId="0" hidden="1">{#N/A,#N/A,FALSE,"1.CRITERIA";#N/A,#N/A,FALSE,"2.IS";#N/A,#N/A,FALSE,"3.BS";#N/A,#N/A,FALSE,"4.PER PL";#N/A,#N/A,FALSE,"5.INVESTMENT";#N/A,#N/A,FALSE,"6.공문";#N/A,#N/A,FALSE,"7.netinvest"}</definedName>
    <definedName name="류" hidden="1">{#N/A,#N/A,FALSE,"1.CRITERIA";#N/A,#N/A,FALSE,"2.IS";#N/A,#N/A,FALSE,"3.BS";#N/A,#N/A,FALSE,"4.PER PL";#N/A,#N/A,FALSE,"5.INVESTMENT";#N/A,#N/A,FALSE,"6.공문";#N/A,#N/A,FALSE,"7.netinvest"}</definedName>
    <definedName name="류효정" localSheetId="0" hidden="1">{"'Firr(선)'!$AS$1:$AY$62","'Firr(사)'!$AS$1:$AY$62","'Firr(회)'!$AS$1:$AY$62","'Firr(선)'!$L$1:$V$62","'Firr(사)'!$L$1:$V$62","'Firr(회)'!$L$1:$V$62"}</definedName>
    <definedName name="류효정" hidden="1">{"'Firr(선)'!$AS$1:$AY$62","'Firr(사)'!$AS$1:$AY$62","'Firr(회)'!$AS$1:$AY$62","'Firr(선)'!$L$1:$V$62","'Firr(사)'!$L$1:$V$62","'Firr(회)'!$L$1:$V$62"}</definedName>
    <definedName name="리" hidden="1">#REF!</definedName>
    <definedName name="리므" localSheetId="0" hidden="1">{#N/A,#N/A,FALSE,"손익표지";#N/A,#N/A,FALSE,"손익계산";#N/A,#N/A,FALSE,"일반관리비";#N/A,#N/A,FALSE,"영업외수익";#N/A,#N/A,FALSE,"영업외비용";#N/A,#N/A,FALSE,"매출액";#N/A,#N/A,FALSE,"요약손익";#N/A,#N/A,FALSE,"요약대차";#N/A,#N/A,FALSE,"매출채권현황";#N/A,#N/A,FALSE,"매출채권명세"}</definedName>
    <definedName name="리므" hidden="1">{#N/A,#N/A,FALSE,"손익표지";#N/A,#N/A,FALSE,"손익계산";#N/A,#N/A,FALSE,"일반관리비";#N/A,#N/A,FALSE,"영업외수익";#N/A,#N/A,FALSE,"영업외비용";#N/A,#N/A,FALSE,"매출액";#N/A,#N/A,FALSE,"요약손익";#N/A,#N/A,FALSE,"요약대차";#N/A,#N/A,FALSE,"매출채권현황";#N/A,#N/A,FALSE,"매출채권명세"}</definedName>
    <definedName name="리비" hidden="1">#REF!</definedName>
    <definedName name="리비아" hidden="1">#REF!</definedName>
    <definedName name="리비아아" hidden="1">#REF!</definedName>
    <definedName name="裏書譲渡手形" localSheetId="0" hidden="1">{"'買掛金'!$J$6"}</definedName>
    <definedName name="裏書譲渡手形" hidden="1">{"'買掛金'!$J$6"}</definedName>
    <definedName name="리스명세서" localSheetId="0" hidden="1">{"'보고양식'!$A$58:$K$111"}</definedName>
    <definedName name="리스명세서" hidden="1">{"'보고양식'!$A$58:$K$111"}</definedName>
    <definedName name="리얼손익" localSheetId="0" hidden="1">{"'10_03일자별'!$A$2:$H$31"}</definedName>
    <definedName name="리얼손익" hidden="1">{"'10_03일자별'!$A$2:$H$31"}</definedName>
    <definedName name="링" localSheetId="0" hidden="1">{#N/A,#N/A,FALSE,"지침";#N/A,#N/A,FALSE,"환경분석";#N/A,#N/A,FALSE,"Sheet16"}</definedName>
    <definedName name="링" hidden="1">{#N/A,#N/A,FALSE,"지침";#N/A,#N/A,FALSE,"환경분석";#N/A,#N/A,FALSE,"Sheet16"}</definedName>
    <definedName name="ㄺㄹ" localSheetId="25" hidden="1">{#N/A,#N/A,FALSE,"UNIT";#N/A,#N/A,FALSE,"UNIT";#N/A,#N/A,FALSE,"계정"}</definedName>
    <definedName name="ㄺㄹ" localSheetId="0" hidden="1">{#N/A,#N/A,FALSE,"UNIT";#N/A,#N/A,FALSE,"UNIT";#N/A,#N/A,FALSE,"계정"}</definedName>
    <definedName name="ㄺㄹ" localSheetId="3" hidden="1">{#N/A,#N/A,FALSE,"UNIT";#N/A,#N/A,FALSE,"UNIT";#N/A,#N/A,FALSE,"계정"}</definedName>
    <definedName name="ㄺㄹ" hidden="1">{#N/A,#N/A,FALSE,"UNIT";#N/A,#N/A,FALSE,"UNIT";#N/A,#N/A,FALSE,"계정"}</definedName>
    <definedName name="ㄻㄴㅇㄹ" localSheetId="0" hidden="1">{#N/A,#N/A,FALSE,"주요여수신";#N/A,#N/A,FALSE,"수신금리";#N/A,#N/A,FALSE,"대출금리";#N/A,#N/A,FALSE,"신규대출";#N/A,#N/A,FALSE,"총액대출"}</definedName>
    <definedName name="ㄻㄴㅇㄹ" hidden="1">{#N/A,#N/A,FALSE,"주요여수신";#N/A,#N/A,FALSE,"수신금리";#N/A,#N/A,FALSE,"대출금리";#N/A,#N/A,FALSE,"신규대출";#N/A,#N/A,FALSE,"총액대출"}</definedName>
    <definedName name="ㄻㄴㅇㄻㄴㅇㄻㄴㅇㄹ"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ㄻㄴㅇㄻㄴㅇㄻㄴㅇㄹ"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ㄻㅎ" localSheetId="0" hidden="1">{#N/A,#N/A,FALSE,"BS";#N/A,#N/A,FALSE,"PL";#N/A,#N/A,FALSE,"처분";#N/A,#N/A,FALSE,"현금";#N/A,#N/A,FALSE,"매출";#N/A,#N/A,FALSE,"원가";#N/A,#N/A,FALSE,"경영"}</definedName>
    <definedName name="ㄻㅎ" localSheetId="3" hidden="1">{#N/A,#N/A,FALSE,"BS";#N/A,#N/A,FALSE,"PL";#N/A,#N/A,FALSE,"처분";#N/A,#N/A,FALSE,"현금";#N/A,#N/A,FALSE,"매출";#N/A,#N/A,FALSE,"원가";#N/A,#N/A,FALSE,"경영"}</definedName>
    <definedName name="ㄻㅎ" hidden="1">{#N/A,#N/A,FALSE,"BS";#N/A,#N/A,FALSE,"PL";#N/A,#N/A,FALSE,"처분";#N/A,#N/A,FALSE,"현금";#N/A,#N/A,FALSE,"매출";#N/A,#N/A,FALSE,"원가";#N/A,#N/A,FALSE,"경영"}</definedName>
    <definedName name="ㅀ미리밀ㅎ밈림" localSheetId="25" hidden="1">{#N/A,#N/A,FALSE,"을지 (4)";#N/A,#N/A,FALSE,"을지 (5)";#N/A,#N/A,FALSE,"을지 (6)"}</definedName>
    <definedName name="ㅀ미리밀ㅎ밈림" localSheetId="0" hidden="1">{#N/A,#N/A,FALSE,"을지 (4)";#N/A,#N/A,FALSE,"을지 (5)";#N/A,#N/A,FALSE,"을지 (6)"}</definedName>
    <definedName name="ㅀ미리밀ㅎ밈림" localSheetId="3" hidden="1">{#N/A,#N/A,FALSE,"을지 (4)";#N/A,#N/A,FALSE,"을지 (5)";#N/A,#N/A,FALSE,"을지 (6)"}</definedName>
    <definedName name="ㅀ미리밀ㅎ밈림" hidden="1">{#N/A,#N/A,FALSE,"을지 (4)";#N/A,#N/A,FALSE,"을지 (5)";#N/A,#N/A,FALSE,"을지 (6)"}</definedName>
    <definedName name="ㅀㅇㄹㄶㅀㄹ" localSheetId="25" hidden="1">{#N/A,#N/A,FALSE,"UNIT";#N/A,#N/A,FALSE,"UNIT";#N/A,#N/A,FALSE,"계정"}</definedName>
    <definedName name="ㅀㅇㄹㄶㅀㄹ" localSheetId="0" hidden="1">{#N/A,#N/A,FALSE,"UNIT";#N/A,#N/A,FALSE,"UNIT";#N/A,#N/A,FALSE,"계정"}</definedName>
    <definedName name="ㅀㅇㄹㄶㅀㄹ" localSheetId="3" hidden="1">{#N/A,#N/A,FALSE,"UNIT";#N/A,#N/A,FALSE,"UNIT";#N/A,#N/A,FALSE,"계정"}</definedName>
    <definedName name="ㅀㅇㄹㄶㅀㄹ" hidden="1">{#N/A,#N/A,FALSE,"UNIT";#N/A,#N/A,FALSE,"UNIT";#N/A,#N/A,FALSE,"계정"}</definedName>
    <definedName name="ㅀㅎ"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ㅀㅎ" hidden="1">{#N/A,#N/A,FALSE,"손익표지";#N/A,#N/A,FALSE,"손익계산";#N/A,#N/A,FALSE,"일반관리비";#N/A,#N/A,FALSE,"영업외수익";#N/A,#N/A,FALSE,"영업외비용";#N/A,#N/A,FALSE,"매출액";#N/A,#N/A,FALSE,"요약손익";#N/A,#N/A,FALSE,"요약대차";#N/A,#N/A,FALSE,"매출채권현황";#N/A,#N/A,FALSE,"매출채권명세"}</definedName>
    <definedName name="ㅁ" localSheetId="25" hidden="1">{#N/A,#N/A,TRUE,"Summary";#N/A,#N/A,TRUE,"IS";#N/A,#N/A,TRUE,"Adj";#N/A,#N/A,TRUE,"BS";#N/A,#N/A,TRUE,"CF";#N/A,#N/A,TRUE,"Debt";#N/A,#N/A,TRUE,"IRR"}</definedName>
    <definedName name="ㅁ" localSheetId="0" hidden="1">{#N/A,#N/A,TRUE,"Summary";#N/A,#N/A,TRUE,"IS";#N/A,#N/A,TRUE,"Adj";#N/A,#N/A,TRUE,"BS";#N/A,#N/A,TRUE,"CF";#N/A,#N/A,TRUE,"Debt";#N/A,#N/A,TRUE,"IRR"}</definedName>
    <definedName name="ㅁ" localSheetId="3" hidden="1">{#N/A,#N/A,TRUE,"Summary";#N/A,#N/A,TRUE,"IS";#N/A,#N/A,TRUE,"Adj";#N/A,#N/A,TRUE,"BS";#N/A,#N/A,TRUE,"CF";#N/A,#N/A,TRUE,"Debt";#N/A,#N/A,TRUE,"IRR"}</definedName>
    <definedName name="ㅁ" hidden="1">{#N/A,#N/A,TRUE,"Summary";#N/A,#N/A,TRUE,"IS";#N/A,#N/A,TRUE,"Adj";#N/A,#N/A,TRUE,"BS";#N/A,#N/A,TRUE,"CF";#N/A,#N/A,TRUE,"Debt";#N/A,#N/A,TRUE,"IRR"}</definedName>
    <definedName name="ㅁㄱㄷㄷㄱㄷㄱㅈ"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ㄷㄷㄱㄷㄱ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ㄷㄷㄱㄷㄱㅈ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ㄷㄷㄱㄷㄱㅈ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ㅁㄱㅁㄷㅎ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ㅁㄱㅁㄷㅎㄷ" hidden="1">{#N/A,#N/A,FALSE,"손익표지";#N/A,#N/A,FALSE,"손익계산";#N/A,#N/A,FALSE,"일반관리비";#N/A,#N/A,FALSE,"영업외수익";#N/A,#N/A,FALSE,"영업외비용";#N/A,#N/A,FALSE,"매출액";#N/A,#N/A,FALSE,"요약손익";#N/A,#N/A,FALSE,"요약대차";#N/A,#N/A,FALSE,"매출채권현황";#N/A,#N/A,FALSE,"매출채권명세"}</definedName>
    <definedName name="ㅁㄴ" localSheetId="25" hidden="1">{#N/A,#N/A,FALSE,"UNIT";#N/A,#N/A,FALSE,"UNIT";#N/A,#N/A,FALSE,"계정"}</definedName>
    <definedName name="ㅁㄴ" localSheetId="0" hidden="1">{#N/A,#N/A,FALSE,"UNIT";#N/A,#N/A,FALSE,"UNIT";#N/A,#N/A,FALSE,"계정"}</definedName>
    <definedName name="ㅁㄴ" localSheetId="3" hidden="1">{#N/A,#N/A,FALSE,"UNIT";#N/A,#N/A,FALSE,"UNIT";#N/A,#N/A,FALSE,"계정"}</definedName>
    <definedName name="ㅁㄴ" hidden="1">{#N/A,#N/A,FALSE,"UNIT";#N/A,#N/A,FALSE,"UNIT";#N/A,#N/A,FALSE,"계정"}</definedName>
    <definedName name="ㅁㄴㄴㄴ"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ㅁㄴㄴㄴ"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ㅁㄴㄹ" localSheetId="0" hidden="1">{#N/A,#N/A,FALSE,"단축1";#N/A,#N/A,FALSE,"단축2";#N/A,#N/A,FALSE,"단축3";#N/A,#N/A,FALSE,"장축";#N/A,#N/A,FALSE,"4WD"}</definedName>
    <definedName name="ㅁㄴㄹ" hidden="1">{#N/A,#N/A,FALSE,"단축1";#N/A,#N/A,FALSE,"단축2";#N/A,#N/A,FALSE,"단축3";#N/A,#N/A,FALSE,"장축";#N/A,#N/A,FALSE,"4WD"}</definedName>
    <definedName name="ㅁㄴㄹㅈ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ㅁㄴㄹㅈㄷ" hidden="1">{#N/A,#N/A,FALSE,"손익표지";#N/A,#N/A,FALSE,"손익계산";#N/A,#N/A,FALSE,"일반관리비";#N/A,#N/A,FALSE,"영업외수익";#N/A,#N/A,FALSE,"영업외비용";#N/A,#N/A,FALSE,"매출액";#N/A,#N/A,FALSE,"요약손익";#N/A,#N/A,FALSE,"요약대차";#N/A,#N/A,FALSE,"매출채권현황";#N/A,#N/A,FALSE,"매출채권명세"}</definedName>
    <definedName name="ㅁㄴㅇ" localSheetId="25" hidden="1">{#N/A,#N/A,FALSE,"BS";#N/A,#N/A,FALSE,"PL";#N/A,#N/A,FALSE,"처분";#N/A,#N/A,FALSE,"현금";#N/A,#N/A,FALSE,"매출";#N/A,#N/A,FALSE,"원가";#N/A,#N/A,FALSE,"경영"}</definedName>
    <definedName name="ㅁㄴㅇ" localSheetId="0" hidden="1">{#N/A,#N/A,FALSE,"BS";#N/A,#N/A,FALSE,"PL";#N/A,#N/A,FALSE,"처분";#N/A,#N/A,FALSE,"현금";#N/A,#N/A,FALSE,"매출";#N/A,#N/A,FALSE,"원가";#N/A,#N/A,FALSE,"경영"}</definedName>
    <definedName name="ㅁㄴㅇ" localSheetId="3" hidden="1">{#N/A,#N/A,FALSE,"BS";#N/A,#N/A,FALSE,"PL";#N/A,#N/A,FALSE,"처분";#N/A,#N/A,FALSE,"현금";#N/A,#N/A,FALSE,"매출";#N/A,#N/A,FALSE,"원가";#N/A,#N/A,FALSE,"경영"}</definedName>
    <definedName name="ㅁㄴㅇ" hidden="1">{#N/A,#N/A,FALSE,"BS";#N/A,#N/A,FALSE,"PL";#N/A,#N/A,FALSE,"처분";#N/A,#N/A,FALSE,"현금";#N/A,#N/A,FALSE,"매출";#N/A,#N/A,FALSE,"원가";#N/A,#N/A,FALSE,"경영"}</definedName>
    <definedName name="ㅁㄴㅇㄴㅁㅇㄹ" localSheetId="0" hidden="1">{#N/A,#N/A,FALSE,"주요여수신";#N/A,#N/A,FALSE,"수신금리";#N/A,#N/A,FALSE,"대출금리";#N/A,#N/A,FALSE,"신규대출";#N/A,#N/A,FALSE,"총액대출"}</definedName>
    <definedName name="ㅁㄴㅇㄴㅁㅇㄹ" hidden="1">{#N/A,#N/A,FALSE,"주요여수신";#N/A,#N/A,FALSE,"수신금리";#N/A,#N/A,FALSE,"대출금리";#N/A,#N/A,FALSE,"신규대출";#N/A,#N/A,FALSE,"총액대출"}</definedName>
    <definedName name="ㅁㄴㅇㄹ" localSheetId="0" hidden="1">{#N/A,#N/A,FALSE,"지침";#N/A,#N/A,FALSE,"환경분석";#N/A,#N/A,FALSE,"Sheet16"}</definedName>
    <definedName name="ㅁㄴㅇㄹ" hidden="1">{#N/A,#N/A,FALSE,"지침";#N/A,#N/A,FALSE,"환경분석";#N/A,#N/A,FALSE,"Sheet16"}</definedName>
    <definedName name="ㅁㄴㅇㄹㄴㄹ" localSheetId="0" hidden="1">{#N/A,"수불부",FALSE,"사급자재수불서";#N/A,"수불부",FALSE,"사급자재수불서"}</definedName>
    <definedName name="ㅁㄴㅇㄹㄴㄹ" hidden="1">{#N/A,"수불부",FALSE,"사급자재수불서";#N/A,"수불부",FALSE,"사급자재수불서"}</definedName>
    <definedName name="ㅁㄴㅇㄻㄴ"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ㅁㄴㅇㄻㄴ" hidden="1">{#N/A,#N/A,FALSE,"손익표지";#N/A,#N/A,FALSE,"손익계산";#N/A,#N/A,FALSE,"일반관리비";#N/A,#N/A,FALSE,"영업외수익";#N/A,#N/A,FALSE,"영업외비용";#N/A,#N/A,FALSE,"매출액";#N/A,#N/A,FALSE,"요약손익";#N/A,#N/A,FALSE,"요약대차";#N/A,#N/A,FALSE,"매출채권현황";#N/A,#N/A,FALSE,"매출채권명세"}</definedName>
    <definedName name="ㅁㄴㅇㄻㄹ" localSheetId="0" hidden="1">{#N/A,"수불부",FALSE,"사급자재수불서";#N/A,"수불부",FALSE,"사급자재수불서"}</definedName>
    <definedName name="ㅁㄴㅇㄻㄹ" hidden="1">{#N/A,"수불부",FALSE,"사급자재수불서";#N/A,"수불부",FALSE,"사급자재수불서"}</definedName>
    <definedName name="ㅁㄴㅇㅁ" localSheetId="0" hidden="1">{#N/A,#N/A,FALSE,"인원";#N/A,#N/A,FALSE,"비용2";#N/A,#N/A,FALSE,"비용1";#N/A,#N/A,FALSE,"비용";#N/A,#N/A,FALSE,"보증2";#N/A,#N/A,FALSE,"보증1";#N/A,#N/A,FALSE,"보증";#N/A,#N/A,FALSE,"손익1";#N/A,#N/A,FALSE,"손익";#N/A,#N/A,FALSE,"부서별매출";#N/A,#N/A,FALSE,"매출"}</definedName>
    <definedName name="ㅁㄴㅇㅁ" hidden="1">{#N/A,#N/A,FALSE,"인원";#N/A,#N/A,FALSE,"비용2";#N/A,#N/A,FALSE,"비용1";#N/A,#N/A,FALSE,"비용";#N/A,#N/A,FALSE,"보증2";#N/A,#N/A,FALSE,"보증1";#N/A,#N/A,FALSE,"보증";#N/A,#N/A,FALSE,"손익1";#N/A,#N/A,FALSE,"손익";#N/A,#N/A,FALSE,"부서별매출";#N/A,#N/A,FALSE,"매출"}</definedName>
    <definedName name="ㅁㄴㅇㅁㄴ"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ㅁㄴㅇㅁㄴ"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ㅁㄴㅇㅁㄴㅇㅁㄴㅇㅁ" hidden="1">#REF!</definedName>
    <definedName name="ㅁㄴㅇㅇㄴㅁㄹ" localSheetId="0" hidden="1">{#N/A,#N/A,FALSE,"PART-1234-8-12-9(41)";#N/A,#N/A,FALSE,"PARTS-2(3)";#N/A,#N/A,FALSE,"VAN SYSTEM";#N/A,#N/A,FALSE,"PARTS-10(26)";#N/A,#N/A,FALSE,"PART-5-6-7-11(14)";#N/A,#N/A,FALSE,"PARTS-4(3)";#N/A,#N/A,FALSE,"PCLASS"}</definedName>
    <definedName name="ㅁㄴㅇㅇㄴㅁㄹ" hidden="1">{#N/A,#N/A,FALSE,"PART-1234-8-12-9(41)";#N/A,#N/A,FALSE,"PARTS-2(3)";#N/A,#N/A,FALSE,"VAN SYSTEM";#N/A,#N/A,FALSE,"PARTS-10(26)";#N/A,#N/A,FALSE,"PART-5-6-7-11(14)";#N/A,#N/A,FALSE,"PARTS-4(3)";#N/A,#N/A,FALSE,"PCLASS"}</definedName>
    <definedName name="ㅁ너ㅏㅇ레" localSheetId="0" hidden="1">{"YTD/Forecast",#N/A,TRUE,"Fcst_TPLN";"Monthly Averages",#N/A,TRUE,"Fcst_TPLN"}</definedName>
    <definedName name="ㅁ너ㅏㅇ레" localSheetId="3" hidden="1">{"YTD/Forecast",#N/A,TRUE,"Fcst_TPLN";"Monthly Averages",#N/A,TRUE,"Fcst_TPLN"}</definedName>
    <definedName name="ㅁ너ㅏㅇ레" hidden="1">{"YTD/Forecast",#N/A,TRUE,"Fcst_TPLN";"Monthly Averages",#N/A,TRUE,"Fcst_TPLN"}</definedName>
    <definedName name="ㅁㄹ" localSheetId="0" hidden="1">{"'Sheet1'!$R$24:$V$24"}</definedName>
    <definedName name="ㅁㄹ" hidden="1">{"'Sheet1'!$R$24:$V$24"}</definedName>
    <definedName name="ㅁㄹㄴ" localSheetId="0" hidden="1">{#N/A,#N/A,TRUE,"일정"}</definedName>
    <definedName name="ㅁㄹㄴ" hidden="1">{#N/A,#N/A,TRUE,"일정"}</definedName>
    <definedName name="ㅁㄹㅇ" localSheetId="0" hidden="1">{#N/A,#N/A,FALSE,"BS";#N/A,#N/A,FALSE,"PL";#N/A,#N/A,FALSE,"처분";#N/A,#N/A,FALSE,"현금";#N/A,#N/A,FALSE,"매출";#N/A,#N/A,FALSE,"원가";#N/A,#N/A,FALSE,"경영"}</definedName>
    <definedName name="ㅁㄹㅇ" localSheetId="3" hidden="1">{#N/A,#N/A,FALSE,"BS";#N/A,#N/A,FALSE,"PL";#N/A,#N/A,FALSE,"처분";#N/A,#N/A,FALSE,"현금";#N/A,#N/A,FALSE,"매출";#N/A,#N/A,FALSE,"원가";#N/A,#N/A,FALSE,"경영"}</definedName>
    <definedName name="ㅁㄹㅇ" hidden="1">{#N/A,#N/A,FALSE,"BS";#N/A,#N/A,FALSE,"PL";#N/A,#N/A,FALSE,"처분";#N/A,#N/A,FALSE,"현금";#N/A,#N/A,FALSE,"매출";#N/A,#N/A,FALSE,"원가";#N/A,#N/A,FALSE,"경영"}</definedName>
    <definedName name="ㅁㄹㅇㄴㅇㄹ" localSheetId="0" hidden="1">{#N/A,"수불부",FALSE,"사급자재수불서";#N/A,"수불부",FALSE,"사급자재수불서"}</definedName>
    <definedName name="ㅁㄹㅇㄴㅇㄹ" hidden="1">{#N/A,"수불부",FALSE,"사급자재수불서";#N/A,"수불부",FALSE,"사급자재수불서"}</definedName>
    <definedName name="ㅁㄻㅇㄹㄴ" localSheetId="0" hidden="1">{#N/A,"수불부",FALSE,"사급자재수불서";#N/A,"수불부",FALSE,"사급자재수불서"}</definedName>
    <definedName name="ㅁㄻㅇㄹㄴ" hidden="1">{#N/A,"수불부",FALSE,"사급자재수불서";#N/A,"수불부",FALSE,"사급자재수불서"}</definedName>
    <definedName name="ㅁㅁ" hidden="1">#REF!</definedName>
    <definedName name="ㅁㅁㅁ" localSheetId="0">#REF!</definedName>
    <definedName name="ㅁㅁㅁ">#REF!</definedName>
    <definedName name="ㅁㅁㅁㅁ" localSheetId="25" hidden="1">{#N/A,#N/A,FALSE,"BS";#N/A,#N/A,FALSE,"PL";#N/A,#N/A,FALSE,"처분";#N/A,#N/A,FALSE,"현금";#N/A,#N/A,FALSE,"매출";#N/A,#N/A,FALSE,"원가";#N/A,#N/A,FALSE,"경영"}</definedName>
    <definedName name="ㅁㅁㅁㅁ" localSheetId="0" hidden="1">{#N/A,#N/A,FALSE,"BS";#N/A,#N/A,FALSE,"PL";#N/A,#N/A,FALSE,"처분";#N/A,#N/A,FALSE,"현금";#N/A,#N/A,FALSE,"매출";#N/A,#N/A,FALSE,"원가";#N/A,#N/A,FALSE,"경영"}</definedName>
    <definedName name="ㅁㅁㅁㅁ" localSheetId="3" hidden="1">{#N/A,#N/A,FALSE,"BS";#N/A,#N/A,FALSE,"PL";#N/A,#N/A,FALSE,"처분";#N/A,#N/A,FALSE,"현금";#N/A,#N/A,FALSE,"매출";#N/A,#N/A,FALSE,"원가";#N/A,#N/A,FALSE,"경영"}</definedName>
    <definedName name="ㅁㅁㅁㅁ" hidden="1">{#N/A,#N/A,FALSE,"BS";#N/A,#N/A,FALSE,"PL";#N/A,#N/A,FALSE,"처분";#N/A,#N/A,FALSE,"현금";#N/A,#N/A,FALSE,"매출";#N/A,#N/A,FALSE,"원가";#N/A,#N/A,FALSE,"경영"}</definedName>
    <definedName name="ㅁㅁㅁㅁㅁ" localSheetId="25" hidden="1">{#N/A,#N/A,FALSE,"UNIT";#N/A,#N/A,FALSE,"UNIT";#N/A,#N/A,FALSE,"계정"}</definedName>
    <definedName name="ㅁㅁㅁㅁㅁ" localSheetId="0" hidden="1">{#N/A,#N/A,FALSE,"UNIT";#N/A,#N/A,FALSE,"UNIT";#N/A,#N/A,FALSE,"계정"}</definedName>
    <definedName name="ㅁㅁㅁㅁㅁ" localSheetId="3" hidden="1">{#N/A,#N/A,FALSE,"UNIT";#N/A,#N/A,FALSE,"UNIT";#N/A,#N/A,FALSE,"계정"}</definedName>
    <definedName name="ㅁㅁㅁㅁㅁ" hidden="1">{#N/A,#N/A,FALSE,"UNIT";#N/A,#N/A,FALSE,"UNIT";#N/A,#N/A,FALSE,"계정"}</definedName>
    <definedName name="ㅁㅁㅁㅁㅁㅁ" localSheetId="0" hidden="1">{#N/A,#N/A,FALSE,"지침";#N/A,#N/A,FALSE,"환경분석";#N/A,#N/A,FALSE,"Sheet16"}</definedName>
    <definedName name="ㅁㅁㅁㅁㅁㅁ" hidden="1">{#N/A,#N/A,FALSE,"지침";#N/A,#N/A,FALSE,"환경분석";#N/A,#N/A,FALSE,"Sheet16"}</definedName>
    <definedName name="ㅁㅁㅁㅁㅁㅁㅁ" localSheetId="0" hidden="1">{#N/A,#N/A,FALSE,"인원";#N/A,#N/A,FALSE,"비용2";#N/A,#N/A,FALSE,"비용1";#N/A,#N/A,FALSE,"비용";#N/A,#N/A,FALSE,"보증2";#N/A,#N/A,FALSE,"보증1";#N/A,#N/A,FALSE,"보증";#N/A,#N/A,FALSE,"손익1";#N/A,#N/A,FALSE,"손익";#N/A,#N/A,FALSE,"부서별매출";#N/A,#N/A,FALSE,"매출"}</definedName>
    <definedName name="ㅁㅁㅁㅁㅁㅁㅁ" hidden="1">{#N/A,#N/A,FALSE,"인원";#N/A,#N/A,FALSE,"비용2";#N/A,#N/A,FALSE,"비용1";#N/A,#N/A,FALSE,"비용";#N/A,#N/A,FALSE,"보증2";#N/A,#N/A,FALSE,"보증1";#N/A,#N/A,FALSE,"보증";#N/A,#N/A,FALSE,"손익1";#N/A,#N/A,FALSE,"손익";#N/A,#N/A,FALSE,"부서별매출";#N/A,#N/A,FALSE,"매출"}</definedName>
    <definedName name="ㅁㅁㅁㅁㅁㅁㅁㅁ" localSheetId="0" hidden="1">{"'Sheet1'!$A$1:$H$36"}</definedName>
    <definedName name="ㅁㅁㅁㅁㅁㅁㅁㅁ" hidden="1">{"'Sheet1'!$A$1:$H$36"}</definedName>
    <definedName name="ㅁㅁㅁㅁㅁㅁㅁㅁㅁㅁㅁㅁㅁㅁㅁㅁ" localSheetId="0" hidden="1">{#N/A,#N/A,FALSE,"PART-1234-8-12-9(41)";#N/A,#N/A,FALSE,"PARTS-2(3)";#N/A,#N/A,FALSE,"VAN SYSTEM";#N/A,#N/A,FALSE,"PARTS-10(26)";#N/A,#N/A,FALSE,"PART-5-6-7-11(14)";#N/A,#N/A,FALSE,"PARTS-4(3)";#N/A,#N/A,FALSE,"PCLASS"}</definedName>
    <definedName name="ㅁㅁㅁㅁㅁㅁㅁㅁㅁㅁㅁㅁㅁㅁㅁㅁ" hidden="1">{#N/A,#N/A,FALSE,"PART-1234-8-12-9(41)";#N/A,#N/A,FALSE,"PARTS-2(3)";#N/A,#N/A,FALSE,"VAN SYSTEM";#N/A,#N/A,FALSE,"PARTS-10(26)";#N/A,#N/A,FALSE,"PART-5-6-7-11(14)";#N/A,#N/A,FALSE,"PARTS-4(3)";#N/A,#N/A,FALSE,"PCLASS"}</definedName>
    <definedName name="ㅁㅁㅂㅂ" localSheetId="0" hidden="1">{#N/A,#N/A,FALSE,"PART-1234-8-12-9(41)";#N/A,#N/A,FALSE,"PARTS-2(3)";#N/A,#N/A,FALSE,"VAN SYSTEM";#N/A,#N/A,FALSE,"PARTS-10(26)";#N/A,#N/A,FALSE,"PART-5-6-7-11(14)";#N/A,#N/A,FALSE,"PARTS-4(3)";#N/A,#N/A,FALSE,"PCLASS"}</definedName>
    <definedName name="ㅁㅁㅂㅂ" hidden="1">{#N/A,#N/A,FALSE,"PART-1234-8-12-9(41)";#N/A,#N/A,FALSE,"PARTS-2(3)";#N/A,#N/A,FALSE,"VAN SYSTEM";#N/A,#N/A,FALSE,"PARTS-10(26)";#N/A,#N/A,FALSE,"PART-5-6-7-11(14)";#N/A,#N/A,FALSE,"PARTS-4(3)";#N/A,#N/A,FALSE,"PCLASS"}</definedName>
    <definedName name="ㅁㅁㅈㅈ"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ㅁㅁㅈㅈ"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ㅁㅂㅁ" localSheetId="0"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ㅂㅁ" localSheetId="3"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ㅂㅁ"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ㅁㅂㅁㄴㅇㄻㄴㄹㄴㅇㅎㄹㄶ" localSheetId="0" hidden="1">{#N/A,#N/A,FALSE,"PART-1234-8-12-9(41)";#N/A,#N/A,FALSE,"PARTS-2(3)";#N/A,#N/A,FALSE,"VAN SYSTEM";#N/A,#N/A,FALSE,"PARTS-10(26)";#N/A,#N/A,FALSE,"PART-5-6-7-11(14)";#N/A,#N/A,FALSE,"PARTS-4(3)";#N/A,#N/A,FALSE,"PCLASS"}</definedName>
    <definedName name="ㅁㅂㅁㄴㅇㄻㄴㄹㄴㅇㅎㄹㄶ" hidden="1">{#N/A,#N/A,FALSE,"PART-1234-8-12-9(41)";#N/A,#N/A,FALSE,"PARTS-2(3)";#N/A,#N/A,FALSE,"VAN SYSTEM";#N/A,#N/A,FALSE,"PARTS-10(26)";#N/A,#N/A,FALSE,"PART-5-6-7-11(14)";#N/A,#N/A,FALSE,"PARTS-4(3)";#N/A,#N/A,FALSE,"PCLASS"}</definedName>
    <definedName name="ㅁㅂㅁㅂㅂㅁㅁㅂ"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ㅁㅂㅁㅂㅂㅁㅁㅂ" localSheetId="3"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ㅁㅂㅁㅂㅂㅁㅁㅂ"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ㅁㅂㅈㄷ" localSheetId="0" hidden="1">{#N/A,#N/A,FALSE,"Aging Summary";#N/A,#N/A,FALSE,"Ratio Analysis";#N/A,#N/A,FALSE,"Test 120 Day Accts";#N/A,#N/A,FALSE,"Tickmarks"}</definedName>
    <definedName name="ㅁㅂㅈㄷ" hidden="1">{#N/A,#N/A,FALSE,"Aging Summary";#N/A,#N/A,FALSE,"Ratio Analysis";#N/A,#N/A,FALSE,"Test 120 Day Accts";#N/A,#N/A,FALSE,"Tickmarks"}</definedName>
    <definedName name="ㅁㅇ"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ㅁㅇ"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ㅁㅇ"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ㅁㅇㄱㅎ" localSheetId="0" hidden="1">{#N/A,#N/A,FALSE,"단축1";#N/A,#N/A,FALSE,"단축2";#N/A,#N/A,FALSE,"단축3";#N/A,#N/A,FALSE,"장축";#N/A,#N/A,FALSE,"4WD"}</definedName>
    <definedName name="ㅁㅇㄱㅎ" hidden="1">{#N/A,#N/A,FALSE,"단축1";#N/A,#N/A,FALSE,"단축2";#N/A,#N/A,FALSE,"단축3";#N/A,#N/A,FALSE,"장축";#N/A,#N/A,FALSE,"4WD"}</definedName>
    <definedName name="ㅁㅇㄴ" localSheetId="0" hidden="1">{#N/A,#N/A,FALSE,"지침";#N/A,#N/A,FALSE,"환경분석";#N/A,#N/A,FALSE,"Sheet16"}</definedName>
    <definedName name="ㅁㅇㄴ" hidden="1">{#N/A,#N/A,FALSE,"지침";#N/A,#N/A,FALSE,"환경분석";#N/A,#N/A,FALSE,"Sheet16"}</definedName>
    <definedName name="ㅁㅇㄴㄴ" localSheetId="0" hidden="1">{#N/A,#N/A,FALSE,"BS";#N/A,#N/A,FALSE,"PL";#N/A,#N/A,FALSE,"처분";#N/A,#N/A,FALSE,"현금";#N/A,#N/A,FALSE,"매출";#N/A,#N/A,FALSE,"원가";#N/A,#N/A,FALSE,"경영"}</definedName>
    <definedName name="ㅁㅇㄴㄴ" hidden="1">{#N/A,#N/A,FALSE,"BS";#N/A,#N/A,FALSE,"PL";#N/A,#N/A,FALSE,"처분";#N/A,#N/A,FALSE,"현금";#N/A,#N/A,FALSE,"매출";#N/A,#N/A,FALSE,"원가";#N/A,#N/A,FALSE,"경영"}</definedName>
    <definedName name="ㅁㅇㄴㄴㅁㅇ" localSheetId="0" hidden="1">{#N/A,#N/A,FALSE,"인원";#N/A,#N/A,FALSE,"비용2";#N/A,#N/A,FALSE,"비용1";#N/A,#N/A,FALSE,"비용";#N/A,#N/A,FALSE,"보증2";#N/A,#N/A,FALSE,"보증1";#N/A,#N/A,FALSE,"보증";#N/A,#N/A,FALSE,"손익1";#N/A,#N/A,FALSE,"손익";#N/A,#N/A,FALSE,"부서별매출";#N/A,#N/A,FALSE,"매출"}</definedName>
    <definedName name="ㅁㅇㄴㄴㅁㅇ" hidden="1">{#N/A,#N/A,FALSE,"인원";#N/A,#N/A,FALSE,"비용2";#N/A,#N/A,FALSE,"비용1";#N/A,#N/A,FALSE,"비용";#N/A,#N/A,FALSE,"보증2";#N/A,#N/A,FALSE,"보증1";#N/A,#N/A,FALSE,"보증";#N/A,#N/A,FALSE,"손익1";#N/A,#N/A,FALSE,"손익";#N/A,#N/A,FALSE,"부서별매출";#N/A,#N/A,FALSE,"매출"}</definedName>
    <definedName name="ㅁㅇㄴㅁㄴㅇ" localSheetId="0" hidden="1">{#N/A,#N/A,FALSE,"BS";#N/A,#N/A,FALSE,"PL";#N/A,#N/A,FALSE,"처분";#N/A,#N/A,FALSE,"현금";#N/A,#N/A,FALSE,"매출";#N/A,#N/A,FALSE,"원가";#N/A,#N/A,FALSE,"경영"}</definedName>
    <definedName name="ㅁㅇㄴㅁㄴㅇ" hidden="1">{#N/A,#N/A,FALSE,"BS";#N/A,#N/A,FALSE,"PL";#N/A,#N/A,FALSE,"처분";#N/A,#N/A,FALSE,"현금";#N/A,#N/A,FALSE,"매출";#N/A,#N/A,FALSE,"원가";#N/A,#N/A,FALSE,"경영"}</definedName>
    <definedName name="ㅁㅇㄹ" localSheetId="0" hidden="1">{#N/A,#N/A,FALSE,"단축1";#N/A,#N/A,FALSE,"단축2";#N/A,#N/A,FALSE,"단축3";#N/A,#N/A,FALSE,"장축";#N/A,#N/A,FALSE,"4WD"}</definedName>
    <definedName name="ㅁㅇㄹ" hidden="1">{#N/A,#N/A,FALSE,"단축1";#N/A,#N/A,FALSE,"단축2";#N/A,#N/A,FALSE,"단축3";#N/A,#N/A,FALSE,"장축";#N/A,#N/A,FALSE,"4WD"}</definedName>
    <definedName name="ㅁㅇㄹㄴ" localSheetId="0" hidden="1">{#N/A,#N/A,FALSE,"Aging Summary";#N/A,#N/A,FALSE,"Ratio Analysis";#N/A,#N/A,FALSE,"Test 120 Day Accts";#N/A,#N/A,FALSE,"Tickmarks"}</definedName>
    <definedName name="ㅁㅇㄹㄴ" localSheetId="3" hidden="1">{#N/A,#N/A,FALSE,"Aging Summary";#N/A,#N/A,FALSE,"Ratio Analysis";#N/A,#N/A,FALSE,"Test 120 Day Accts";#N/A,#N/A,FALSE,"Tickmarks"}</definedName>
    <definedName name="ㅁㅇㄹㄴ" hidden="1">{#N/A,#N/A,FALSE,"Aging Summary";#N/A,#N/A,FALSE,"Ratio Analysis";#N/A,#N/A,FALSE,"Test 120 Day Accts";#N/A,#N/A,FALSE,"Tickmarks"}</definedName>
    <definedName name="ㅁㅇㄹㄴㄻ" localSheetId="0" hidden="1">{"'Sheet1'!$D$19","'Sheet1'!$B$22:$E$22"}</definedName>
    <definedName name="ㅁㅇㄹㄴㄻ" hidden="1">{"'Sheet1'!$D$19","'Sheet1'!$B$22:$E$22"}</definedName>
    <definedName name="ㅁㅇㄹㄴㅁㅇㄹㄴ" localSheetId="0" hidden="1">{#N/A,"수불부",FALSE,"사급자재수불서";#N/A,"수불부",FALSE,"사급자재수불서"}</definedName>
    <definedName name="ㅁㅇㄹㄴㅁㅇㄹㄴ" hidden="1">{#N/A,"수불부",FALSE,"사급자재수불서";#N/A,"수불부",FALSE,"사급자재수불서"}</definedName>
    <definedName name="ㅁㅇㄹㄴㅇㄹㄴㅇㄹ" localSheetId="0" hidden="1">{#N/A,"수불부",FALSE,"사급자재수불서";#N/A,"수불부",FALSE,"사급자재수불서"}</definedName>
    <definedName name="ㅁㅇㄹㄴㅇㄹㄴㅇㄹ" hidden="1">{#N/A,"수불부",FALSE,"사급자재수불서";#N/A,"수불부",FALSE,"사급자재수불서"}</definedName>
    <definedName name="ㅁㅇㄻㄶㅎㅁ" hidden="1">#REF!</definedName>
    <definedName name="ㅁㅇㄻㅂㄷㅈ" hidden="1">#REF!</definedName>
    <definedName name="ㅁㅇㅀ미으므르므이츤이ㅡㄹㄴ이" localSheetId="0" hidden="1">{#N/A,#N/A,FALSE,"지침";#N/A,#N/A,FALSE,"환경분석";#N/A,#N/A,FALSE,"Sheet16"}</definedName>
    <definedName name="ㅁㅇㅀ미으므르므이츤이ㅡㄹㄴ이" hidden="1">{#N/A,#N/A,FALSE,"지침";#N/A,#N/A,FALSE,"환경분석";#N/A,#N/A,FALSE,"Sheet16"}</definedName>
    <definedName name="ㅁㅇㅂㅈㄷㄹㅇ" localSheetId="0" hidden="1">{#N/A,#N/A,FALSE,"단축1";#N/A,#N/A,FALSE,"단축2";#N/A,#N/A,FALSE,"단축3";#N/A,#N/A,FALSE,"장축";#N/A,#N/A,FALSE,"4WD"}</definedName>
    <definedName name="ㅁㅇㅂㅈㄷㄹㅇ" hidden="1">{#N/A,#N/A,FALSE,"단축1";#N/A,#N/A,FALSE,"단축2";#N/A,#N/A,FALSE,"단축3";#N/A,#N/A,FALSE,"장축";#N/A,#N/A,FALSE,"4WD"}</definedName>
    <definedName name="ㅁㅇㅇㅇㄹㄴㄹㄹㄷ"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ㅁㅇㅇㅇㄹㄴㄹㄹㄷ"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ㅁㅇㅊㅁㄴㅇㄹ" localSheetId="0" hidden="1">{#N/A,#N/A,FALSE,"단축1";#N/A,#N/A,FALSE,"단축2";#N/A,#N/A,FALSE,"단축3";#N/A,#N/A,FALSE,"장축";#N/A,#N/A,FALSE,"4WD"}</definedName>
    <definedName name="ㅁㅇㅊㅁㄴㅇㄹ" hidden="1">{#N/A,#N/A,FALSE,"단축1";#N/A,#N/A,FALSE,"단축2";#N/A,#N/A,FALSE,"단축3";#N/A,#N/A,FALSE,"장축";#N/A,#N/A,FALSE,"4WD"}</definedName>
    <definedName name="ㅁ자ㅓㅠ" localSheetId="0" hidden="1">{#N/A,#N/A,FALSE,"PART-1234-8-12-9(41)";#N/A,#N/A,FALSE,"PARTS-2(3)";#N/A,#N/A,FALSE,"VAN SYSTEM";#N/A,#N/A,FALSE,"PARTS-10(26)";#N/A,#N/A,FALSE,"PART-5-6-7-11(14)";#N/A,#N/A,FALSE,"PARTS-4(3)";#N/A,#N/A,FALSE,"PCLASS"}</definedName>
    <definedName name="ㅁ자ㅓㅠ" hidden="1">{#N/A,#N/A,FALSE,"PART-1234-8-12-9(41)";#N/A,#N/A,FALSE,"PARTS-2(3)";#N/A,#N/A,FALSE,"VAN SYSTEM";#N/A,#N/A,FALSE,"PARTS-10(26)";#N/A,#N/A,FALSE,"PART-5-6-7-11(14)";#N/A,#N/A,FALSE,"PARTS-4(3)";#N/A,#N/A,FALSE,"PCLASS"}</definedName>
    <definedName name="ㅁㅎ" localSheetId="0" hidden="1">{#N/A,#N/A,FALSE,"PART-1234-8-12-9(41)";#N/A,#N/A,FALSE,"PARTS-2(3)";#N/A,#N/A,FALSE,"VAN SYSTEM";#N/A,#N/A,FALSE,"PARTS-10(26)";#N/A,#N/A,FALSE,"PART-5-6-7-11(14)";#N/A,#N/A,FALSE,"PARTS-4(3)";#N/A,#N/A,FALSE,"PCLASS"}</definedName>
    <definedName name="ㅁㅎ" hidden="1">{#N/A,#N/A,FALSE,"PART-1234-8-12-9(41)";#N/A,#N/A,FALSE,"PARTS-2(3)";#N/A,#N/A,FALSE,"VAN SYSTEM";#N/A,#N/A,FALSE,"PARTS-10(26)";#N/A,#N/A,FALSE,"PART-5-6-7-11(14)";#N/A,#N/A,FALSE,"PARTS-4(3)";#N/A,#N/A,FALSE,"PCLASS"}</definedName>
    <definedName name="ㅁㅎㅇㅁㄹ" localSheetId="0" hidden="1">{#N/A,#N/A,FALSE,"P.C.B"}</definedName>
    <definedName name="ㅁㅎㅇㅁㄹ" hidden="1">{#N/A,#N/A,FALSE,"P.C.B"}</definedName>
    <definedName name="마" localSheetId="0" hidden="1">{#N/A,#N/A,FALSE,"1.CRITERIA";#N/A,#N/A,FALSE,"2.IS";#N/A,#N/A,FALSE,"3.BS";#N/A,#N/A,FALSE,"4.PER PL";#N/A,#N/A,FALSE,"5.INVESTMENT";#N/A,#N/A,FALSE,"6.공문";#N/A,#N/A,FALSE,"7.netinvest"}</definedName>
    <definedName name="마" hidden="1">{#N/A,#N/A,FALSE,"1.CRITERIA";#N/A,#N/A,FALSE,"2.IS";#N/A,#N/A,FALSE,"3.BS";#N/A,#N/A,FALSE,"4.PER PL";#N/A,#N/A,FALSE,"5.INVESTMENT";#N/A,#N/A,FALSE,"6.공문";#N/A,#N/A,FALSE,"7.netinvest"}</definedName>
    <definedName name="마감" localSheetId="25" hidden="1">{#N/A,#N/A,FALSE,"기술료 비교"}</definedName>
    <definedName name="마감" localSheetId="0" hidden="1">{#N/A,#N/A,FALSE,"기술료 비교"}</definedName>
    <definedName name="마감" localSheetId="3" hidden="1">{#N/A,#N/A,FALSE,"기술료 비교"}</definedName>
    <definedName name="마감" hidden="1">{#N/A,#N/A,FALSE,"기술료 비교"}</definedName>
    <definedName name="마마" localSheetId="0" hidden="1">{#N/A,#N/A,FALSE,"1.CRITERIA";#N/A,#N/A,FALSE,"2.IS";#N/A,#N/A,FALSE,"3.BS";#N/A,#N/A,FALSE,"4.PER PL";#N/A,#N/A,FALSE,"5.INVESTMENT";#N/A,#N/A,FALSE,"6.공문";#N/A,#N/A,FALSE,"7.netinvest"}</definedName>
    <definedName name="마마" hidden="1">{#N/A,#N/A,FALSE,"1.CRITERIA";#N/A,#N/A,FALSE,"2.IS";#N/A,#N/A,FALSE,"3.BS";#N/A,#N/A,FALSE,"4.PER PL";#N/A,#N/A,FALSE,"5.INVESTMENT";#N/A,#N/A,FALSE,"6.공문";#N/A,#N/A,FALSE,"7.netinvest"}</definedName>
    <definedName name="마마보이" localSheetId="0" hidden="1">{#N/A,#N/A,FALSE,"정공"}</definedName>
    <definedName name="마마보이" localSheetId="3" hidden="1">{#N/A,#N/A,FALSE,"정공"}</definedName>
    <definedName name="마마보이" hidden="1">{#N/A,#N/A,FALSE,"정공"}</definedName>
    <definedName name="마마오" localSheetId="0" hidden="1">{#N/A,#N/A,FALSE,"1.CRITERIA";#N/A,#N/A,FALSE,"2.IS";#N/A,#N/A,FALSE,"3.BS";#N/A,#N/A,FALSE,"4.PER PL";#N/A,#N/A,FALSE,"5.INVESTMENT";#N/A,#N/A,FALSE,"6.공문";#N/A,#N/A,FALSE,"7.netinvest"}</definedName>
    <definedName name="마마오" hidden="1">{#N/A,#N/A,FALSE,"1.CRITERIA";#N/A,#N/A,FALSE,"2.IS";#N/A,#N/A,FALSE,"3.BS";#N/A,#N/A,FALSE,"4.PER PL";#N/A,#N/A,FALSE,"5.INVESTMENT";#N/A,#N/A,FALSE,"6.공문";#N/A,#N/A,FALSE,"7.netinvest"}</definedName>
    <definedName name="마마이" localSheetId="0" hidden="1">{#N/A,#N/A,FALSE,"1.CRITERIA";#N/A,#N/A,FALSE,"2.IS";#N/A,#N/A,FALSE,"3.BS";#N/A,#N/A,FALSE,"4.PER PL";#N/A,#N/A,FALSE,"5.INVESTMENT";#N/A,#N/A,FALSE,"6.공문";#N/A,#N/A,FALSE,"7.netinvest"}</definedName>
    <definedName name="마마이" hidden="1">{#N/A,#N/A,FALSE,"1.CRITERIA";#N/A,#N/A,FALSE,"2.IS";#N/A,#N/A,FALSE,"3.BS";#N/A,#N/A,FALSE,"4.PER PL";#N/A,#N/A,FALSE,"5.INVESTMENT";#N/A,#N/A,FALSE,"6.공문";#N/A,#N/A,FALSE,"7.netinvest"}</definedName>
    <definedName name="마스타" localSheetId="0" hidden="1">{#N/A,#N/A,FALSE,"단축1";#N/A,#N/A,FALSE,"단축2";#N/A,#N/A,FALSE,"단축3";#N/A,#N/A,FALSE,"장축";#N/A,#N/A,FALSE,"4WD"}</definedName>
    <definedName name="마스타" hidden="1">{#N/A,#N/A,FALSE,"단축1";#N/A,#N/A,FALSE,"단축2";#N/A,#N/A,FALSE,"단축3";#N/A,#N/A,FALSE,"장축";#N/A,#N/A,FALSE,"4WD"}</definedName>
    <definedName name="마아" localSheetId="0" hidden="1">{#N/A,#N/A,FALSE,"1.CRITERIA";#N/A,#N/A,FALSE,"2.IS";#N/A,#N/A,FALSE,"3.BS";#N/A,#N/A,FALSE,"4.PER PL";#N/A,#N/A,FALSE,"5.INVESTMENT";#N/A,#N/A,FALSE,"6.공문";#N/A,#N/A,FALSE,"7.netinvest"}</definedName>
    <definedName name="마아" hidden="1">{#N/A,#N/A,FALSE,"1.CRITERIA";#N/A,#N/A,FALSE,"2.IS";#N/A,#N/A,FALSE,"3.BS";#N/A,#N/A,FALSE,"4.PER PL";#N/A,#N/A,FALSE,"5.INVESTMENT";#N/A,#N/A,FALSE,"6.공문";#N/A,#N/A,FALSE,"7.netinvest"}</definedName>
    <definedName name="마지막" localSheetId="0" hidden="1">{"adj95mult",#N/A,FALSE,"COMPCO";"adj95est",#N/A,FALSE,"COMPCO"}</definedName>
    <definedName name="마지막" hidden="1">{"adj95mult",#N/A,FALSE,"COMPCO";"adj95est",#N/A,FALSE,"COMPCO"}</definedName>
    <definedName name="마지막장" localSheetId="0" hidden="1">{"DCF","UPSIDE CASE",FALSE,"Sheet1";"DCF","BASE CASE",FALSE,"Sheet1";"DCF","DOWNSIDE CASE",FALSE,"Sheet1"}</definedName>
    <definedName name="마지막장" hidden="1">{"DCF","UPSIDE CASE",FALSE,"Sheet1";"DCF","BASE CASE",FALSE,"Sheet1";"DCF","DOWNSIDE CASE",FALSE,"Sheet1"}</definedName>
    <definedName name="마케팅" localSheetId="25" hidden="1">{"'5국공정'!$A$1:$E$128"}</definedName>
    <definedName name="마케팅" localSheetId="0" hidden="1">{"'5국공정'!$A$1:$E$128"}</definedName>
    <definedName name="마케팅" localSheetId="3" hidden="1">{"'5국공정'!$A$1:$E$128"}</definedName>
    <definedName name="마케팅" hidden="1">{"'5국공정'!$A$1:$E$128"}</definedName>
    <definedName name="마케팅2" localSheetId="25" hidden="1">{"'5국공정'!$A$1:$E$128"}</definedName>
    <definedName name="마케팅2" localSheetId="0" hidden="1">{"'5국공정'!$A$1:$E$128"}</definedName>
    <definedName name="마케팅2" localSheetId="3" hidden="1">{"'5국공정'!$A$1:$E$128"}</definedName>
    <definedName name="마케팅2" hidden="1">{"'5국공정'!$A$1:$E$128"}</definedName>
    <definedName name="만득이" localSheetId="0" hidden="1">{#N/A,#N/A,FALSE,"2~8번"}</definedName>
    <definedName name="만득이" hidden="1">{#N/A,#N/A,FALSE,"2~8번"}</definedName>
    <definedName name="만회대책" localSheetId="0" hidden="1">{"'표지'!$B$5"}</definedName>
    <definedName name="만회대책" hidden="1">{"'표지'!$B$5"}</definedName>
    <definedName name="말로" hidden="1">#REF!</definedName>
    <definedName name="매" localSheetId="0" hidden="1">{#N/A,#N/A,FALSE,"1.CRITERIA";#N/A,#N/A,FALSE,"2.IS";#N/A,#N/A,FALSE,"3.BS";#N/A,#N/A,FALSE,"4.PER PL";#N/A,#N/A,FALSE,"5.INVESTMENT";#N/A,#N/A,FALSE,"6.공문";#N/A,#N/A,FALSE,"7.netinvest"}</definedName>
    <definedName name="매" hidden="1">{#N/A,#N/A,FALSE,"1.CRITERIA";#N/A,#N/A,FALSE,"2.IS";#N/A,#N/A,FALSE,"3.BS";#N/A,#N/A,FALSE,"4.PER PL";#N/A,#N/A,FALSE,"5.INVESTMENT";#N/A,#N/A,FALSE,"6.공문";#N/A,#N/A,FALSE,"7.netinvest"}</definedName>
    <definedName name="買掛金" localSheetId="0" hidden="1">{"'買掛金'!$J$6"}</definedName>
    <definedName name="買掛金" hidden="1">{"'買掛金'!$J$6"}</definedName>
    <definedName name="매입" hidden="1">#REF!</definedName>
    <definedName name="매축액2" localSheetId="0" hidden="1">{#N/A,#N/A,FALSE,"1.CRITERIA";#N/A,#N/A,FALSE,"2.IS";#N/A,#N/A,FALSE,"3.BS";#N/A,#N/A,FALSE,"4.PER PL";#N/A,#N/A,FALSE,"5.INVESTMENT";#N/A,#N/A,FALSE,"6.공문";#N/A,#N/A,FALSE,"7.netinvest"}</definedName>
    <definedName name="매축액2" hidden="1">{#N/A,#N/A,FALSE,"1.CRITERIA";#N/A,#N/A,FALSE,"2.IS";#N/A,#N/A,FALSE,"3.BS";#N/A,#N/A,FALSE,"4.PER PL";#N/A,#N/A,FALSE,"5.INVESTMENT";#N/A,#N/A,FALSE,"6.공문";#N/A,#N/A,FALSE,"7.netinvest"}</definedName>
    <definedName name="매출" localSheetId="0" hidden="1">{#N/A,#N/A,FALSE,"지침";#N/A,#N/A,FALSE,"환경분석";#N/A,#N/A,FALSE,"Sheet16"}</definedName>
    <definedName name="매출" hidden="1">{#N/A,#N/A,FALSE,"지침";#N/A,#N/A,FALSE,"환경분석";#N/A,#N/A,FALSE,"Sheet16"}</definedName>
    <definedName name="매출3" localSheetId="0" hidden="1">{#N/A,#N/A,FALSE,"지침";#N/A,#N/A,FALSE,"환경분석";#N/A,#N/A,FALSE,"Sheet16"}</definedName>
    <definedName name="매출3" hidden="1">{#N/A,#N/A,FALSE,"지침";#N/A,#N/A,FALSE,"환경분석";#N/A,#N/A,FALSE,"Sheet16"}</definedName>
    <definedName name="매출5" localSheetId="0" hidden="1">{#N/A,#N/A,FALSE,"지침";#N/A,#N/A,FALSE,"환경분석";#N/A,#N/A,FALSE,"Sheet16"}</definedName>
    <definedName name="매출5" hidden="1">{#N/A,#N/A,FALSE,"지침";#N/A,#N/A,FALSE,"환경분석";#N/A,#N/A,FALSE,"Sheet16"}</definedName>
    <definedName name="매출bogo" localSheetId="25" hidden="1">{#N/A,#N/A,FALSE,"손익표지";#N/A,#N/A,FALSE,"손익계산";#N/A,#N/A,FALSE,"일반관리비";#N/A,#N/A,FALSE,"영업외수익";#N/A,#N/A,FALSE,"영업외비용";#N/A,#N/A,FALSE,"매출액";#N/A,#N/A,FALSE,"요약손익";#N/A,#N/A,FALSE,"요약대차";#N/A,#N/A,FALSE,"매출채권현황";#N/A,#N/A,FALSE,"매출채권명세"}</definedName>
    <definedName name="매출bogo" localSheetId="0" hidden="1">{#N/A,#N/A,FALSE,"손익표지";#N/A,#N/A,FALSE,"손익계산";#N/A,#N/A,FALSE,"일반관리비";#N/A,#N/A,FALSE,"영업외수익";#N/A,#N/A,FALSE,"영업외비용";#N/A,#N/A,FALSE,"매출액";#N/A,#N/A,FALSE,"요약손익";#N/A,#N/A,FALSE,"요약대차";#N/A,#N/A,FALSE,"매출채권현황";#N/A,#N/A,FALSE,"매출채권명세"}</definedName>
    <definedName name="매출bogo" localSheetId="3" hidden="1">{#N/A,#N/A,FALSE,"손익표지";#N/A,#N/A,FALSE,"손익계산";#N/A,#N/A,FALSE,"일반관리비";#N/A,#N/A,FALSE,"영업외수익";#N/A,#N/A,FALSE,"영업외비용";#N/A,#N/A,FALSE,"매출액";#N/A,#N/A,FALSE,"요약손익";#N/A,#N/A,FALSE,"요약대차";#N/A,#N/A,FALSE,"매출채권현황";#N/A,#N/A,FALSE,"매출채권명세"}</definedName>
    <definedName name="매출bogo" hidden="1">{#N/A,#N/A,FALSE,"손익표지";#N/A,#N/A,FALSE,"손익계산";#N/A,#N/A,FALSE,"일반관리비";#N/A,#N/A,FALSE,"영업외수익";#N/A,#N/A,FALSE,"영업외비용";#N/A,#N/A,FALSE,"매출액";#N/A,#N/A,FALSE,"요약손익";#N/A,#N/A,FALSE,"요약대차";#N/A,#N/A,FALSE,"매출채권현황";#N/A,#N/A,FALSE,"매출채권명세"}</definedName>
    <definedName name="매출toc" hidden="1">#REF!</definedName>
    <definedName name="매출계획" localSheetId="25" hidden="1">{#N/A,#N/A,FALSE,"UNIT";#N/A,#N/A,FALSE,"UNIT";#N/A,#N/A,FALSE,"계정"}</definedName>
    <definedName name="매출계획" localSheetId="0" hidden="1">{#N/A,#N/A,FALSE,"UNIT";#N/A,#N/A,FALSE,"UNIT";#N/A,#N/A,FALSE,"계정"}</definedName>
    <definedName name="매출계획" localSheetId="3" hidden="1">{#N/A,#N/A,FALSE,"UNIT";#N/A,#N/A,FALSE,"UNIT";#N/A,#N/A,FALSE,"계정"}</definedName>
    <definedName name="매출계획" hidden="1">{#N/A,#N/A,FALSE,"UNIT";#N/A,#N/A,FALSE,"UNIT";#N/A,#N/A,FALSE,"계정"}</definedName>
    <definedName name="매출계획수정"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매출계획수정"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매출관련"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매출관련"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매출기준" localSheetId="0" hidden="1">{#N/A,#N/A,FALSE,"정공"}</definedName>
    <definedName name="매출기준" localSheetId="3" hidden="1">{#N/A,#N/A,FALSE,"정공"}</definedName>
    <definedName name="매출기준" hidden="1">{#N/A,#N/A,FALSE,"정공"}</definedName>
    <definedName name="매출손익" localSheetId="0" hidden="1">{#N/A,#N/A,FALSE,"정공"}</definedName>
    <definedName name="매출손익" localSheetId="3" hidden="1">{#N/A,#N/A,FALSE,"정공"}</definedName>
    <definedName name="매출손익" hidden="1">{#N/A,#N/A,FALSE,"정공"}</definedName>
    <definedName name="매출액" hidden="1">#REF!</definedName>
    <definedName name="매출액2" localSheetId="0" hidden="1">{#N/A,#N/A,FALSE,"1.CRITERIA";#N/A,#N/A,FALSE,"2.IS";#N/A,#N/A,FALSE,"3.BS";#N/A,#N/A,FALSE,"4.PER PL";#N/A,#N/A,FALSE,"5.INVESTMENT";#N/A,#N/A,FALSE,"6.공문";#N/A,#N/A,FALSE,"7.netinvest"}</definedName>
    <definedName name="매출액2" hidden="1">{#N/A,#N/A,FALSE,"1.CRITERIA";#N/A,#N/A,FALSE,"2.IS";#N/A,#N/A,FALSE,"3.BS";#N/A,#N/A,FALSE,"4.PER PL";#N/A,#N/A,FALSE,"5.INVESTMENT";#N/A,#N/A,FALSE,"6.공문";#N/A,#N/A,FALSE,"7.netinvest"}</definedName>
    <definedName name="매출우너가율산정식" localSheetId="0" hidden="1">{#N/A,#N/A,FALSE,"지침";#N/A,#N/A,FALSE,"환경분석";#N/A,#N/A,FALSE,"Sheet16"}</definedName>
    <definedName name="매출우너가율산정식" hidden="1">{#N/A,#N/A,FALSE,"지침";#N/A,#N/A,FALSE,"환경분석";#N/A,#N/A,FALSE,"Sheet16"}</definedName>
    <definedName name="매출원가" localSheetId="0" hidden="1">{#N/A,#N/A,FALSE,"Aging Summary";#N/A,#N/A,FALSE,"Ratio Analysis";#N/A,#N/A,FALSE,"Test 120 Day Accts";#N/A,#N/A,FALSE,"Tickmarks"}</definedName>
    <definedName name="매출원가" localSheetId="3" hidden="1">{#N/A,#N/A,FALSE,"Aging Summary";#N/A,#N/A,FALSE,"Ratio Analysis";#N/A,#N/A,FALSE,"Test 120 Day Accts";#N/A,#N/A,FALSE,"Tickmarks"}</definedName>
    <definedName name="매출원가" hidden="1">{#N/A,#N/A,FALSE,"Aging Summary";#N/A,#N/A,FALSE,"Ratio Analysis";#N/A,#N/A,FALSE,"Test 120 Day Accts";#N/A,#N/A,FALSE,"Tickmarks"}</definedName>
    <definedName name="매출원가1" localSheetId="25" hidden="1">{#N/A,#N/A,FALSE,"Aging Summary";#N/A,#N/A,FALSE,"Ratio Analysis";#N/A,#N/A,FALSE,"Test 120 Day Accts";#N/A,#N/A,FALSE,"Tickmarks"}</definedName>
    <definedName name="매출원가1" localSheetId="0" hidden="1">{#N/A,#N/A,FALSE,"Aging Summary";#N/A,#N/A,FALSE,"Ratio Analysis";#N/A,#N/A,FALSE,"Test 120 Day Accts";#N/A,#N/A,FALSE,"Tickmarks"}</definedName>
    <definedName name="매출원가1" localSheetId="3" hidden="1">{#N/A,#N/A,FALSE,"Aging Summary";#N/A,#N/A,FALSE,"Ratio Analysis";#N/A,#N/A,FALSE,"Test 120 Day Accts";#N/A,#N/A,FALSE,"Tickmarks"}</definedName>
    <definedName name="매출원가1" hidden="1">{#N/A,#N/A,FALSE,"Aging Summary";#N/A,#N/A,FALSE,"Ratio Analysis";#N/A,#N/A,FALSE,"Test 120 Day Accts";#N/A,#N/A,FALSE,"Tickmarks"}</definedName>
    <definedName name="매출원가율" localSheetId="0" hidden="1">{#N/A,#N/A,FALSE,"지침";#N/A,#N/A,FALSE,"환경분석";#N/A,#N/A,FALSE,"Sheet16"}</definedName>
    <definedName name="매출원가율" hidden="1">{#N/A,#N/A,FALSE,"지침";#N/A,#N/A,FALSE,"환경분석";#N/A,#N/A,FALSE,"Sheet16"}</definedName>
    <definedName name="매출전환손익" localSheetId="0" hidden="1">{#N/A,#N/A,FALSE,"정공"}</definedName>
    <definedName name="매출전환손익" localSheetId="3" hidden="1">{#N/A,#N/A,FALSE,"정공"}</definedName>
    <definedName name="매출전환손익" hidden="1">{#N/A,#N/A,FALSE,"정공"}</definedName>
    <definedName name="매출집계" localSheetId="0" hidden="1">{#N/A,#N/A,FALSE,"정공"}</definedName>
    <definedName name="매출집계" localSheetId="3" hidden="1">{#N/A,#N/A,FALSE,"정공"}</definedName>
    <definedName name="매출집계" hidden="1">{#N/A,#N/A,FALSE,"정공"}</definedName>
    <definedName name="매출채권_1" localSheetId="0" hidden="1">{#N/A,#N/A,FALSE,"Aging Summary";#N/A,#N/A,FALSE,"Ratio Analysis";#N/A,#N/A,FALSE,"Test 120 Day Accts";#N/A,#N/A,FALSE,"Tickmarks"}</definedName>
    <definedName name="매출채권_1" hidden="1">{#N/A,#N/A,FALSE,"Aging Summary";#N/A,#N/A,FALSE,"Ratio Analysis";#N/A,#N/A,FALSE,"Test 120 Day Accts";#N/A,#N/A,FALSE,"Tickmarks"}</definedName>
    <definedName name="매출채권비율" localSheetId="0" hidden="1">{"'손익현황'!$A$1:$J$29"}</definedName>
    <definedName name="매출채권비율" hidden="1">{"'손익현황'!$A$1:$J$29"}</definedName>
    <definedName name="매출총괄표" localSheetId="0" hidden="1">{#N/A,#N/A,FALSE,"PART-1234-8-12-9(41)";#N/A,#N/A,FALSE,"PARTS-2(3)";#N/A,#N/A,FALSE,"VAN SYSTEM";#N/A,#N/A,FALSE,"PARTS-10(26)";#N/A,#N/A,FALSE,"PART-5-6-7-11(14)";#N/A,#N/A,FALSE,"PARTS-4(3)";#N/A,#N/A,FALSE,"PCLASS"}</definedName>
    <definedName name="매출총괄표" hidden="1">{#N/A,#N/A,FALSE,"PART-1234-8-12-9(41)";#N/A,#N/A,FALSE,"PARTS-2(3)";#N/A,#N/A,FALSE,"VAN SYSTEM";#N/A,#N/A,FALSE,"PARTS-10(26)";#N/A,#N/A,FALSE,"PART-5-6-7-11(14)";#N/A,#N/A,FALSE,"PARTS-4(3)";#N/A,#N/A,FALSE,"PCLASS"}</definedName>
    <definedName name="매출추1" localSheetId="0" hidden="1">{#N/A,#N/A,FALSE,"정공"}</definedName>
    <definedName name="매출추1" localSheetId="3" hidden="1">{#N/A,#N/A,FALSE,"정공"}</definedName>
    <definedName name="매출추1" hidden="1">{#N/A,#N/A,FALSE,"정공"}</definedName>
    <definedName name="매출추정" localSheetId="0" hidden="1">{#N/A,#N/A,FALSE,"정공"}</definedName>
    <definedName name="매출추정" localSheetId="3" hidden="1">{#N/A,#N/A,FALSE,"정공"}</definedName>
    <definedName name="매출추정" hidden="1">{#N/A,#N/A,FALSE,"정공"}</definedName>
    <definedName name="머랴" localSheetId="25" hidden="1">{"'Sheet1'!$A$1:$H$36"}</definedName>
    <definedName name="머랴" localSheetId="0" hidden="1">{"'Sheet1'!$A$1:$H$36"}</definedName>
    <definedName name="머랴" localSheetId="3" hidden="1">{"'Sheet1'!$A$1:$H$36"}</definedName>
    <definedName name="머랴" hidden="1">{"'Sheet1'!$A$1:$H$36"}</definedName>
    <definedName name="머머" localSheetId="0" hidden="1">{#N/A,#N/A,FALSE,"1.CRITERIA";#N/A,#N/A,FALSE,"2.IS";#N/A,#N/A,FALSE,"3.BS";#N/A,#N/A,FALSE,"4.PER PL";#N/A,#N/A,FALSE,"5.INVESTMENT";#N/A,#N/A,FALSE,"6.공문";#N/A,#N/A,FALSE,"7.netinvest"}</definedName>
    <definedName name="머머" hidden="1">{#N/A,#N/A,FALSE,"1.CRITERIA";#N/A,#N/A,FALSE,"2.IS";#N/A,#N/A,FALSE,"3.BS";#N/A,#N/A,FALSE,"4.PER PL";#N/A,#N/A,FALSE,"5.INVESTMENT";#N/A,#N/A,FALSE,"6.공문";#N/A,#N/A,FALSE,"7.netinvest"}</definedName>
    <definedName name="멀" localSheetId="0" hidden="1">{#N/A,#N/A,FALSE,"손익표지";#N/A,#N/A,FALSE,"손익계산";#N/A,#N/A,FALSE,"일반관리비";#N/A,#N/A,FALSE,"영업외수익";#N/A,#N/A,FALSE,"영업외비용";#N/A,#N/A,FALSE,"매출액";#N/A,#N/A,FALSE,"요약손익";#N/A,#N/A,FALSE,"요약대차";#N/A,#N/A,FALSE,"매출채권현황";#N/A,#N/A,FALSE,"매출채권명세"}</definedName>
    <definedName name="멀" hidden="1">{#N/A,#N/A,FALSE,"손익표지";#N/A,#N/A,FALSE,"손익계산";#N/A,#N/A,FALSE,"일반관리비";#N/A,#N/A,FALSE,"영업외수익";#N/A,#N/A,FALSE,"영업외비용";#N/A,#N/A,FALSE,"매출액";#N/A,#N/A,FALSE,"요약손익";#N/A,#N/A,FALSE,"요약대차";#N/A,#N/A,FALSE,"매출채권현황";#N/A,#N/A,FALSE,"매출채권명세"}</definedName>
    <definedName name="메가이백" localSheetId="0" hidden="1">{#N/A,#N/A,FALSE,"PART-1234-8-12-9(41)";#N/A,#N/A,FALSE,"PARTS-2(3)";#N/A,#N/A,FALSE,"VAN SYSTEM";#N/A,#N/A,FALSE,"PARTS-10(26)";#N/A,#N/A,FALSE,"PART-5-6-7-11(14)";#N/A,#N/A,FALSE,"PARTS-4(3)";#N/A,#N/A,FALSE,"PCLASS"}</definedName>
    <definedName name="메가이백" hidden="1">{#N/A,#N/A,FALSE,"PART-1234-8-12-9(41)";#N/A,#N/A,FALSE,"PARTS-2(3)";#N/A,#N/A,FALSE,"VAN SYSTEM";#N/A,#N/A,FALSE,"PARTS-10(26)";#N/A,#N/A,FALSE,"PART-5-6-7-11(14)";#N/A,#N/A,FALSE,"PARTS-4(3)";#N/A,#N/A,FALSE,"PCLASS"}</definedName>
    <definedName name="메모" localSheetId="0" hidden="1">{"'Sheet1'!$A$1:$H$36"}</definedName>
    <definedName name="메모" hidden="1">{"'Sheet1'!$A$1:$H$36"}</definedName>
    <definedName name="메모리연" localSheetId="0" hidden="1">{"'Sheet1'!$A$1:$H$36"}</definedName>
    <definedName name="메모리연" hidden="1">{"'Sheet1'!$A$1:$H$36"}</definedName>
    <definedName name="며며" localSheetId="0" hidden="1">{#N/A,#N/A,FALSE,"1.CRITERIA";#N/A,#N/A,FALSE,"2.IS";#N/A,#N/A,FALSE,"3.BS";#N/A,#N/A,FALSE,"4.PER PL";#N/A,#N/A,FALSE,"5.INVESTMENT";#N/A,#N/A,FALSE,"6.공문";#N/A,#N/A,FALSE,"7.netinvest"}</definedName>
    <definedName name="며며" hidden="1">{#N/A,#N/A,FALSE,"1.CRITERIA";#N/A,#N/A,FALSE,"2.IS";#N/A,#N/A,FALSE,"3.BS";#N/A,#N/A,FALSE,"4.PER PL";#N/A,#N/A,FALSE,"5.INVESTMENT";#N/A,#N/A,FALSE,"6.공문";#N/A,#N/A,FALSE,"7.netinvest"}</definedName>
    <definedName name="명단" localSheetId="0" hidden="1">{#N/A,"수불부",FALSE,"사급자재수불서";#N/A,"수불부",FALSE,"사급자재수불서"}</definedName>
    <definedName name="명단" hidden="1">{#N/A,"수불부",FALSE,"사급자재수불서";#N/A,"수불부",FALSE,"사급자재수불서"}</definedName>
    <definedName name="명부" localSheetId="0" hidden="1">{#N/A,#N/A,FALSE,"계약직(여)"}</definedName>
    <definedName name="명부" localSheetId="3" hidden="1">{#N/A,#N/A,FALSE,"계약직(여)"}</definedName>
    <definedName name="명부" hidden="1">{#N/A,#N/A,FALSE,"계약직(여)"}</definedName>
    <definedName name="명부ㅗ" localSheetId="0" hidden="1">{#N/A,#N/A,FALSE,"계약직(여)"}</definedName>
    <definedName name="명부ㅗ" localSheetId="3" hidden="1">{#N/A,#N/A,FALSE,"계약직(여)"}</definedName>
    <definedName name="명부ㅗ" hidden="1">{#N/A,#N/A,FALSE,"계약직(여)"}</definedName>
    <definedName name="명부ㅜ" localSheetId="0" hidden="1">{#N/A,#N/A,FALSE,"계약직(여)"}</definedName>
    <definedName name="명부ㅜ" localSheetId="3" hidden="1">{#N/A,#N/A,FALSE,"계약직(여)"}</definedName>
    <definedName name="명부ㅜ" hidden="1">{#N/A,#N/A,FALSE,"계약직(여)"}</definedName>
    <definedName name="명세서" hidden="1">#REF!</definedName>
    <definedName name="명일" localSheetId="0" hidden="1">{"YTD/Forecast",#N/A,TRUE,"Fcst_TPLN";"Monthly Averages",#N/A,TRUE,"Fcst_TPLN"}</definedName>
    <definedName name="명일" localSheetId="3" hidden="1">{"YTD/Forecast",#N/A,TRUE,"Fcst_TPLN";"Monthly Averages",#N/A,TRUE,"Fcst_TPLN"}</definedName>
    <definedName name="명일" hidden="1">{"YTD/Forecast",#N/A,TRUE,"Fcst_TPLN";"Monthly Averages",#N/A,TRUE,"Fcst_TPLN"}</definedName>
    <definedName name="모" localSheetId="25" hidden="1">{#N/A,#N/A,FALSE,"UNIT";#N/A,#N/A,FALSE,"UNIT";#N/A,#N/A,FALSE,"계정"}</definedName>
    <definedName name="모" localSheetId="0" hidden="1">{#N/A,#N/A,FALSE,"UNIT";#N/A,#N/A,FALSE,"UNIT";#N/A,#N/A,FALSE,"계정"}</definedName>
    <definedName name="모" localSheetId="3" hidden="1">{#N/A,#N/A,FALSE,"UNIT";#N/A,#N/A,FALSE,"UNIT";#N/A,#N/A,FALSE,"계정"}</definedName>
    <definedName name="모" hidden="1">{#N/A,#N/A,FALSE,"UNIT";#N/A,#N/A,FALSE,"UNIT";#N/A,#N/A,FALSE,"계정"}</definedName>
    <definedName name="모_2" localSheetId="0" hidden="1">{#N/A,#N/A,FALSE,"PART-1234-8-12-9(41)";#N/A,#N/A,FALSE,"PARTS-2(3)";#N/A,#N/A,FALSE,"VAN SYSTEM";#N/A,#N/A,FALSE,"PARTS-10(26)";#N/A,#N/A,FALSE,"PART-5-6-7-11(14)";#N/A,#N/A,FALSE,"PARTS-4(3)";#N/A,#N/A,FALSE,"PCLASS"}</definedName>
    <definedName name="모_2" hidden="1">{#N/A,#N/A,FALSE,"PART-1234-8-12-9(41)";#N/A,#N/A,FALSE,"PARTS-2(3)";#N/A,#N/A,FALSE,"VAN SYSTEM";#N/A,#N/A,FALSE,"PARTS-10(26)";#N/A,#N/A,FALSE,"PART-5-6-7-11(14)";#N/A,#N/A,FALSE,"PARTS-4(3)";#N/A,#N/A,FALSE,"PCLASS"}</definedName>
    <definedName name="모나리자아" localSheetId="0" hidden="1">{#N/A,#N/A,FALSE,"정공"}</definedName>
    <definedName name="모나리자아" localSheetId="3" hidden="1">{#N/A,#N/A,FALSE,"정공"}</definedName>
    <definedName name="모나리자아" hidden="1">{#N/A,#N/A,FALSE,"정공"}</definedName>
    <definedName name="모모" localSheetId="0" hidden="1">{#N/A,#N/A,FALSE,"1.CRITERIA";#N/A,#N/A,FALSE,"2.IS";#N/A,#N/A,FALSE,"3.BS";#N/A,#N/A,FALSE,"4.PER PL";#N/A,#N/A,FALSE,"5.INVESTMENT";#N/A,#N/A,FALSE,"6.공문";#N/A,#N/A,FALSE,"7.netinvest"}</definedName>
    <definedName name="모모" hidden="1">{#N/A,#N/A,FALSE,"1.CRITERIA";#N/A,#N/A,FALSE,"2.IS";#N/A,#N/A,FALSE,"3.BS";#N/A,#N/A,FALSE,"4.PER PL";#N/A,#N/A,FALSE,"5.INVESTMENT";#N/A,#N/A,FALSE,"6.공문";#N/A,#N/A,FALSE,"7.netinvest"}</definedName>
    <definedName name="모야" localSheetId="0" hidden="1">{#N/A,#N/A,FALSE,"BS";#N/A,#N/A,FALSE,"PL";#N/A,#N/A,FALSE,"처분";#N/A,#N/A,FALSE,"현금";#N/A,#N/A,FALSE,"매출";#N/A,#N/A,FALSE,"원가";#N/A,#N/A,FALSE,"경영"}</definedName>
    <definedName name="모야" hidden="1">{#N/A,#N/A,FALSE,"BS";#N/A,#N/A,FALSE,"PL";#N/A,#N/A,FALSE,"처분";#N/A,#N/A,FALSE,"현금";#N/A,#N/A,FALSE,"매출";#N/A,#N/A,FALSE,"원가";#N/A,#N/A,FALSE,"경영"}</definedName>
    <definedName name="모야2" localSheetId="0" hidden="1">{#N/A,#N/A,FALSE,"BS";#N/A,#N/A,FALSE,"PL";#N/A,#N/A,FALSE,"처분";#N/A,#N/A,FALSE,"현금";#N/A,#N/A,FALSE,"매출";#N/A,#N/A,FALSE,"원가";#N/A,#N/A,FALSE,"경영"}</definedName>
    <definedName name="모야2" hidden="1">{#N/A,#N/A,FALSE,"BS";#N/A,#N/A,FALSE,"PL";#N/A,#N/A,FALSE,"처분";#N/A,#N/A,FALSE,"현금";#N/A,#N/A,FALSE,"매출";#N/A,#N/A,FALSE,"원가";#N/A,#N/A,FALSE,"경영"}</definedName>
    <definedName name="목차" hidden="1">#REF!</definedName>
    <definedName name="목차2" localSheetId="0" hidden="1">{#N/A,#N/A,FALSE,"주요여수신";#N/A,#N/A,FALSE,"수신금리";#N/A,#N/A,FALSE,"대출금리";#N/A,#N/A,FALSE,"신규대출";#N/A,#N/A,FALSE,"총액대출"}</definedName>
    <definedName name="목차2" hidden="1">{#N/A,#N/A,FALSE,"주요여수신";#N/A,#N/A,FALSE,"수신금리";#N/A,#N/A,FALSE,"대출금리";#N/A,#N/A,FALSE,"신규대출";#N/A,#N/A,FALSE,"총액대출"}</definedName>
    <definedName name="목차도" localSheetId="0" hidden="1">{#N/A,#N/A,FALSE,"정공"}</definedName>
    <definedName name="목차도" localSheetId="3" hidden="1">{#N/A,#N/A,FALSE,"정공"}</definedName>
    <definedName name="목차도" hidden="1">{#N/A,#N/A,FALSE,"정공"}</definedName>
    <definedName name="목표가동" hidden="1">#REF!</definedName>
    <definedName name="목표관리" localSheetId="0" hidden="1">{"'5'!$A$1:$BB$147"}</definedName>
    <definedName name="목표관리" hidden="1">{"'5'!$A$1:$BB$147"}</definedName>
    <definedName name="목표예산참조" localSheetId="0" hidden="1">{#N/A,#N/A,FALSE,"인원";#N/A,#N/A,FALSE,"비용2";#N/A,#N/A,FALSE,"비용1";#N/A,#N/A,FALSE,"비용";#N/A,#N/A,FALSE,"보증2";#N/A,#N/A,FALSE,"보증1";#N/A,#N/A,FALSE,"보증";#N/A,#N/A,FALSE,"손익1";#N/A,#N/A,FALSE,"손익";#N/A,#N/A,FALSE,"부서별매출";#N/A,#N/A,FALSE,"매출"}</definedName>
    <definedName name="목표예산참조" localSheetId="3" hidden="1">{#N/A,#N/A,FALSE,"인원";#N/A,#N/A,FALSE,"비용2";#N/A,#N/A,FALSE,"비용1";#N/A,#N/A,FALSE,"비용";#N/A,#N/A,FALSE,"보증2";#N/A,#N/A,FALSE,"보증1";#N/A,#N/A,FALSE,"보증";#N/A,#N/A,FALSE,"손익1";#N/A,#N/A,FALSE,"손익";#N/A,#N/A,FALSE,"부서별매출";#N/A,#N/A,FALSE,"매출"}</definedName>
    <definedName name="목표예산참조" hidden="1">{#N/A,#N/A,FALSE,"인원";#N/A,#N/A,FALSE,"비용2";#N/A,#N/A,FALSE,"비용1";#N/A,#N/A,FALSE,"비용";#N/A,#N/A,FALSE,"보증2";#N/A,#N/A,FALSE,"보증1";#N/A,#N/A,FALSE,"보증";#N/A,#N/A,FALSE,"손익1";#N/A,#N/A,FALSE,"손익";#N/A,#N/A,FALSE,"부서별매출";#N/A,#N/A,FALSE,"매출"}</definedName>
    <definedName name="목표전개"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목표전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몰라" localSheetId="0" hidden="1">{#N/A,#N/A,FALSE,"정공"}</definedName>
    <definedName name="몰라" localSheetId="3" hidden="1">{#N/A,#N/A,FALSE,"정공"}</definedName>
    <definedName name="몰라" hidden="1">{#N/A,#N/A,FALSE,"정공"}</definedName>
    <definedName name="몰라몰라" localSheetId="0" hidden="1">{#N/A,#N/A,TRUE,"생산";#N/A,#N/A,TRUE,"표지"}</definedName>
    <definedName name="몰라몰라" hidden="1">{#N/A,#N/A,TRUE,"생산";#N/A,#N/A,TRUE,"표지"}</definedName>
    <definedName name="뫌" localSheetId="0" hidden="1">{#N/A,#N/A,FALSE,"1.CRITERIA";#N/A,#N/A,FALSE,"2.IS";#N/A,#N/A,FALSE,"3.BS";#N/A,#N/A,FALSE,"4.PER PL";#N/A,#N/A,FALSE,"5.INVESTMENT";#N/A,#N/A,FALSE,"6.공문";#N/A,#N/A,FALSE,"7.netinvest"}</definedName>
    <definedName name="뫌" hidden="1">{#N/A,#N/A,FALSE,"1.CRITERIA";#N/A,#N/A,FALSE,"2.IS";#N/A,#N/A,FALSE,"3.BS";#N/A,#N/A,FALSE,"4.PER PL";#N/A,#N/A,FALSE,"5.INVESTMENT";#N/A,#N/A,FALSE,"6.공문";#N/A,#N/A,FALSE,"7.netinvest"}</definedName>
    <definedName name="무늬분석"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무늬분석"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무늬분석"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무무" localSheetId="0" hidden="1">{#N/A,#N/A,FALSE,"1.CRITERIA";#N/A,#N/A,FALSE,"2.IS";#N/A,#N/A,FALSE,"3.BS";#N/A,#N/A,FALSE,"4.PER PL";#N/A,#N/A,FALSE,"5.INVESTMENT";#N/A,#N/A,FALSE,"6.공문";#N/A,#N/A,FALSE,"7.netinvest"}</definedName>
    <definedName name="무무" hidden="1">{#N/A,#N/A,FALSE,"1.CRITERIA";#N/A,#N/A,FALSE,"2.IS";#N/A,#N/A,FALSE,"3.BS";#N/A,#N/A,FALSE,"4.PER PL";#N/A,#N/A,FALSE,"5.INVESTMENT";#N/A,#N/A,FALSE,"6.공문";#N/A,#N/A,FALSE,"7.netinvest"}</definedName>
    <definedName name="무상"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무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무수" localSheetId="0" hidden="1">{#N/A,#N/A,FALSE,"지침";#N/A,#N/A,FALSE,"환경분석";#N/A,#N/A,FALSE,"Sheet16"}</definedName>
    <definedName name="무수" hidden="1">{#N/A,#N/A,FALSE,"지침";#N/A,#N/A,FALSE,"환경분석";#N/A,#N/A,FALSE,"Sheet16"}</definedName>
    <definedName name="무야" localSheetId="0" hidden="1">{#N/A,#N/A,FALSE,"BS";#N/A,#N/A,FALSE,"PL";#N/A,#N/A,FALSE,"A";#N/A,#N/A,FALSE,"B";#N/A,#N/A,FALSE,"B1";#N/A,#N/A,FALSE,"C";#N/A,#N/A,FALSE,"C1";#N/A,#N/A,FALSE,"C2";#N/A,#N/A,FALSE,"D";#N/A,#N/A,FALSE,"E";#N/A,#N/A,FALSE,"F";#N/A,#N/A,FALSE,"AA";#N/A,#N/A,FALSE,"BB";#N/A,#N/A,FALSE,"CC";#N/A,#N/A,FALSE,"DD";#N/A,#N/A,FALSE,"EE";#N/A,#N/A,FALSE,"FF";#N/A,#N/A,FALSE,"PL10";#N/A,#N/A,FALSE,"PL20";#N/A,#N/A,FALSE,"PL30"}</definedName>
    <definedName name="무야" hidden="1">{#N/A,#N/A,FALSE,"BS";#N/A,#N/A,FALSE,"PL";#N/A,#N/A,FALSE,"A";#N/A,#N/A,FALSE,"B";#N/A,#N/A,FALSE,"B1";#N/A,#N/A,FALSE,"C";#N/A,#N/A,FALSE,"C1";#N/A,#N/A,FALSE,"C2";#N/A,#N/A,FALSE,"D";#N/A,#N/A,FALSE,"E";#N/A,#N/A,FALSE,"F";#N/A,#N/A,FALSE,"AA";#N/A,#N/A,FALSE,"BB";#N/A,#N/A,FALSE,"CC";#N/A,#N/A,FALSE,"DD";#N/A,#N/A,FALSE,"EE";#N/A,#N/A,FALSE,"FF";#N/A,#N/A,FALSE,"PL10";#N/A,#N/A,FALSE,"PL20";#N/A,#N/A,FALSE,"PL30"}</definedName>
    <definedName name="무얼까" localSheetId="0" hidden="1">{"'분양원가'!$B$1:$F$113"}</definedName>
    <definedName name="무얼까" hidden="1">{"'분양원가'!$B$1:$F$113"}</definedName>
    <definedName name="무형" hidden="1">#REF!</definedName>
    <definedName name="무형자산" localSheetId="25" hidden="1">{#N/A,#N/A,FALSE,"Aging Summary";#N/A,#N/A,FALSE,"Ratio Analysis";#N/A,#N/A,FALSE,"Test 120 Day Accts";#N/A,#N/A,FALSE,"Tickmarks"}</definedName>
    <definedName name="무형자산" localSheetId="0" hidden="1">{#N/A,#N/A,FALSE,"Aging Summary";#N/A,#N/A,FALSE,"Ratio Analysis";#N/A,#N/A,FALSE,"Test 120 Day Accts";#N/A,#N/A,FALSE,"Tickmarks"}</definedName>
    <definedName name="무형자산" localSheetId="3" hidden="1">{#N/A,#N/A,FALSE,"Aging Summary";#N/A,#N/A,FALSE,"Ratio Analysis";#N/A,#N/A,FALSE,"Test 120 Day Accts";#N/A,#N/A,FALSE,"Tickmarks"}</definedName>
    <definedName name="무형자산" hidden="1">{#N/A,#N/A,FALSE,"Aging Summary";#N/A,#N/A,FALSE,"Ratio Analysis";#N/A,#N/A,FALSE,"Test 120 Day Accts";#N/A,#N/A,FALSE,"Tickmarks"}</definedName>
    <definedName name="문" localSheetId="0" hidden="1">{"'5'!$A$1:$BB$147"}</definedName>
    <definedName name="문" hidden="1">{"'5'!$A$1:$BB$147"}</definedName>
    <definedName name="문길원" localSheetId="0" hidden="1">{"'5'!$A$1:$BB$147"}</definedName>
    <definedName name="문길원" hidden="1">{"'5'!$A$1:$BB$147"}</definedName>
    <definedName name="문성수" localSheetId="0" hidden="1">{#N/A,#N/A,FALSE,"손익표지";#N/A,#N/A,FALSE,"손익계산";#N/A,#N/A,FALSE,"일반관리비";#N/A,#N/A,FALSE,"영업외수익";#N/A,#N/A,FALSE,"영업외비용";#N/A,#N/A,FALSE,"매출액";#N/A,#N/A,FALSE,"요약손익";#N/A,#N/A,FALSE,"요약대차";#N/A,#N/A,FALSE,"매출채권현황";#N/A,#N/A,FALSE,"매출채권명세"}</definedName>
    <definedName name="문성수" hidden="1">{#N/A,#N/A,FALSE,"손익표지";#N/A,#N/A,FALSE,"손익계산";#N/A,#N/A,FALSE,"일반관리비";#N/A,#N/A,FALSE,"영업외수익";#N/A,#N/A,FALSE,"영업외비용";#N/A,#N/A,FALSE,"매출액";#N/A,#N/A,FALSE,"요약손익";#N/A,#N/A,FALSE,"요약대차";#N/A,#N/A,FALSE,"매출채권현황";#N/A,#N/A,FALSE,"매출채권명세"}</definedName>
    <definedName name="문진식" localSheetId="0" hidden="1">{"'Firr(선)'!$AS$1:$AY$62","'Firr(사)'!$AS$1:$AY$62","'Firr(회)'!$AS$1:$AY$62","'Firr(선)'!$L$1:$V$62","'Firr(사)'!$L$1:$V$62","'Firr(회)'!$L$1:$V$62"}</definedName>
    <definedName name="문진식" hidden="1">{"'Firr(선)'!$AS$1:$AY$62","'Firr(사)'!$AS$1:$AY$62","'Firr(회)'!$AS$1:$AY$62","'Firr(선)'!$L$1:$V$62","'Firr(사)'!$L$1:$V$62","'Firr(회)'!$L$1:$V$62"}</definedName>
    <definedName name="문태용" localSheetId="0" hidden="1">{"YTD/Forecast",#N/A,TRUE,"Fcst_TPLN";"Monthly Averages",#N/A,TRUE,"Fcst_TPLN"}</definedName>
    <definedName name="문태용" localSheetId="3" hidden="1">{"YTD/Forecast",#N/A,TRUE,"Fcst_TPLN";"Monthly Averages",#N/A,TRUE,"Fcst_TPLN"}</definedName>
    <definedName name="문태용" hidden="1">{"YTD/Forecast",#N/A,TRUE,"Fcst_TPLN";"Monthly Averages",#N/A,TRUE,"Fcst_TPLN"}</definedName>
    <definedName name="물랴자" localSheetId="0" hidden="1">{#N/A,#N/A,TRUE,"Y생산";#N/A,#N/A,TRUE,"Y판매";#N/A,#N/A,TRUE,"Y총물량";#N/A,#N/A,TRUE,"Y능력";#N/A,#N/A,TRUE,"YKD"}</definedName>
    <definedName name="물랴자" hidden="1">{#N/A,#N/A,TRUE,"Y생산";#N/A,#N/A,TRUE,"Y판매";#N/A,#N/A,TRUE,"Y총물량";#N/A,#N/A,TRUE,"Y능력";#N/A,#N/A,TRUE,"YKD"}</definedName>
    <definedName name="물량수" localSheetId="0" hidden="1">{#N/A,#N/A,TRUE,"Y생산";#N/A,#N/A,TRUE,"Y판매";#N/A,#N/A,TRUE,"Y총물량";#N/A,#N/A,TRUE,"Y능력";#N/A,#N/A,TRUE,"YKD"}</definedName>
    <definedName name="물량수" hidden="1">{#N/A,#N/A,TRUE,"Y생산";#N/A,#N/A,TRUE,"Y판매";#N/A,#N/A,TRUE,"Y총물량";#N/A,#N/A,TRUE,"Y능력";#N/A,#N/A,TRUE,"YKD"}</definedName>
    <definedName name="물량수정" localSheetId="0" hidden="1">{#N/A,#N/A,TRUE,"Y생산";#N/A,#N/A,TRUE,"Y판매";#N/A,#N/A,TRUE,"Y총물량";#N/A,#N/A,TRUE,"Y능력";#N/A,#N/A,TRUE,"YKD"}</definedName>
    <definedName name="물량수정" hidden="1">{#N/A,#N/A,TRUE,"Y생산";#N/A,#N/A,TRUE,"Y판매";#N/A,#N/A,TRUE,"Y총물량";#N/A,#N/A,TRUE,"Y능력";#N/A,#N/A,TRUE,"YKD"}</definedName>
    <definedName name="물량수정1" localSheetId="0" hidden="1">{#N/A,#N/A,TRUE,"Y생산";#N/A,#N/A,TRUE,"Y판매";#N/A,#N/A,TRUE,"Y총물량";#N/A,#N/A,TRUE,"Y능력";#N/A,#N/A,TRUE,"YKD"}</definedName>
    <definedName name="물량수정1" hidden="1">{#N/A,#N/A,TRUE,"Y생산";#N/A,#N/A,TRUE,"Y판매";#N/A,#N/A,TRUE,"Y총물량";#N/A,#N/A,TRUE,"Y능력";#N/A,#N/A,TRUE,"YKD"}</definedName>
    <definedName name="물량수정2" localSheetId="0" hidden="1">{#N/A,#N/A,TRUE,"Y생산";#N/A,#N/A,TRUE,"Y판매";#N/A,#N/A,TRUE,"Y총물량";#N/A,#N/A,TRUE,"Y능력";#N/A,#N/A,TRUE,"YKD"}</definedName>
    <definedName name="물량수정2" hidden="1">{#N/A,#N/A,TRUE,"Y생산";#N/A,#N/A,TRUE,"Y판매";#N/A,#N/A,TRUE,"Y총물량";#N/A,#N/A,TRUE,"Y능력";#N/A,#N/A,TRUE,"YKD"}</definedName>
    <definedName name="물량정" localSheetId="0" hidden="1">{#N/A,#N/A,TRUE,"Y생산";#N/A,#N/A,TRUE,"Y판매";#N/A,#N/A,TRUE,"Y총물량";#N/A,#N/A,TRUE,"Y능력";#N/A,#N/A,TRUE,"YKD"}</definedName>
    <definedName name="물량정" hidden="1">{#N/A,#N/A,TRUE,"Y생산";#N/A,#N/A,TRUE,"Y판매";#N/A,#N/A,TRUE,"Y총물량";#N/A,#N/A,TRUE,"Y능력";#N/A,#N/A,TRUE,"YKD"}</definedName>
    <definedName name="물량조정" localSheetId="0" hidden="1">{#N/A,#N/A,TRUE,"Y생산";#N/A,#N/A,TRUE,"Y판매";#N/A,#N/A,TRUE,"Y총물량";#N/A,#N/A,TRUE,"Y능력";#N/A,#N/A,TRUE,"YKD"}</definedName>
    <definedName name="물량조정" hidden="1">{#N/A,#N/A,TRUE,"Y생산";#N/A,#N/A,TRUE,"Y판매";#N/A,#N/A,TRUE,"Y총물량";#N/A,#N/A,TRUE,"Y능력";#N/A,#N/A,TRUE,"YKD"}</definedName>
    <definedName name="물수" localSheetId="0" hidden="1">{#N/A,#N/A,TRUE,"Y생산";#N/A,#N/A,TRUE,"Y판매";#N/A,#N/A,TRUE,"Y총물량";#N/A,#N/A,TRUE,"Y능력";#N/A,#N/A,TRUE,"YKD"}</definedName>
    <definedName name="물수" hidden="1">{#N/A,#N/A,TRUE,"Y생산";#N/A,#N/A,TRUE,"Y판매";#N/A,#N/A,TRUE,"Y총물량";#N/A,#N/A,TRUE,"Y능력";#N/A,#N/A,TRUE,"YKD"}</definedName>
    <definedName name="뭐니" localSheetId="0" hidden="1">{#N/A,#N/A,FALSE,"BS";#N/A,#N/A,FALSE,"PL";#N/A,#N/A,FALSE,"처분";#N/A,#N/A,FALSE,"현금";#N/A,#N/A,FALSE,"매출";#N/A,#N/A,FALSE,"원가";#N/A,#N/A,FALSE,"경영"}</definedName>
    <definedName name="뭐니" localSheetId="3" hidden="1">{#N/A,#N/A,FALSE,"BS";#N/A,#N/A,FALSE,"PL";#N/A,#N/A,FALSE,"처분";#N/A,#N/A,FALSE,"현금";#N/A,#N/A,FALSE,"매출";#N/A,#N/A,FALSE,"원가";#N/A,#N/A,FALSE,"경영"}</definedName>
    <definedName name="뭐니" hidden="1">{#N/A,#N/A,FALSE,"BS";#N/A,#N/A,FALSE,"PL";#N/A,#N/A,FALSE,"처분";#N/A,#N/A,FALSE,"현금";#N/A,#N/A,FALSE,"매출";#N/A,#N/A,FALSE,"원가";#N/A,#N/A,FALSE,"경영"}</definedName>
    <definedName name="뭐야"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뭐야"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뭐야"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뭐지" localSheetId="0" hidden="1">{#N/A,#N/A,TRUE,"생산";#N/A,#N/A,TRUE,"표지"}</definedName>
    <definedName name="뭐지" hidden="1">{#N/A,#N/A,TRUE,"생산";#N/A,#N/A,TRUE,"표지"}</definedName>
    <definedName name="뭐지1" localSheetId="0" hidden="1">{#N/A,#N/A,TRUE,"생산";#N/A,#N/A,TRUE,"표지"}</definedName>
    <definedName name="뭐지1" hidden="1">{#N/A,#N/A,TRUE,"생산";#N/A,#N/A,TRUE,"표지"}</definedName>
    <definedName name="뭐지2" localSheetId="0" hidden="1">{#N/A,#N/A,TRUE,"생산";#N/A,#N/A,TRUE,"표지"}</definedName>
    <definedName name="뭐지2" hidden="1">{#N/A,#N/A,TRUE,"생산";#N/A,#N/A,TRUE,"표지"}</definedName>
    <definedName name="뭐지3" localSheetId="0" hidden="1">{#N/A,#N/A,TRUE,"생산";#N/A,#N/A,TRUE,"표지"}</definedName>
    <definedName name="뭐지3" hidden="1">{#N/A,#N/A,TRUE,"생산";#N/A,#N/A,TRUE,"표지"}</definedName>
    <definedName name="뭐지4" localSheetId="0" hidden="1">{#N/A,#N/A,TRUE,"생산";#N/A,#N/A,TRUE,"표지"}</definedName>
    <definedName name="뭐지4" hidden="1">{#N/A,#N/A,TRUE,"생산";#N/A,#N/A,TRUE,"표지"}</definedName>
    <definedName name="뭐지5" localSheetId="0" hidden="1">{#N/A,#N/A,TRUE,"생산";#N/A,#N/A,TRUE,"표지"}</definedName>
    <definedName name="뭐지5" hidden="1">{#N/A,#N/A,TRUE,"생산";#N/A,#N/A,TRUE,"표지"}</definedName>
    <definedName name="뭔데"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뭔데"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뭘" localSheetId="0" hidden="1">{#N/A,#N/A,FALSE,"Aging Summary";#N/A,#N/A,FALSE,"Ratio Analysis";#N/A,#N/A,FALSE,"Test 120 Day Accts";#N/A,#N/A,FALSE,"Tickmarks"}</definedName>
    <definedName name="뭘" hidden="1">{#N/A,#N/A,FALSE,"Aging Summary";#N/A,#N/A,FALSE,"Ratio Analysis";#N/A,#N/A,FALSE,"Test 120 Day Accts";#N/A,#N/A,FALSE,"Tickmarks"}</definedName>
    <definedName name="뮤" localSheetId="25" hidden="1">{#N/A,#N/A,FALSE,"기술료 비교"}</definedName>
    <definedName name="뮤" localSheetId="0" hidden="1">{#N/A,#N/A,FALSE,"기술료 비교"}</definedName>
    <definedName name="뮤" localSheetId="3" hidden="1">{#N/A,#N/A,FALSE,"기술료 비교"}</definedName>
    <definedName name="뮤" hidden="1">{#N/A,#N/A,FALSE,"기술료 비교"}</definedName>
    <definedName name="뮤뮤" localSheetId="0" hidden="1">{#N/A,#N/A,FALSE,"1.CRITERIA";#N/A,#N/A,FALSE,"2.IS";#N/A,#N/A,FALSE,"3.BS";#N/A,#N/A,FALSE,"4.PER PL";#N/A,#N/A,FALSE,"5.INVESTMENT";#N/A,#N/A,FALSE,"6.공문";#N/A,#N/A,FALSE,"7.netinvest"}</definedName>
    <definedName name="뮤뮤" hidden="1">{#N/A,#N/A,FALSE,"1.CRITERIA";#N/A,#N/A,FALSE,"2.IS";#N/A,#N/A,FALSE,"3.BS";#N/A,#N/A,FALSE,"4.PER PL";#N/A,#N/A,FALSE,"5.INVESTMENT";#N/A,#N/A,FALSE,"6.공문";#N/A,#N/A,FALSE,"7.netinvest"}</definedName>
    <definedName name="미" localSheetId="0" hidden="1">{#N/A,#N/A,TRUE,"일정"}</definedName>
    <definedName name="미" hidden="1">{#N/A,#N/A,TRUE,"일정"}</definedName>
    <definedName name="미경" localSheetId="0" hidden="1">{"'Sheet1'!$A$1:$H$36"}</definedName>
    <definedName name="미경" hidden="1">{"'Sheet1'!$A$1:$H$36"}</definedName>
    <definedName name="미라" localSheetId="0" hidden="1">{#N/A,#N/A,FALSE,"1.CRITERIA";#N/A,#N/A,FALSE,"2.IS";#N/A,#N/A,FALSE,"3.BS";#N/A,#N/A,FALSE,"4.PER PL";#N/A,#N/A,FALSE,"5.INVESTMENT";#N/A,#N/A,FALSE,"6.공문";#N/A,#N/A,FALSE,"7.netinvest"}</definedName>
    <definedName name="미라" hidden="1">{#N/A,#N/A,FALSE,"1.CRITERIA";#N/A,#N/A,FALSE,"2.IS";#N/A,#N/A,FALSE,"3.BS";#N/A,#N/A,FALSE,"4.PER PL";#N/A,#N/A,FALSE,"5.INVESTMENT";#N/A,#N/A,FALSE,"6.공문";#N/A,#N/A,FALSE,"7.netinvest"}</definedName>
    <definedName name="미래_웰빙판매" localSheetId="0" hidden="1">{"'경비내역'!$E$11"}</definedName>
    <definedName name="미래_웰빙판매" hidden="1">{"'경비내역'!$E$11"}</definedName>
    <definedName name="미로" localSheetId="0" hidden="1">{#N/A,#N/A,FALSE,"1.CRITERIA";#N/A,#N/A,FALSE,"2.IS";#N/A,#N/A,FALSE,"3.BS";#N/A,#N/A,FALSE,"4.PER PL";#N/A,#N/A,FALSE,"5.INVESTMENT";#N/A,#N/A,FALSE,"6.공문";#N/A,#N/A,FALSE,"7.netinvest"}</definedName>
    <definedName name="미로" hidden="1">{#N/A,#N/A,FALSE,"1.CRITERIA";#N/A,#N/A,FALSE,"2.IS";#N/A,#N/A,FALSE,"3.BS";#N/A,#N/A,FALSE,"4.PER PL";#N/A,#N/A,FALSE,"5.INVESTMENT";#N/A,#N/A,FALSE,"6.공문";#N/A,#N/A,FALSE,"7.netinvest"}</definedName>
    <definedName name="미로어" localSheetId="0" hidden="1">{#N/A,#N/A,FALSE,"1.CRITERIA";#N/A,#N/A,FALSE,"2.IS";#N/A,#N/A,FALSE,"3.BS";#N/A,#N/A,FALSE,"4.PER PL";#N/A,#N/A,FALSE,"5.INVESTMENT";#N/A,#N/A,FALSE,"6.공문";#N/A,#N/A,FALSE,"7.netinvest"}</definedName>
    <definedName name="미로어" hidden="1">{#N/A,#N/A,FALSE,"1.CRITERIA";#N/A,#N/A,FALSE,"2.IS";#N/A,#N/A,FALSE,"3.BS";#N/A,#N/A,FALSE,"4.PER PL";#N/A,#N/A,FALSE,"5.INVESTMENT";#N/A,#N/A,FALSE,"6.공문";#N/A,#N/A,FALSE,"7.netinvest"}</definedName>
    <definedName name="미료" localSheetId="0" hidden="1">{#N/A,#N/A,FALSE,"1.CRITERIA";#N/A,#N/A,FALSE,"2.IS";#N/A,#N/A,FALSE,"3.BS";#N/A,#N/A,FALSE,"4.PER PL";#N/A,#N/A,FALSE,"5.INVESTMENT";#N/A,#N/A,FALSE,"6.공문";#N/A,#N/A,FALSE,"7.netinvest"}</definedName>
    <definedName name="미료" hidden="1">{#N/A,#N/A,FALSE,"1.CRITERIA";#N/A,#N/A,FALSE,"2.IS";#N/A,#N/A,FALSE,"3.BS";#N/A,#N/A,FALSE,"4.PER PL";#N/A,#N/A,FALSE,"5.INVESTMENT";#N/A,#N/A,FALSE,"6.공문";#N/A,#N/A,FALSE,"7.netinvest"}</definedName>
    <definedName name="미미" localSheetId="0" hidden="1">{#N/A,#N/A,FALSE,"1.CRITERIA";#N/A,#N/A,FALSE,"2.IS";#N/A,#N/A,FALSE,"3.BS";#N/A,#N/A,FALSE,"4.PER PL";#N/A,#N/A,FALSE,"5.INVESTMENT";#N/A,#N/A,FALSE,"6.공문";#N/A,#N/A,FALSE,"7.netinvest"}</definedName>
    <definedName name="미미" hidden="1">{#N/A,#N/A,FALSE,"1.CRITERIA";#N/A,#N/A,FALSE,"2.IS";#N/A,#N/A,FALSE,"3.BS";#N/A,#N/A,FALSE,"4.PER PL";#N/A,#N/A,FALSE,"5.INVESTMENT";#N/A,#N/A,FALSE,"6.공문";#N/A,#N/A,FALSE,"7.netinvest"}</definedName>
    <definedName name="미미미아" localSheetId="0" hidden="1">{#N/A,#N/A,FALSE,"정공"}</definedName>
    <definedName name="미미미아" localSheetId="3" hidden="1">{#N/A,#N/A,FALSE,"정공"}</definedName>
    <definedName name="미미미아" hidden="1">{#N/A,#N/A,FALSE,"정공"}</definedName>
    <definedName name="未払" localSheetId="0" hidden="1">{"'買掛金'!$J$6"}</definedName>
    <definedName name="未払" hidden="1">{"'買掛金'!$J$6"}</definedName>
    <definedName name="未払金" localSheetId="0" hidden="1">{"'買掛金'!$J$6"}</definedName>
    <definedName name="未払金" hidden="1">{"'買掛金'!$J$6"}</definedName>
    <definedName name="미석" localSheetId="0" hidden="1">{#N/A,#N/A,FALSE,"정공"}</definedName>
    <definedName name="미석" localSheetId="3" hidden="1">{#N/A,#N/A,FALSE,"정공"}</definedName>
    <definedName name="미석" hidden="1">{#N/A,#N/A,FALSE,"정공"}</definedName>
    <definedName name="미수금" localSheetId="0" hidden="1">{#N/A,#N/A,FALSE,"1.CRITERIA";#N/A,#N/A,FALSE,"2.IS";#N/A,#N/A,FALSE,"3.BS";#N/A,#N/A,FALSE,"4.PER PL";#N/A,#N/A,FALSE,"5.INVESTMENT";#N/A,#N/A,FALSE,"6.공문";#N/A,#N/A,FALSE,"7.netinvest"}</definedName>
    <definedName name="미수금" hidden="1">{#N/A,#N/A,FALSE,"1.CRITERIA";#N/A,#N/A,FALSE,"2.IS";#N/A,#N/A,FALSE,"3.BS";#N/A,#N/A,FALSE,"4.PER PL";#N/A,#N/A,FALSE,"5.INVESTMENT";#N/A,#N/A,FALSE,"6.공문";#N/A,#N/A,FALSE,"7.netinvest"}</definedName>
    <definedName name="미수수익" localSheetId="25" hidden="1">{"'보고양식'!$A$58:$K$111"}</definedName>
    <definedName name="미수수익" localSheetId="0" hidden="1">{"'보고양식'!$A$58:$K$111"}</definedName>
    <definedName name="미수수익" localSheetId="3" hidden="1">{"'보고양식'!$A$58:$K$111"}</definedName>
    <definedName name="미수수익" hidden="1">{"'보고양식'!$A$58:$K$111"}</definedName>
    <definedName name="미수수익_0812" localSheetId="0" hidden="1">{#N/A,#N/A,FALSE,"P.C.B"}</definedName>
    <definedName name="미수수익_0812" hidden="1">{#N/A,#N/A,FALSE,"P.C.B"}</definedName>
    <definedName name="미수수익2" localSheetId="0" hidden="1">{"'보고양식'!$A$58:$K$111"}</definedName>
    <definedName name="미수수익2" hidden="1">{"'보고양식'!$A$58:$K$111"}</definedName>
    <definedName name="미수수익계산내역"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미수수익계산내역"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미수이자1" hidden="1">#REF!</definedName>
    <definedName name="미승인"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2"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2"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승인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미애" localSheetId="0" hidden="1">{#N/A,#N/A,FALSE,"REPORT"}</definedName>
    <definedName name="미애" hidden="1">{#N/A,#N/A,FALSE,"REPORT"}</definedName>
    <definedName name="미움" localSheetId="0" hidden="1">{#N/A,#N/A,FALSE,"98소지이동TOTvs99.1 (2)";#N/A,#N/A,FALSE,"TOTAL";#N/A,#N/A,FALSE,"98소지이동TOTvs99.1(b) (2)"}</definedName>
    <definedName name="미움" localSheetId="3" hidden="1">{#N/A,#N/A,FALSE,"98소지이동TOTvs99.1 (2)";#N/A,#N/A,FALSE,"TOTAL";#N/A,#N/A,FALSE,"98소지이동TOTvs99.1(b) (2)"}</definedName>
    <definedName name="미움" hidden="1">{#N/A,#N/A,FALSE,"98소지이동TOTvs99.1 (2)";#N/A,#N/A,FALSE,"TOTAL";#N/A,#N/A,FALSE,"98소지이동TOTvs99.1(b) (2)"}</definedName>
    <definedName name="미주수급" localSheetId="0" hidden="1">{"adj95mult",#N/A,FALSE,"COMPCO";"adj95est",#N/A,FALSE,"COMPCO"}</definedName>
    <definedName name="미주수급" hidden="1">{"adj95mult",#N/A,FALSE,"COMPCO";"adj95est",#N/A,FALSE,"COMPCO"}</definedName>
    <definedName name="미지"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미지"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미지급" localSheetId="25" hidden="1">{#N/A,#N/A,FALSE,"BS";#N/A,#N/A,FALSE,"PL";#N/A,#N/A,FALSE,"처분";#N/A,#N/A,FALSE,"현금";#N/A,#N/A,FALSE,"매출";#N/A,#N/A,FALSE,"원가";#N/A,#N/A,FALSE,"경영"}</definedName>
    <definedName name="미지급" localSheetId="0" hidden="1">{#N/A,#N/A,FALSE,"BS";#N/A,#N/A,FALSE,"PL";#N/A,#N/A,FALSE,"처분";#N/A,#N/A,FALSE,"현금";#N/A,#N/A,FALSE,"매출";#N/A,#N/A,FALSE,"원가";#N/A,#N/A,FALSE,"경영"}</definedName>
    <definedName name="미지급" localSheetId="3" hidden="1">{#N/A,#N/A,FALSE,"BS";#N/A,#N/A,FALSE,"PL";#N/A,#N/A,FALSE,"처분";#N/A,#N/A,FALSE,"현금";#N/A,#N/A,FALSE,"매출";#N/A,#N/A,FALSE,"원가";#N/A,#N/A,FALSE,"경영"}</definedName>
    <definedName name="미지급" hidden="1">{#N/A,#N/A,FALSE,"BS";#N/A,#N/A,FALSE,"PL";#N/A,#N/A,FALSE,"처분";#N/A,#N/A,FALSE,"현금";#N/A,#N/A,FALSE,"매출";#N/A,#N/A,FALSE,"원가";#N/A,#N/A,FALSE,"경영"}</definedName>
    <definedName name="미지급11" localSheetId="0" hidden="1">{#N/A,#N/A,FALSE,"Sheet1"}</definedName>
    <definedName name="미지급11" hidden="1">{#N/A,#N/A,FALSE,"Sheet1"}</definedName>
    <definedName name="미지급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미지급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미지급급ㅇ다" localSheetId="0" hidden="1">{#N/A,#N/A,FALSE,"지침";#N/A,#N/A,FALSE,"환경분석";#N/A,#N/A,FALSE,"Sheet16"}</definedName>
    <definedName name="미지급급ㅇ다" hidden="1">{#N/A,#N/A,FALSE,"지침";#N/A,#N/A,FALSE,"환경분석";#N/A,#N/A,FALSE,"Sheet16"}</definedName>
    <definedName name="미지급명세" localSheetId="25" hidden="1">{"'보고양식'!$A$58:$K$111"}</definedName>
    <definedName name="미지급명세" localSheetId="0" hidden="1">{"'보고양식'!$A$58:$K$111"}</definedName>
    <definedName name="미지급명세" localSheetId="3" hidden="1">{"'보고양식'!$A$58:$K$111"}</definedName>
    <definedName name="미지급명세" hidden="1">{"'보고양식'!$A$58:$K$111"}</definedName>
    <definedName name="미지급비" localSheetId="0" hidden="1">{#N/A,#N/A,FALSE,"Sheet1"}</definedName>
    <definedName name="미지급비" hidden="1">{#N/A,#N/A,FALSE,"Sheet1"}</definedName>
    <definedName name="미지급비용" localSheetId="0" hidden="1">{#N/A,#N/A,FALSE,"BS";#N/A,#N/A,FALSE,"PL";#N/A,#N/A,FALSE,"처분";#N/A,#N/A,FALSE,"현금";#N/A,#N/A,FALSE,"매출";#N/A,#N/A,FALSE,"원가";#N/A,#N/A,FALSE,"경영"}</definedName>
    <definedName name="미지급비용" hidden="1">{#N/A,#N/A,FALSE,"BS";#N/A,#N/A,FALSE,"PL";#N/A,#N/A,FALSE,"처분";#N/A,#N/A,FALSE,"현금";#N/A,#N/A,FALSE,"매출";#N/A,#N/A,FALSE,"원가";#N/A,#N/A,FALSE,"경영"}</definedName>
    <definedName name="미지급비용.." localSheetId="0" hidden="1">{#N/A,#N/A,FALSE,"Sheet1"}</definedName>
    <definedName name="미지급비용.." hidden="1">{#N/A,#N/A,FALSE,"Sheet1"}</definedName>
    <definedName name="미지급비용2" localSheetId="0" hidden="1">{#N/A,#N/A,FALSE,"Sheet1"}</definedName>
    <definedName name="미지급비용2" hidden="1">{#N/A,#N/A,FALSE,"Sheet1"}</definedName>
    <definedName name="미지급비용분류" localSheetId="0" hidden="1">{#N/A,#N/A,FALSE,"계약직(여)"}</definedName>
    <definedName name="미지급비용분류" hidden="1">{#N/A,#N/A,FALSE,"계약직(여)"}</definedName>
    <definedName name="미진사유" localSheetId="0" hidden="1">{#N/A,#N/A,FALSE,"손익표지";#N/A,#N/A,FALSE,"손익계산";#N/A,#N/A,FALSE,"일반관리비";#N/A,#N/A,FALSE,"영업외수익";#N/A,#N/A,FALSE,"영업외비용";#N/A,#N/A,FALSE,"매출액";#N/A,#N/A,FALSE,"요약손익";#N/A,#N/A,FALSE,"요약대차";#N/A,#N/A,FALSE,"매출채권현황";#N/A,#N/A,FALSE,"매출채권명세"}</definedName>
    <definedName name="미진사유" hidden="1">{#N/A,#N/A,FALSE,"손익표지";#N/A,#N/A,FALSE,"손익계산";#N/A,#N/A,FALSE,"일반관리비";#N/A,#N/A,FALSE,"영업외수익";#N/A,#N/A,FALSE,"영업외비용";#N/A,#N/A,FALSE,"매출액";#N/A,#N/A,FALSE,"요약손익";#N/A,#N/A,FALSE,"요약대차";#N/A,#N/A,FALSE,"매출채권현황";#N/A,#N/A,FALSE,"매출채권명세"}</definedName>
    <definedName name="미착" localSheetId="0" hidden="1">{#N/A,#N/A,FALSE,"BS";#N/A,#N/A,FALSE,"PL";#N/A,#N/A,FALSE,"처분";#N/A,#N/A,FALSE,"현금";#N/A,#N/A,FALSE,"매출";#N/A,#N/A,FALSE,"원가";#N/A,#N/A,FALSE,"경영"}</definedName>
    <definedName name="미착" hidden="1">{#N/A,#N/A,FALSE,"BS";#N/A,#N/A,FALSE,"PL";#N/A,#N/A,FALSE,"처분";#N/A,#N/A,FALSE,"현금";#N/A,#N/A,FALSE,"매출";#N/A,#N/A,FALSE,"원가";#N/A,#N/A,FALSE,"경영"}</definedName>
    <definedName name="미착10월" localSheetId="0" hidden="1">{#N/A,#N/A,FALSE,"BS";#N/A,#N/A,FALSE,"PL";#N/A,#N/A,FALSE,"처분";#N/A,#N/A,FALSE,"현금";#N/A,#N/A,FALSE,"매출";#N/A,#N/A,FALSE,"원가";#N/A,#N/A,FALSE,"경영"}</definedName>
    <definedName name="미착10월" hidden="1">{#N/A,#N/A,FALSE,"BS";#N/A,#N/A,FALSE,"PL";#N/A,#N/A,FALSE,"처분";#N/A,#N/A,FALSE,"현금";#N/A,#N/A,FALSE,"매출";#N/A,#N/A,FALSE,"원가";#N/A,#N/A,FALSE,"경영"}</definedName>
    <definedName name="민" localSheetId="0" hidden="1">{#N/A,#N/A,FALSE,"손익표지";#N/A,#N/A,FALSE,"손익계산";#N/A,#N/A,FALSE,"일반관리비";#N/A,#N/A,FALSE,"영업외수익";#N/A,#N/A,FALSE,"영업외비용";#N/A,#N/A,FALSE,"매출액";#N/A,#N/A,FALSE,"요약손익";#N/A,#N/A,FALSE,"요약대차";#N/A,#N/A,FALSE,"매출채권현황";#N/A,#N/A,FALSE,"매출채권명세"}</definedName>
    <definedName name="민" hidden="1">{#N/A,#N/A,FALSE,"손익표지";#N/A,#N/A,FALSE,"손익계산";#N/A,#N/A,FALSE,"일반관리비";#N/A,#N/A,FALSE,"영업외수익";#N/A,#N/A,FALSE,"영업외비용";#N/A,#N/A,FALSE,"매출액";#N/A,#N/A,FALSE,"요약손익";#N/A,#N/A,FALSE,"요약대차";#N/A,#N/A,FALSE,"매출채권현황";#N/A,#N/A,FALSE,"매출채권명세"}</definedName>
    <definedName name="민자" localSheetId="25" hidden="1">{#N/A,#N/A,FALSE,"손익표지";#N/A,#N/A,FALSE,"손익계산";#N/A,#N/A,FALSE,"일반관리비";#N/A,#N/A,FALSE,"영업외수익";#N/A,#N/A,FALSE,"영업외비용";#N/A,#N/A,FALSE,"매출액";#N/A,#N/A,FALSE,"요약손익";#N/A,#N/A,FALSE,"요약대차";#N/A,#N/A,FALSE,"매출채권현황";#N/A,#N/A,FALSE,"매출채권명세"}</definedName>
    <definedName name="민자" localSheetId="0" hidden="1">{#N/A,#N/A,FALSE,"손익표지";#N/A,#N/A,FALSE,"손익계산";#N/A,#N/A,FALSE,"일반관리비";#N/A,#N/A,FALSE,"영업외수익";#N/A,#N/A,FALSE,"영업외비용";#N/A,#N/A,FALSE,"매출액";#N/A,#N/A,FALSE,"요약손익";#N/A,#N/A,FALSE,"요약대차";#N/A,#N/A,FALSE,"매출채권현황";#N/A,#N/A,FALSE,"매출채권명세"}</definedName>
    <definedName name="민자" localSheetId="3" hidden="1">{#N/A,#N/A,FALSE,"손익표지";#N/A,#N/A,FALSE,"손익계산";#N/A,#N/A,FALSE,"일반관리비";#N/A,#N/A,FALSE,"영업외수익";#N/A,#N/A,FALSE,"영업외비용";#N/A,#N/A,FALSE,"매출액";#N/A,#N/A,FALSE,"요약손익";#N/A,#N/A,FALSE,"요약대차";#N/A,#N/A,FALSE,"매출채권현황";#N/A,#N/A,FALSE,"매출채권명세"}</definedName>
    <definedName name="민자" hidden="1">{#N/A,#N/A,FALSE,"손익표지";#N/A,#N/A,FALSE,"손익계산";#N/A,#N/A,FALSE,"일반관리비";#N/A,#N/A,FALSE,"영업외수익";#N/A,#N/A,FALSE,"영업외비용";#N/A,#N/A,FALSE,"매출액";#N/A,#N/A,FALSE,"요약손익";#N/A,#N/A,FALSE,"요약대차";#N/A,#N/A,FALSE,"매출채권현황";#N/A,#N/A,FALSE,"매출채권명세"}</definedName>
    <definedName name="민자사업" localSheetId="25" hidden="1">{#N/A,#N/A,FALSE,"손익표지";#N/A,#N/A,FALSE,"손익계산";#N/A,#N/A,FALSE,"일반관리비";#N/A,#N/A,FALSE,"영업외수익";#N/A,#N/A,FALSE,"영업외비용";#N/A,#N/A,FALSE,"매출액";#N/A,#N/A,FALSE,"요약손익";#N/A,#N/A,FALSE,"요약대차";#N/A,#N/A,FALSE,"매출채권현황";#N/A,#N/A,FALSE,"매출채권명세"}</definedName>
    <definedName name="민자사업" localSheetId="0" hidden="1">{#N/A,#N/A,FALSE,"손익표지";#N/A,#N/A,FALSE,"손익계산";#N/A,#N/A,FALSE,"일반관리비";#N/A,#N/A,FALSE,"영업외수익";#N/A,#N/A,FALSE,"영업외비용";#N/A,#N/A,FALSE,"매출액";#N/A,#N/A,FALSE,"요약손익";#N/A,#N/A,FALSE,"요약대차";#N/A,#N/A,FALSE,"매출채권현황";#N/A,#N/A,FALSE,"매출채권명세"}</definedName>
    <definedName name="민자사업" localSheetId="3" hidden="1">{#N/A,#N/A,FALSE,"손익표지";#N/A,#N/A,FALSE,"손익계산";#N/A,#N/A,FALSE,"일반관리비";#N/A,#N/A,FALSE,"영업외수익";#N/A,#N/A,FALSE,"영업외비용";#N/A,#N/A,FALSE,"매출액";#N/A,#N/A,FALSE,"요약손익";#N/A,#N/A,FALSE,"요약대차";#N/A,#N/A,FALSE,"매출채권현황";#N/A,#N/A,FALSE,"매출채권명세"}</definedName>
    <definedName name="민자사업" hidden="1">{#N/A,#N/A,FALSE,"손익표지";#N/A,#N/A,FALSE,"손익계산";#N/A,#N/A,FALSE,"일반관리비";#N/A,#N/A,FALSE,"영업외수익";#N/A,#N/A,FALSE,"영업외비용";#N/A,#N/A,FALSE,"매출액";#N/A,#N/A,FALSE,"요약손익";#N/A,#N/A,FALSE,"요약대차";#N/A,#N/A,FALSE,"매출채권현황";#N/A,#N/A,FALSE,"매출채권명세"}</definedName>
    <definedName name="민자사업2" localSheetId="0" hidden="1">{#N/A,#N/A,FALSE,"손익표지";#N/A,#N/A,FALSE,"손익계산";#N/A,#N/A,FALSE,"일반관리비";#N/A,#N/A,FALSE,"영업외수익";#N/A,#N/A,FALSE,"영업외비용";#N/A,#N/A,FALSE,"매출액";#N/A,#N/A,FALSE,"요약손익";#N/A,#N/A,FALSE,"요약대차";#N/A,#N/A,FALSE,"매출채권현황";#N/A,#N/A,FALSE,"매출채권명세"}</definedName>
    <definedName name="민자사업2" hidden="1">{#N/A,#N/A,FALSE,"손익표지";#N/A,#N/A,FALSE,"손익계산";#N/A,#N/A,FALSE,"일반관리비";#N/A,#N/A,FALSE,"영업외수익";#N/A,#N/A,FALSE,"영업외비용";#N/A,#N/A,FALSE,"매출액";#N/A,#N/A,FALSE,"요약손익";#N/A,#N/A,FALSE,"요약대차";#N/A,#N/A,FALSE,"매출채권현황";#N/A,#N/A,FALSE,"매출채권명세"}</definedName>
    <definedName name="민자산업" localSheetId="0" hidden="1">{#N/A,#N/A,FALSE,"손익표지";#N/A,#N/A,FALSE,"손익계산";#N/A,#N/A,FALSE,"일반관리비";#N/A,#N/A,FALSE,"영업외수익";#N/A,#N/A,FALSE,"영업외비용";#N/A,#N/A,FALSE,"매출액";#N/A,#N/A,FALSE,"요약손익";#N/A,#N/A,FALSE,"요약대차";#N/A,#N/A,FALSE,"매출채권현황";#N/A,#N/A,FALSE,"매출채권명세"}</definedName>
    <definedName name="민자산업" hidden="1">{#N/A,#N/A,FALSE,"손익표지";#N/A,#N/A,FALSE,"손익계산";#N/A,#N/A,FALSE,"일반관리비";#N/A,#N/A,FALSE,"영업외수익";#N/A,#N/A,FALSE,"영업외비용";#N/A,#N/A,FALSE,"매출액";#N/A,#N/A,FALSE,"요약손익";#N/A,#N/A,FALSE,"요약대차";#N/A,#N/A,FALSE,"매출채권현황";#N/A,#N/A,FALSE,"매출채권명세"}</definedName>
    <definedName name="민총2" localSheetId="25" hidden="1">{#N/A,#N/A,FALSE,"을지 (4)";#N/A,#N/A,FALSE,"을지 (5)";#N/A,#N/A,FALSE,"을지 (6)"}</definedName>
    <definedName name="민총2" localSheetId="0" hidden="1">{#N/A,#N/A,FALSE,"을지 (4)";#N/A,#N/A,FALSE,"을지 (5)";#N/A,#N/A,FALSE,"을지 (6)"}</definedName>
    <definedName name="민총2" localSheetId="3" hidden="1">{#N/A,#N/A,FALSE,"을지 (4)";#N/A,#N/A,FALSE,"을지 (5)";#N/A,#N/A,FALSE,"을지 (6)"}</definedName>
    <definedName name="민총2" hidden="1">{#N/A,#N/A,FALSE,"을지 (4)";#N/A,#N/A,FALSE,"을지 (5)";#N/A,#N/A,FALSE,"을지 (6)"}</definedName>
    <definedName name="ㅂ" localSheetId="25" hidden="1">{#N/A,#N/A,FALSE,"UNIT";#N/A,#N/A,FALSE,"UNIT";#N/A,#N/A,FALSE,"계정"}</definedName>
    <definedName name="ㅂ" localSheetId="0" hidden="1">{#N/A,#N/A,FALSE,"UNIT";#N/A,#N/A,FALSE,"UNIT";#N/A,#N/A,FALSE,"계정"}</definedName>
    <definedName name="ㅂ" localSheetId="3" hidden="1">{#N/A,#N/A,FALSE,"UNIT";#N/A,#N/A,FALSE,"UNIT";#N/A,#N/A,FALSE,"계정"}</definedName>
    <definedName name="ㅂ" hidden="1">{#N/A,#N/A,FALSE,"UNIT";#N/A,#N/A,FALSE,"UNIT";#N/A,#N/A,FALSE,"계정"}</definedName>
    <definedName name="ㅂ3ㄱ" localSheetId="0" hidden="1">{#N/A,#N/A,FALSE,"BS";#N/A,#N/A,FALSE,"PL";#N/A,#N/A,FALSE,"처분";#N/A,#N/A,FALSE,"현금";#N/A,#N/A,FALSE,"매출";#N/A,#N/A,FALSE,"원가";#N/A,#N/A,FALSE,"경영"}</definedName>
    <definedName name="ㅂ3ㄱ" hidden="1">{#N/A,#N/A,FALSE,"BS";#N/A,#N/A,FALSE,"PL";#N/A,#N/A,FALSE,"처분";#N/A,#N/A,FALSE,"현금";#N/A,#N/A,FALSE,"매출";#N/A,#N/A,FALSE,"원가";#N/A,#N/A,FALSE,"경영"}</definedName>
    <definedName name="ㅂㄱㄷㅅㅂ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ㅂㄱㄷㅅㅂㄷ" hidden="1">{#N/A,#N/A,FALSE,"손익표지";#N/A,#N/A,FALSE,"손익계산";#N/A,#N/A,FALSE,"일반관리비";#N/A,#N/A,FALSE,"영업외수익";#N/A,#N/A,FALSE,"영업외비용";#N/A,#N/A,FALSE,"매출액";#N/A,#N/A,FALSE,"요약손익";#N/A,#N/A,FALSE,"요약대차";#N/A,#N/A,FALSE,"매출채권현황";#N/A,#N/A,FALSE,"매출채권명세"}</definedName>
    <definedName name="ㅂㄷㄱ" localSheetId="0" hidden="1">{#N/A,#N/A,FALSE,"PART-1234-8-12-9(41)";#N/A,#N/A,FALSE,"PARTS-2(3)";#N/A,#N/A,FALSE,"VAN SYSTEM";#N/A,#N/A,FALSE,"PARTS-10(26)";#N/A,#N/A,FALSE,"PART-5-6-7-11(14)";#N/A,#N/A,FALSE,"PARTS-4(3)";#N/A,#N/A,FALSE,"PCLASS"}</definedName>
    <definedName name="ㅂㄷㄱ" hidden="1">{#N/A,#N/A,FALSE,"PART-1234-8-12-9(41)";#N/A,#N/A,FALSE,"PARTS-2(3)";#N/A,#N/A,FALSE,"VAN SYSTEM";#N/A,#N/A,FALSE,"PARTS-10(26)";#N/A,#N/A,FALSE,"PART-5-6-7-11(14)";#N/A,#N/A,FALSE,"PARTS-4(3)";#N/A,#N/A,FALSE,"PCLASS"}</definedName>
    <definedName name="ㅂㄷㄱ_2" localSheetId="0" hidden="1">{#N/A,#N/A,FALSE,"PART-1234-8-12-9(41)";#N/A,#N/A,FALSE,"PARTS-2(3)";#N/A,#N/A,FALSE,"VAN SYSTEM";#N/A,#N/A,FALSE,"PARTS-10(26)";#N/A,#N/A,FALSE,"PART-5-6-7-11(14)";#N/A,#N/A,FALSE,"PARTS-4(3)";#N/A,#N/A,FALSE,"PCLASS"}</definedName>
    <definedName name="ㅂㄷㄱ_2" hidden="1">{#N/A,#N/A,FALSE,"PART-1234-8-12-9(41)";#N/A,#N/A,FALSE,"PARTS-2(3)";#N/A,#N/A,FALSE,"VAN SYSTEM";#N/A,#N/A,FALSE,"PARTS-10(26)";#N/A,#N/A,FALSE,"PART-5-6-7-11(14)";#N/A,#N/A,FALSE,"PARTS-4(3)";#N/A,#N/A,FALSE,"PCLASS"}</definedName>
    <definedName name="ㅂㄷㅈ"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ㄷㅈ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ㅁ" localSheetId="0" hidden="1">{#N/A,"PURCHM",FALSE,"Business Analysis";#N/A,"SPADD",FALSE,"Business Analysis"}</definedName>
    <definedName name="ㅂㅁ" hidden="1">{#N/A,"PURCHM",FALSE,"Business Analysis";#N/A,"SPADD",FALSE,"Business Analysis"}</definedName>
    <definedName name="ㅂㅂ" localSheetId="25" hidden="1">{#N/A,#N/A,FALSE,"손익표지";#N/A,#N/A,FALSE,"손익계산";#N/A,#N/A,FALSE,"일반관리비";#N/A,#N/A,FALSE,"영업외수익";#N/A,#N/A,FALSE,"영업외비용";#N/A,#N/A,FALSE,"매출액";#N/A,#N/A,FALSE,"요약손익";#N/A,#N/A,FALSE,"요약대차";#N/A,#N/A,FALSE,"매출채권현황";#N/A,#N/A,FALSE,"매출채권명세"}</definedName>
    <definedName name="ㅂㅂ"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ㅂㅂ"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ㅂㅂ"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0" hidden="1">{#N/A,#N/A,FALSE,"지침";#N/A,#N/A,FALSE,"환경분석";#N/A,#N/A,FALSE,"Sheet16"}</definedName>
    <definedName name="ㅂㅂㅂ" hidden="1">{#N/A,#N/A,FALSE,"지침";#N/A,#N/A,FALSE,"환경분석";#N/A,#N/A,FALSE,"Sheet16"}</definedName>
    <definedName name="ㅂㅂㅂㅂㅂ" localSheetId="0" hidden="1">{#N/A,#N/A,FALSE,"UNIT";#N/A,#N/A,FALSE,"UNIT";#N/A,#N/A,FALSE,"계정"}</definedName>
    <definedName name="ㅂㅂㅂㅂㅂ" hidden="1">{#N/A,#N/A,FALSE,"UNIT";#N/A,#N/A,FALSE,"UNIT";#N/A,#N/A,FALSE,"계정"}</definedName>
    <definedName name="ㅂㅂㅂㅂㅂㅂ" localSheetId="0" hidden="1">#REF!</definedName>
    <definedName name="ㅂㅂㅂㅂㅂㅂ" hidden="1">#REF!</definedName>
    <definedName name="ㅂㅈㄱㄷ" localSheetId="0" hidden="1">{#N/A,#N/A,FALSE,"PART-1234-8-12-9(41)";#N/A,#N/A,FALSE,"PARTS-2(3)";#N/A,#N/A,FALSE,"VAN SYSTEM";#N/A,#N/A,FALSE,"PARTS-10(26)";#N/A,#N/A,FALSE,"PART-5-6-7-11(14)";#N/A,#N/A,FALSE,"PARTS-4(3)";#N/A,#N/A,FALSE,"PCLASS"}</definedName>
    <definedName name="ㅂㅈㄱㄷ" hidden="1">{#N/A,#N/A,FALSE,"PART-1234-8-12-9(41)";#N/A,#N/A,FALSE,"PARTS-2(3)";#N/A,#N/A,FALSE,"VAN SYSTEM";#N/A,#N/A,FALSE,"PARTS-10(26)";#N/A,#N/A,FALSE,"PART-5-6-7-11(14)";#N/A,#N/A,FALSE,"PARTS-4(3)";#N/A,#N/A,FALSE,"PCLASS"}</definedName>
    <definedName name="ㅂㅈㄱㄷ_2" localSheetId="0" hidden="1">{#N/A,#N/A,FALSE,"PART-1234-8-12-9(41)";#N/A,#N/A,FALSE,"PARTS-2(3)";#N/A,#N/A,FALSE,"VAN SYSTEM";#N/A,#N/A,FALSE,"PARTS-10(26)";#N/A,#N/A,FALSE,"PART-5-6-7-11(14)";#N/A,#N/A,FALSE,"PARTS-4(3)";#N/A,#N/A,FALSE,"PCLASS"}</definedName>
    <definedName name="ㅂㅈㄱㄷ_2" hidden="1">{#N/A,#N/A,FALSE,"PART-1234-8-12-9(41)";#N/A,#N/A,FALSE,"PARTS-2(3)";#N/A,#N/A,FALSE,"VAN SYSTEM";#N/A,#N/A,FALSE,"PARTS-10(26)";#N/A,#N/A,FALSE,"PART-5-6-7-11(14)";#N/A,#N/A,FALSE,"PARTS-4(3)";#N/A,#N/A,FALSE,"PCLASS"}</definedName>
    <definedName name="ㅂㅈㄷ" localSheetId="0" hidden="1">{#N/A,#N/A,FALSE,"BS";#N/A,#N/A,FALSE,"PL";#N/A,#N/A,FALSE,"처분";#N/A,#N/A,FALSE,"현금";#N/A,#N/A,FALSE,"매출";#N/A,#N/A,FALSE,"원가";#N/A,#N/A,FALSE,"경영"}</definedName>
    <definedName name="ㅂㅈㄷ" hidden="1">{#N/A,#N/A,FALSE,"BS";#N/A,#N/A,FALSE,"PL";#N/A,#N/A,FALSE,"처분";#N/A,#N/A,FALSE,"현금";#N/A,#N/A,FALSE,"매출";#N/A,#N/A,FALSE,"원가";#N/A,#N/A,FALSE,"경영"}</definedName>
    <definedName name="ㅂㅈㄷ_2" localSheetId="0" hidden="1">{#N/A,#N/A,FALSE,"PART-1234-8-12-9(41)";#N/A,#N/A,FALSE,"PARTS-2(3)";#N/A,#N/A,FALSE,"VAN SYSTEM";#N/A,#N/A,FALSE,"PARTS-10(26)";#N/A,#N/A,FALSE,"PART-5-6-7-11(14)";#N/A,#N/A,FALSE,"PARTS-4(3)";#N/A,#N/A,FALSE,"PCLASS"}</definedName>
    <definedName name="ㅂㅈㄷ_2" hidden="1">{#N/A,#N/A,FALSE,"PART-1234-8-12-9(41)";#N/A,#N/A,FALSE,"PARTS-2(3)";#N/A,#N/A,FALSE,"VAN SYSTEM";#N/A,#N/A,FALSE,"PARTS-10(26)";#N/A,#N/A,FALSE,"PART-5-6-7-11(14)";#N/A,#N/A,FALSE,"PARTS-4(3)";#N/A,#N/A,FALSE,"PCLASS"}</definedName>
    <definedName name="ㅂㅈㄷㄷㄱㄱ" localSheetId="0" hidden="1">{#N/A,#N/A,FALSE,"UNIT";#N/A,#N/A,FALSE,"UNIT";#N/A,#N/A,FALSE,"계정"}</definedName>
    <definedName name="ㅂㅈㄷㄷㄱㄱ" hidden="1">{#N/A,#N/A,FALSE,"UNIT";#N/A,#N/A,FALSE,"UNIT";#N/A,#N/A,FALSE,"계정"}</definedName>
    <definedName name="ㅂㅈㅁ" hidden="1">#REF!</definedName>
    <definedName name="ㅂㅈㅂㄷㅈ"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ㄷ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ㄷㅈ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ㅂㅈㅂㄷㅈ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바" localSheetId="25" hidden="1">{#N/A,#N/A,FALSE,"Sheet1"}</definedName>
    <definedName name="바" localSheetId="0" hidden="1">{#N/A,#N/A,FALSE,"Sheet1"}</definedName>
    <definedName name="바" localSheetId="3" hidden="1">{#N/A,#N/A,FALSE,"Sheet1"}</definedName>
    <definedName name="바" hidden="1">{#N/A,#N/A,FALSE,"Sheet1"}</definedName>
    <definedName name="바가" localSheetId="0" hidden="1">{#N/A,#N/A,FALSE,"1.CRITERIA";#N/A,#N/A,FALSE,"2.IS";#N/A,#N/A,FALSE,"3.BS";#N/A,#N/A,FALSE,"4.PER PL";#N/A,#N/A,FALSE,"5.INVESTMENT";#N/A,#N/A,FALSE,"6.공문";#N/A,#N/A,FALSE,"7.netinvest"}</definedName>
    <definedName name="바가" hidden="1">{#N/A,#N/A,FALSE,"1.CRITERIA";#N/A,#N/A,FALSE,"2.IS";#N/A,#N/A,FALSE,"3.BS";#N/A,#N/A,FALSE,"4.PER PL";#N/A,#N/A,FALSE,"5.INVESTMENT";#N/A,#N/A,FALSE,"6.공문";#N/A,#N/A,FALSE,"7.netinvest"}</definedName>
    <definedName name="바경"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바경"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바경"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바나" localSheetId="0" hidden="1">{#N/A,#N/A,FALSE,"1.CRITERIA";#N/A,#N/A,FALSE,"2.IS";#N/A,#N/A,FALSE,"3.BS";#N/A,#N/A,FALSE,"4.PER PL";#N/A,#N/A,FALSE,"5.INVESTMENT";#N/A,#N/A,FALSE,"6.공문";#N/A,#N/A,FALSE,"7.netinvest"}</definedName>
    <definedName name="바나" hidden="1">{#N/A,#N/A,FALSE,"1.CRITERIA";#N/A,#N/A,FALSE,"2.IS";#N/A,#N/A,FALSE,"3.BS";#N/A,#N/A,FALSE,"4.PER PL";#N/A,#N/A,FALSE,"5.INVESTMENT";#N/A,#N/A,FALSE,"6.공문";#N/A,#N/A,FALSE,"7.netinvest"}</definedName>
    <definedName name="바다올" localSheetId="0" hidden="1">{#N/A,#N/A,FALSE,"1.CRITERIA";#N/A,#N/A,FALSE,"2.IS";#N/A,#N/A,FALSE,"3.BS";#N/A,#N/A,FALSE,"4.PER PL";#N/A,#N/A,FALSE,"5.INVESTMENT";#N/A,#N/A,FALSE,"6.공문";#N/A,#N/A,FALSE,"7.netinvest"}</definedName>
    <definedName name="바다올" hidden="1">{#N/A,#N/A,FALSE,"1.CRITERIA";#N/A,#N/A,FALSE,"2.IS";#N/A,#N/A,FALSE,"3.BS";#N/A,#N/A,FALSE,"4.PER PL";#N/A,#N/A,FALSE,"5.INVESTMENT";#N/A,#N/A,FALSE,"6.공문";#N/A,#N/A,FALSE,"7.netinvest"}</definedName>
    <definedName name="바덴바덴"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바덴바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바도" localSheetId="0" hidden="1">{"'분양원가'!$B$1:$F$113"}</definedName>
    <definedName name="바도" localSheetId="3" hidden="1">{"'분양원가'!$B$1:$F$113"}</definedName>
    <definedName name="바도" hidden="1">{"'분양원가'!$B$1:$F$113"}</definedName>
    <definedName name="바라" localSheetId="0" hidden="1">{#N/A,#N/A,FALSE,"1.CRITERIA";#N/A,#N/A,FALSE,"2.IS";#N/A,#N/A,FALSE,"3.BS";#N/A,#N/A,FALSE,"4.PER PL";#N/A,#N/A,FALSE,"5.INVESTMENT";#N/A,#N/A,FALSE,"6.공문";#N/A,#N/A,FALSE,"7.netinvest"}</definedName>
    <definedName name="바라" hidden="1">{#N/A,#N/A,FALSE,"1.CRITERIA";#N/A,#N/A,FALSE,"2.IS";#N/A,#N/A,FALSE,"3.BS";#N/A,#N/A,FALSE,"4.PER PL";#N/A,#N/A,FALSE,"5.INVESTMENT";#N/A,#N/A,FALSE,"6.공문";#N/A,#N/A,FALSE,"7.netinvest"}</definedName>
    <definedName name="바라오" localSheetId="0" hidden="1">{#N/A,#N/A,FALSE,"1.CRITERIA";#N/A,#N/A,FALSE,"2.IS";#N/A,#N/A,FALSE,"3.BS";#N/A,#N/A,FALSE,"4.PER PL";#N/A,#N/A,FALSE,"5.INVESTMENT";#N/A,#N/A,FALSE,"6.공문";#N/A,#N/A,FALSE,"7.netinvest"}</definedName>
    <definedName name="바라오" hidden="1">{#N/A,#N/A,FALSE,"1.CRITERIA";#N/A,#N/A,FALSE,"2.IS";#N/A,#N/A,FALSE,"3.BS";#N/A,#N/A,FALSE,"4.PER PL";#N/A,#N/A,FALSE,"5.INVESTMENT";#N/A,#N/A,FALSE,"6.공문";#N/A,#N/A,FALSE,"7.netinvest"}</definedName>
    <definedName name="바람" hidden="1">#REF!</definedName>
    <definedName name="바랑라" localSheetId="0" hidden="1">{#N/A,#N/A,FALSE,"정공"}</definedName>
    <definedName name="바랑라" localSheetId="3" hidden="1">{#N/A,#N/A,FALSE,"정공"}</definedName>
    <definedName name="바랑라" hidden="1">{#N/A,#N/A,FALSE,"정공"}</definedName>
    <definedName name="바로" localSheetId="0" hidden="1">{#N/A,#N/A,FALSE,"1.CRITERIA";#N/A,#N/A,FALSE,"2.IS";#N/A,#N/A,FALSE,"3.BS";#N/A,#N/A,FALSE,"4.PER PL";#N/A,#N/A,FALSE,"5.INVESTMENT";#N/A,#N/A,FALSE,"6.공문";#N/A,#N/A,FALSE,"7.netinvest"}</definedName>
    <definedName name="바로" hidden="1">{#N/A,#N/A,FALSE,"1.CRITERIA";#N/A,#N/A,FALSE,"2.IS";#N/A,#N/A,FALSE,"3.BS";#N/A,#N/A,FALSE,"4.PER PL";#N/A,#N/A,FALSE,"5.INVESTMENT";#N/A,#N/A,FALSE,"6.공문";#N/A,#N/A,FALSE,"7.netinvest"}</definedName>
    <definedName name="바바라" localSheetId="0" hidden="1">{#N/A,#N/A,TRUE,"Y생산";#N/A,#N/A,TRUE,"Y판매";#N/A,#N/A,TRUE,"Y총물량";#N/A,#N/A,TRUE,"Y능력";#N/A,#N/A,TRUE,"YKD"}</definedName>
    <definedName name="바바라" hidden="1">{#N/A,#N/A,TRUE,"Y생산";#N/A,#N/A,TRUE,"Y판매";#N/A,#N/A,TRUE,"Y총물량";#N/A,#N/A,TRUE,"Y능력";#N/A,#N/A,TRUE,"YKD"}</definedName>
    <definedName name="바바바밥바바바바" localSheetId="0" hidden="1">{"'5'!$A$1:$BB$147"}</definedName>
    <definedName name="바바바밥바바바바" hidden="1">{"'5'!$A$1:$BB$147"}</definedName>
    <definedName name="바밥" localSheetId="0" hidden="1">{"'5'!$A$1:$BB$147"}</definedName>
    <definedName name="바밥" hidden="1">{"'5'!$A$1:$BB$147"}</definedName>
    <definedName name="바밥바" localSheetId="0" hidden="1">{"'5'!$A$1:$BB$147"}</definedName>
    <definedName name="바밥바" hidden="1">{"'5'!$A$1:$BB$147"}</definedName>
    <definedName name="바보" hidden="1">#REF!</definedName>
    <definedName name="바보들" hidden="1">#REF!</definedName>
    <definedName name="바보상자" localSheetId="0" hidden="1">{#N/A,#N/A,FALSE,"정공"}</definedName>
    <definedName name="바보상자" localSheetId="3" hidden="1">{#N/A,#N/A,FALSE,"정공"}</definedName>
    <definedName name="바보상자" hidden="1">{#N/A,#N/A,FALSE,"정공"}</definedName>
    <definedName name="바보ㅗ옹아아러ㅏ" localSheetId="0" hidden="1">{"'5'!$A$1:$BB$147"}</definedName>
    <definedName name="바보ㅗ옹아아러ㅏ" hidden="1">{"'5'!$A$1:$BB$147"}</definedName>
    <definedName name="바부" localSheetId="0" hidden="1">{"'매출'!$A$1:$I$22"}</definedName>
    <definedName name="바부" hidden="1">{"'매출'!$A$1:$I$22"}</definedName>
    <definedName name="바아" localSheetId="0" hidden="1">{#N/A,#N/A,FALSE,"1.CRITERIA";#N/A,#N/A,FALSE,"2.IS";#N/A,#N/A,FALSE,"3.BS";#N/A,#N/A,FALSE,"4.PER PL";#N/A,#N/A,FALSE,"5.INVESTMENT";#N/A,#N/A,FALSE,"6.공문";#N/A,#N/A,FALSE,"7.netinvest"}</definedName>
    <definedName name="바아" hidden="1">{#N/A,#N/A,FALSE,"1.CRITERIA";#N/A,#N/A,FALSE,"2.IS";#N/A,#N/A,FALSE,"3.BS";#N/A,#N/A,FALSE,"4.PER PL";#N/A,#N/A,FALSE,"5.INVESTMENT";#N/A,#N/A,FALSE,"6.공문";#N/A,#N/A,FALSE,"7.netinvest"}</definedName>
    <definedName name="바아가" localSheetId="0" hidden="1">{#N/A,#N/A,FALSE,"1.CRITERIA";#N/A,#N/A,FALSE,"2.IS";#N/A,#N/A,FALSE,"3.BS";#N/A,#N/A,FALSE,"4.PER PL";#N/A,#N/A,FALSE,"5.INVESTMENT";#N/A,#N/A,FALSE,"6.공문";#N/A,#N/A,FALSE,"7.netinvest"}</definedName>
    <definedName name="바아가" hidden="1">{#N/A,#N/A,FALSE,"1.CRITERIA";#N/A,#N/A,FALSE,"2.IS";#N/A,#N/A,FALSE,"3.BS";#N/A,#N/A,FALSE,"4.PER PL";#N/A,#N/A,FALSE,"5.INVESTMENT";#N/A,#N/A,FALSE,"6.공문";#N/A,#N/A,FALSE,"7.netinvest"}</definedName>
    <definedName name="바아가오" localSheetId="0" hidden="1">{#N/A,#N/A,FALSE,"1.CRITERIA";#N/A,#N/A,FALSE,"2.IS";#N/A,#N/A,FALSE,"3.BS";#N/A,#N/A,FALSE,"4.PER PL";#N/A,#N/A,FALSE,"5.INVESTMENT";#N/A,#N/A,FALSE,"6.공문";#N/A,#N/A,FALSE,"7.netinvest"}</definedName>
    <definedName name="바아가오" hidden="1">{#N/A,#N/A,FALSE,"1.CRITERIA";#N/A,#N/A,FALSE,"2.IS";#N/A,#N/A,FALSE,"3.BS";#N/A,#N/A,FALSE,"4.PER PL";#N/A,#N/A,FALSE,"5.INVESTMENT";#N/A,#N/A,FALSE,"6.공문";#N/A,#N/A,FALSE,"7.netinvest"}</definedName>
    <definedName name="바아고" localSheetId="0" hidden="1">{#N/A,#N/A,FALSE,"1.CRITERIA";#N/A,#N/A,FALSE,"2.IS";#N/A,#N/A,FALSE,"3.BS";#N/A,#N/A,FALSE,"4.PER PL";#N/A,#N/A,FALSE,"5.INVESTMENT";#N/A,#N/A,FALSE,"6.공문";#N/A,#N/A,FALSE,"7.netinvest"}</definedName>
    <definedName name="바아고" hidden="1">{#N/A,#N/A,FALSE,"1.CRITERIA";#N/A,#N/A,FALSE,"2.IS";#N/A,#N/A,FALSE,"3.BS";#N/A,#N/A,FALSE,"4.PER PL";#N/A,#N/A,FALSE,"5.INVESTMENT";#N/A,#N/A,FALSE,"6.공문";#N/A,#N/A,FALSE,"7.netinvest"}</definedName>
    <definedName name="바이" localSheetId="0" hidden="1">{#N/A,#N/A,FALSE,"1.CRITERIA";#N/A,#N/A,FALSE,"2.IS";#N/A,#N/A,FALSE,"3.BS";#N/A,#N/A,FALSE,"4.PER PL";#N/A,#N/A,FALSE,"5.INVESTMENT";#N/A,#N/A,FALSE,"6.공문";#N/A,#N/A,FALSE,"7.netinvest"}</definedName>
    <definedName name="바이" hidden="1">{#N/A,#N/A,FALSE,"1.CRITERIA";#N/A,#N/A,FALSE,"2.IS";#N/A,#N/A,FALSE,"3.BS";#N/A,#N/A,FALSE,"4.PER PL";#N/A,#N/A,FALSE,"5.INVESTMENT";#N/A,#N/A,FALSE,"6.공문";#N/A,#N/A,FALSE,"7.netinvest"}</definedName>
    <definedName name="박" localSheetId="0" hidden="1">{#N/A,#N/A,FALSE,"1.CRITERIA";#N/A,#N/A,FALSE,"2.IS";#N/A,#N/A,FALSE,"3.BS";#N/A,#N/A,FALSE,"4.PER PL";#N/A,#N/A,FALSE,"5.INVESTMENT";#N/A,#N/A,FALSE,"6.공문";#N/A,#N/A,FALSE,"7.netinvest"}</definedName>
    <definedName name="박" hidden="1">{#N/A,#N/A,FALSE,"1.CRITERIA";#N/A,#N/A,FALSE,"2.IS";#N/A,#N/A,FALSE,"3.BS";#N/A,#N/A,FALSE,"4.PER PL";#N/A,#N/A,FALSE,"5.INVESTMENT";#N/A,#N/A,FALSE,"6.공문";#N/A,#N/A,FALSE,"7.netinvest"}</definedName>
    <definedName name="박건우" localSheetId="0" hidden="1">{#N/A,#N/A,FALSE,"model"}</definedName>
    <definedName name="박건우" hidden="1">{#N/A,#N/A,FALSE,"model"}</definedName>
    <definedName name="박부장님" localSheetId="0"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박부장님"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박상"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박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박왕근" localSheetId="0" hidden="1">{#N/A,#N/A,FALSE,"98소지이동TOTvs99.1 (2)";#N/A,#N/A,FALSE,"TOTAL";#N/A,#N/A,FALSE,"98소지이동TOTvs99.1(b) (2)"}</definedName>
    <definedName name="박왕근" localSheetId="3" hidden="1">{#N/A,#N/A,FALSE,"98소지이동TOTvs99.1 (2)";#N/A,#N/A,FALSE,"TOTAL";#N/A,#N/A,FALSE,"98소지이동TOTvs99.1(b) (2)"}</definedName>
    <definedName name="박왕근" hidden="1">{#N/A,#N/A,FALSE,"98소지이동TOTvs99.1 (2)";#N/A,#N/A,FALSE,"TOTAL";#N/A,#N/A,FALSE,"98소지이동TOTvs99.1(b) (2)"}</definedName>
    <definedName name="박종하" localSheetId="0" hidden="1">{#N/A,#N/A,FALSE,"PART-1234-8-12-9(41)";#N/A,#N/A,FALSE,"PARTS-2(3)";#N/A,#N/A,FALSE,"VAN SYSTEM";#N/A,#N/A,FALSE,"PARTS-10(26)";#N/A,#N/A,FALSE,"PART-5-6-7-11(14)";#N/A,#N/A,FALSE,"PARTS-4(3)";#N/A,#N/A,FALSE,"PCLASS"}</definedName>
    <definedName name="박종하" hidden="1">{#N/A,#N/A,FALSE,"PART-1234-8-12-9(41)";#N/A,#N/A,FALSE,"PARTS-2(3)";#N/A,#N/A,FALSE,"VAN SYSTEM";#N/A,#N/A,FALSE,"PARTS-10(26)";#N/A,#N/A,FALSE,"PART-5-6-7-11(14)";#N/A,#N/A,FALSE,"PARTS-4(3)";#N/A,#N/A,FALSE,"PCLASS"}</definedName>
    <definedName name="반기" localSheetId="0" hidden="1">{#N/A,#N/A,TRUE,"대 차 대 조 표"}</definedName>
    <definedName name="반기" hidden="1">{#N/A,#N/A,TRUE,"대 차 대 조 표"}</definedName>
    <definedName name="반기대차대조표" localSheetId="0" hidden="1">{#N/A,#N/A,FALSE,"매출이익"}</definedName>
    <definedName name="반기대차대조표" hidden="1">{#N/A,#N/A,FALSE,"매출이익"}</definedName>
    <definedName name="반별" localSheetId="0" hidden="1">{#N/A,#N/A,TRUE,"LOADCOVE";#N/A,#N/A,TRUE,"PAGE001";#N/A,#N/A,TRUE,"PAGE002";#N/A,#N/A,TRUE,"PAGE003";#N/A,#N/A,TRUE,"PAGE004";#N/A,#N/A,TRUE,"PAGE005";#N/A,#N/A,TRUE,"PAGE006";#N/A,#N/A,TRUE,"PAGE007";#N/A,#N/A,TRUE,"PAGE008";#N/A,#N/A,TRUE,"PAGE009";#N/A,#N/A,TRUE,"PAGE010";#N/A,#N/A,TRUE,"PAGE011";#N/A,#N/A,TRUE,"PAGE012";#N/A,#N/A,TRUE,"PAGE013"}</definedName>
    <definedName name="반별" hidden="1">{#N/A,#N/A,TRUE,"LOADCOVE";#N/A,#N/A,TRUE,"PAGE001";#N/A,#N/A,TRUE,"PAGE002";#N/A,#N/A,TRUE,"PAGE003";#N/A,#N/A,TRUE,"PAGE004";#N/A,#N/A,TRUE,"PAGE005";#N/A,#N/A,TRUE,"PAGE006";#N/A,#N/A,TRUE,"PAGE007";#N/A,#N/A,TRUE,"PAGE008";#N/A,#N/A,TRUE,"PAGE009";#N/A,#N/A,TRUE,"PAGE010";#N/A,#N/A,TRUE,"PAGE011";#N/A,#N/A,TRUE,"PAGE012";#N/A,#N/A,TRUE,"PAGE013"}</definedName>
    <definedName name="반품추정" hidden="1">#REF!</definedName>
    <definedName name="발" localSheetId="0" hidden="1">{#N/A,#N/A,FALSE,"1.CRITERIA";#N/A,#N/A,FALSE,"2.IS";#N/A,#N/A,FALSE,"3.BS";#N/A,#N/A,FALSE,"4.PER PL";#N/A,#N/A,FALSE,"5.INVESTMENT";#N/A,#N/A,FALSE,"6.공문";#N/A,#N/A,FALSE,"7.netinvest"}</definedName>
    <definedName name="발" hidden="1">{#N/A,#N/A,FALSE,"1.CRITERIA";#N/A,#N/A,FALSE,"2.IS";#N/A,#N/A,FALSE,"3.BS";#N/A,#N/A,FALSE,"4.PER PL";#N/A,#N/A,FALSE,"5.INVESTMENT";#N/A,#N/A,FALSE,"6.공문";#N/A,#N/A,FALSE,"7.netinvest"}</definedName>
    <definedName name="발탁승격대상자" localSheetId="0" hidden="1">{#N/A,#N/A,FALSE,"계약직(여)"}</definedName>
    <definedName name="발탁승격대상자" localSheetId="3" hidden="1">{#N/A,#N/A,FALSE,"계약직(여)"}</definedName>
    <definedName name="발탁승격대상자" hidden="1">{#N/A,#N/A,FALSE,"계약직(여)"}</definedName>
    <definedName name="밥바" localSheetId="0" hidden="1">{"'5'!$A$1:$BB$147"}</definedName>
    <definedName name="밥바" hidden="1">{"'5'!$A$1:$BB$147"}</definedName>
    <definedName name="밥바자" localSheetId="0" hidden="1">{"'5'!$A$1:$BB$147"}</definedName>
    <definedName name="밥바자" hidden="1">{"'5'!$A$1:$BB$147"}</definedName>
    <definedName name="방진고무" localSheetId="0" hidden="1">{#N/A,#N/A,FALSE,"단축1";#N/A,#N/A,FALSE,"단축2";#N/A,#N/A,FALSE,"단축3";#N/A,#N/A,FALSE,"장축";#N/A,#N/A,FALSE,"4WD"}</definedName>
    <definedName name="방진고무" hidden="1">{#N/A,#N/A,FALSE,"단축1";#N/A,#N/A,FALSE,"단축2";#N/A,#N/A,FALSE,"단축3";#N/A,#N/A,FALSE,"장축";#N/A,#N/A,FALSE,"4WD"}</definedName>
    <definedName name="방침" hidden="1">#REF!</definedName>
    <definedName name="방판일시불" localSheetId="0" hidden="1">{"'경비내역'!$E$11"}</definedName>
    <definedName name="방판일시불" hidden="1">{"'경비내역'!$E$11"}</definedName>
    <definedName name="배" localSheetId="0" hidden="1">{#N/A,#N/A,FALSE,"1.CRITERIA";#N/A,#N/A,FALSE,"2.IS";#N/A,#N/A,FALSE,"3.BS";#N/A,#N/A,FALSE,"4.PER PL";#N/A,#N/A,FALSE,"5.INVESTMENT";#N/A,#N/A,FALSE,"6.공문";#N/A,#N/A,FALSE,"7.netinvest"}</definedName>
    <definedName name="배" hidden="1">{#N/A,#N/A,FALSE,"1.CRITERIA";#N/A,#N/A,FALSE,"2.IS";#N/A,#N/A,FALSE,"3.BS";#N/A,#N/A,FALSE,"4.PER PL";#N/A,#N/A,FALSE,"5.INVESTMENT";#N/A,#N/A,FALSE,"6.공문";#N/A,#N/A,FALSE,"7.netinvest"}</definedName>
    <definedName name="배관명세" hidden="1">#REF!</definedName>
    <definedName name="배당주식" hidden="1">#REF!</definedName>
    <definedName name="배배배" localSheetId="0" hidden="1">{"'미착금액'!$A$4:$G$14"}</definedName>
    <definedName name="배배배" hidden="1">{"'미착금액'!$A$4:$G$14"}</definedName>
    <definedName name="배부내역서2월" localSheetId="0"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배부내역서2월" localSheetId="3"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배부내역서2월"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백재욱" localSheetId="0" hidden="1">{"'Sheet1'!$A$1:$H$36"}</definedName>
    <definedName name="백재욱" hidden="1">{"'Sheet1'!$A$1:$H$36"}</definedName>
    <definedName name="백튜너" localSheetId="0" hidden="1">{#N/A,#N/A,FALSE,"PART-1234-8-12-9(41)";#N/A,#N/A,FALSE,"PARTS-2(3)";#N/A,#N/A,FALSE,"VAN SYSTEM";#N/A,#N/A,FALSE,"PARTS-10(26)";#N/A,#N/A,FALSE,"PART-5-6-7-11(14)";#N/A,#N/A,FALSE,"PARTS-4(3)";#N/A,#N/A,FALSE,"PCLASS"}</definedName>
    <definedName name="백튜너" hidden="1">{#N/A,#N/A,FALSE,"PART-1234-8-12-9(41)";#N/A,#N/A,FALSE,"PARTS-2(3)";#N/A,#N/A,FALSE,"VAN SYSTEM";#N/A,#N/A,FALSE,"PARTS-10(26)";#N/A,#N/A,FALSE,"PART-5-6-7-11(14)";#N/A,#N/A,FALSE,"PARTS-4(3)";#N/A,#N/A,FALSE,"PCLASS"}</definedName>
    <definedName name="버" localSheetId="0" hidden="1">{#N/A,#N/A,FALSE,"손익표지";#N/A,#N/A,FALSE,"손익계산";#N/A,#N/A,FALSE,"일반관리비";#N/A,#N/A,FALSE,"영업외수익";#N/A,#N/A,FALSE,"영업외비용";#N/A,#N/A,FALSE,"매출액";#N/A,#N/A,FALSE,"요약손익";#N/A,#N/A,FALSE,"요약대차";#N/A,#N/A,FALSE,"매출채권현황";#N/A,#N/A,FALSE,"매출채권명세"}</definedName>
    <definedName name="버" hidden="1">{#N/A,#N/A,FALSE,"손익표지";#N/A,#N/A,FALSE,"손익계산";#N/A,#N/A,FALSE,"일반관리비";#N/A,#N/A,FALSE,"영업외수익";#N/A,#N/A,FALSE,"영업외비용";#N/A,#N/A,FALSE,"매출액";#N/A,#N/A,FALSE,"요약손익";#N/A,#N/A,FALSE,"요약대차";#N/A,#N/A,FALSE,"매출채권현황";#N/A,#N/A,FALSE,"매출채권명세"}</definedName>
    <definedName name="버버" localSheetId="0" hidden="1">{#N/A,#N/A,FALSE,"1.CRITERIA";#N/A,#N/A,FALSE,"2.IS";#N/A,#N/A,FALSE,"3.BS";#N/A,#N/A,FALSE,"4.PER PL";#N/A,#N/A,FALSE,"5.INVESTMENT";#N/A,#N/A,FALSE,"6.공문";#N/A,#N/A,FALSE,"7.netinvest"}</definedName>
    <definedName name="버버" hidden="1">{#N/A,#N/A,FALSE,"1.CRITERIA";#N/A,#N/A,FALSE,"2.IS";#N/A,#N/A,FALSE,"3.BS";#N/A,#N/A,FALSE,"4.PER PL";#N/A,#N/A,FALSE,"5.INVESTMENT";#N/A,#N/A,FALSE,"6.공문";#N/A,#N/A,FALSE,"7.netinvest"}</definedName>
    <definedName name="버스200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버스200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벌크선대1님" hidden="1">#REF!</definedName>
    <definedName name="법" localSheetId="0" hidden="1">{#N/A,#N/A,TRUE,"생산";#N/A,#N/A,TRUE,"표지"}</definedName>
    <definedName name="법" hidden="1">{#N/A,#N/A,TRUE,"생산";#N/A,#N/A,TRUE,"표지"}</definedName>
    <definedName name="법인세비용_수정" localSheetId="25" hidden="1">{#N/A,#N/A,FALSE,"BS";#N/A,#N/A,FALSE,"PL";#N/A,#N/A,FALSE,"처분";#N/A,#N/A,FALSE,"현금";#N/A,#N/A,FALSE,"매출";#N/A,#N/A,FALSE,"원가";#N/A,#N/A,FALSE,"경영"}</definedName>
    <definedName name="법인세비용_수정" localSheetId="0" hidden="1">{#N/A,#N/A,FALSE,"BS";#N/A,#N/A,FALSE,"PL";#N/A,#N/A,FALSE,"처분";#N/A,#N/A,FALSE,"현금";#N/A,#N/A,FALSE,"매출";#N/A,#N/A,FALSE,"원가";#N/A,#N/A,FALSE,"경영"}</definedName>
    <definedName name="법인세비용_수정" localSheetId="3" hidden="1">{#N/A,#N/A,FALSE,"BS";#N/A,#N/A,FALSE,"PL";#N/A,#N/A,FALSE,"처분";#N/A,#N/A,FALSE,"현금";#N/A,#N/A,FALSE,"매출";#N/A,#N/A,FALSE,"원가";#N/A,#N/A,FALSE,"경영"}</definedName>
    <definedName name="법인세비용_수정" hidden="1">{#N/A,#N/A,FALSE,"BS";#N/A,#N/A,FALSE,"PL";#N/A,#N/A,FALSE,"처분";#N/A,#N/A,FALSE,"현금";#N/A,#N/A,FALSE,"매출";#N/A,#N/A,FALSE,"원가";#N/A,#N/A,FALSE,"경영"}</definedName>
    <definedName name="법인세주석사항정리" localSheetId="0" hidden="1">{#N/A,#N/A,FALSE,"UNIT";#N/A,#N/A,FALSE,"UNIT";#N/A,#N/A,FALSE,"계정"}</definedName>
    <definedName name="법인세주석사항정리" hidden="1">{#N/A,#N/A,FALSE,"UNIT";#N/A,#N/A,FALSE,"UNIT";#N/A,#N/A,FALSE,"계정"}</definedName>
    <definedName name="법정" localSheetId="0" hidden="1">{#N/A,#N/A,FALSE,"손익표지";#N/A,#N/A,FALSE,"손익계산";#N/A,#N/A,FALSE,"일반관리비";#N/A,#N/A,FALSE,"영업외수익";#N/A,#N/A,FALSE,"영업외비용";#N/A,#N/A,FALSE,"매출액";#N/A,#N/A,FALSE,"요약손익";#N/A,#N/A,FALSE,"요약대차";#N/A,#N/A,FALSE,"매출채권현황";#N/A,#N/A,FALSE,"매출채권명세"}</definedName>
    <definedName name="법정" hidden="1">{#N/A,#N/A,FALSE,"손익표지";#N/A,#N/A,FALSE,"손익계산";#N/A,#N/A,FALSE,"일반관리비";#N/A,#N/A,FALSE,"영업외수익";#N/A,#N/A,FALSE,"영업외비용";#N/A,#N/A,FALSE,"매출액";#N/A,#N/A,FALSE,"요약손익";#N/A,#N/A,FALSE,"요약대차";#N/A,#N/A,FALSE,"매출채권현황";#N/A,#N/A,FALSE,"매출채권명세"}</definedName>
    <definedName name="베" localSheetId="0" hidden="1">{#N/A,#N/A,FALSE,"1.CRITERIA";#N/A,#N/A,FALSE,"2.IS";#N/A,#N/A,FALSE,"3.BS";#N/A,#N/A,FALSE,"4.PER PL";#N/A,#N/A,FALSE,"5.INVESTMENT";#N/A,#N/A,FALSE,"6.공문";#N/A,#N/A,FALSE,"7.netinvest"}</definedName>
    <definedName name="베" hidden="1">{#N/A,#N/A,FALSE,"1.CRITERIA";#N/A,#N/A,FALSE,"2.IS";#N/A,#N/A,FALSE,"3.BS";#N/A,#N/A,FALSE,"4.PER PL";#N/A,#N/A,FALSE,"5.INVESTMENT";#N/A,#N/A,FALSE,"6.공문";#N/A,#N/A,FALSE,"7.netinvest"}</definedName>
    <definedName name="베어링무게"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베어링무게"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벽체" localSheetId="0" hidden="1">{#N/A,#N/A,FALSE,"혼합골재"}</definedName>
    <definedName name="벽체" hidden="1">{#N/A,#N/A,FALSE,"혼합골재"}</definedName>
    <definedName name="변111" localSheetId="0" hidden="1">{#N/A,#N/A,FALSE,"P.C.B"}</definedName>
    <definedName name="변111" hidden="1">{#N/A,#N/A,FALSE,"P.C.B"}</definedName>
    <definedName name="변1111" localSheetId="0" hidden="1">{#N/A,#N/A,FALSE,"P.C.B"}</definedName>
    <definedName name="변1111" hidden="1">{#N/A,#N/A,FALSE,"P.C.B"}</definedName>
    <definedName name="변경" localSheetId="0" hidden="1">{#N/A,#N/A,FALSE,"P.C.B"}</definedName>
    <definedName name="변경" hidden="1">{#N/A,#N/A,FALSE,"P.C.B"}</definedName>
    <definedName name="변경목차" localSheetId="0" hidden="1">{#N/A,#N/A,FALSE,"단축1";#N/A,#N/A,FALSE,"단축2";#N/A,#N/A,FALSE,"단축3";#N/A,#N/A,FALSE,"장축";#N/A,#N/A,FALSE,"4WD"}</definedName>
    <definedName name="변경목차" localSheetId="3" hidden="1">{#N/A,#N/A,FALSE,"단축1";#N/A,#N/A,FALSE,"단축2";#N/A,#N/A,FALSE,"단축3";#N/A,#N/A,FALSE,"장축";#N/A,#N/A,FALSE,"4WD"}</definedName>
    <definedName name="변경목차" hidden="1">{#N/A,#N/A,FALSE,"단축1";#N/A,#N/A,FALSE,"단축2";#N/A,#N/A,FALSE,"단축3";#N/A,#N/A,FALSE,"장축";#N/A,#N/A,FALSE,"4WD"}</definedName>
    <definedName name="변경후" localSheetId="0" hidden="1">{#N/A,#N/A,FALSE,"단축1";#N/A,#N/A,FALSE,"단축2";#N/A,#N/A,FALSE,"단축3";#N/A,#N/A,FALSE,"장축";#N/A,#N/A,FALSE,"4WD"}</definedName>
    <definedName name="변경후" hidden="1">{#N/A,#N/A,FALSE,"단축1";#N/A,#N/A,FALSE,"단축2";#N/A,#N/A,FALSE,"단축3";#N/A,#N/A,FALSE,"장축";#N/A,#N/A,FALSE,"4WD"}</definedName>
    <definedName name="변동" localSheetId="25" hidden="1">{#N/A,#N/A,FALSE,"Sheet1"}</definedName>
    <definedName name="변동" localSheetId="0" hidden="1">{#N/A,#N/A,FALSE,"Sheet1"}</definedName>
    <definedName name="변동" localSheetId="3" hidden="1">{#N/A,#N/A,FALSE,"Sheet1"}</definedName>
    <definedName name="변동" hidden="1">{#N/A,#N/A,FALSE,"Sheet1"}</definedName>
    <definedName name="변동분석" localSheetId="0" hidden="1">{#N/A,#N/A,FALSE,"P.C.B"}</definedName>
    <definedName name="변동분석" hidden="1">{#N/A,#N/A,FALSE,"P.C.B"}</definedName>
    <definedName name="변동비" localSheetId="25" hidden="1">{#N/A,#N/A,FALSE,"Sheet1"}</definedName>
    <definedName name="변동비" localSheetId="0" hidden="1">{#N/A,#N/A,FALSE,"Sheet1"}</definedName>
    <definedName name="변동비" localSheetId="3" hidden="1">{#N/A,#N/A,FALSE,"Sheet1"}</definedName>
    <definedName name="변동비" hidden="1">{#N/A,#N/A,FALSE,"Sheet1"}</definedName>
    <definedName name="별지8"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지8"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별첨2" hidden="1">#REF!</definedName>
    <definedName name="별첨26" hidden="1">#REF!</definedName>
    <definedName name="별첨3" hidden="1">#REF!</definedName>
    <definedName name="병" hidden="1">#REF!</definedName>
    <definedName name="보" localSheetId="0"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보" localSheetId="3"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보" hidden="1">{#N/A,#N/A,FALSE,"목차";#N/A,#N/A,FALSE,"목차(2)";#N/A,#N/A,FALSE,"손익요약(당월)";#N/A,#N/A,FALSE,"손익요약(누계)";#N/A,#N/A,FALSE,"전기동기대비손익요약";#N/A,#N/A,FALSE,"손익분기점(월계)";#N/A,#N/A,FALSE,"손익분기점분석";#N/A,#N/A,FALSE,"요약대차대조표";#N/A,#N/A,FALSE,"현금흐름표";#N/A,#N/A,FALSE,"계획대비손익계산서비교";#N/A,#N/A,FALSE,"계획대비제조원가비교";#N/A,#N/A,FALSE,"전기동기대비손익계산서비교";#N/A,#N/A,FALSE,"전기동기대비제조원가비교";#N/A,#N/A,FALSE,"인건비비교";#N/A,#N/A,FALSE,"대차대조표";#N/A,#N/A,FALSE,"손익배부전(월계)";#N/A,#N/A,FALSE,"손익배부전(누계) ";#N/A,#N/A,FALSE,"손익배부후(월계)";#N/A,#N/A,FALSE,"손익배부후(누계)";#N/A,#N/A,FALSE,"제조원가월계(배부전)";#N/A,#N/A,FALSE,"제조원가누계(배부전)";#N/A,#N/A,FALSE,"제조원가당월(배부후)";#N/A,#N/A,FALSE,"제조원가누계(배부후)"}</definedName>
    <definedName name="보고" localSheetId="25" hidden="1">{#N/A,#N/A,FALSE,"UNIT";#N/A,#N/A,FALSE,"UNIT";#N/A,#N/A,FALSE,"계정"}</definedName>
    <definedName name="보고" localSheetId="0" hidden="1">{#N/A,#N/A,FALSE,"UNIT";#N/A,#N/A,FALSE,"UNIT";#N/A,#N/A,FALSE,"계정"}</definedName>
    <definedName name="보고" localSheetId="3" hidden="1">{#N/A,#N/A,FALSE,"UNIT";#N/A,#N/A,FALSE,"UNIT";#N/A,#N/A,FALSE,"계정"}</definedName>
    <definedName name="보고" hidden="1">{#N/A,#N/A,FALSE,"UNIT";#N/A,#N/A,FALSE,"UNIT";#N/A,#N/A,FALSE,"계정"}</definedName>
    <definedName name="보고2"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보고2"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보고기준" localSheetId="25" hidden="1">{#N/A,#N/A,FALSE,"UNIT";#N/A,#N/A,FALSE,"UNIT";#N/A,#N/A,FALSE,"계정"}</definedName>
    <definedName name="보고기준" localSheetId="0" hidden="1">{#N/A,#N/A,FALSE,"UNIT";#N/A,#N/A,FALSE,"UNIT";#N/A,#N/A,FALSE,"계정"}</definedName>
    <definedName name="보고기준" localSheetId="3" hidden="1">{#N/A,#N/A,FALSE,"UNIT";#N/A,#N/A,FALSE,"UNIT";#N/A,#N/A,FALSE,"계정"}</definedName>
    <definedName name="보고기준" hidden="1">{#N/A,#N/A,FALSE,"UNIT";#N/A,#N/A,FALSE,"UNIT";#N/A,#N/A,FALSE,"계정"}</definedName>
    <definedName name="보고서" localSheetId="0" hidden="1">{#N/A,#N/A,FALSE,"주요여수신";#N/A,#N/A,FALSE,"수신금리";#N/A,#N/A,FALSE,"대출금리";#N/A,#N/A,FALSE,"신규대출";#N/A,#N/A,FALSE,"총액대출"}</definedName>
    <definedName name="보고서" hidden="1">{#N/A,#N/A,FALSE,"주요여수신";#N/A,#N/A,FALSE,"수신금리";#N/A,#N/A,FALSE,"대출금리";#N/A,#N/A,FALSE,"신규대출";#N/A,#N/A,FALSE,"총액대출"}</definedName>
    <definedName name="보고서9" localSheetId="0" hidden="1">{#N/A,#N/A,FALSE,"PART-1234-8-12-9(41)";#N/A,#N/A,FALSE,"PARTS-2(3)";#N/A,#N/A,FALSE,"VAN SYSTEM";#N/A,#N/A,FALSE,"PARTS-10(26)";#N/A,#N/A,FALSE,"PART-5-6-7-11(14)";#N/A,#N/A,FALSE,"PARTS-4(3)";#N/A,#N/A,FALSE,"PCLASS"}</definedName>
    <definedName name="보고서9" hidden="1">{#N/A,#N/A,FALSE,"PART-1234-8-12-9(41)";#N/A,#N/A,FALSE,"PARTS-2(3)";#N/A,#N/A,FALSE,"VAN SYSTEM";#N/A,#N/A,FALSE,"PARTS-10(26)";#N/A,#N/A,FALSE,"PART-5-6-7-11(14)";#N/A,#N/A,FALSE,"PARTS-4(3)";#N/A,#N/A,FALSE,"PCLASS"}</definedName>
    <definedName name="보고양식"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양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자료5"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고자료5"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보라차" localSheetId="0" hidden="1">{#N/A,#N/A,FALSE,"1.CRITERIA";#N/A,#N/A,FALSE,"2.IS";#N/A,#N/A,FALSE,"3.BS";#N/A,#N/A,FALSE,"4.PER PL";#N/A,#N/A,FALSE,"5.INVESTMENT";#N/A,#N/A,FALSE,"6.공문";#N/A,#N/A,FALSE,"7.netinvest"}</definedName>
    <definedName name="보라차" hidden="1">{#N/A,#N/A,FALSE,"1.CRITERIA";#N/A,#N/A,FALSE,"2.IS";#N/A,#N/A,FALSE,"3.BS";#N/A,#N/A,FALSE,"4.PER PL";#N/A,#N/A,FALSE,"5.INVESTMENT";#N/A,#N/A,FALSE,"6.공문";#N/A,#N/A,FALSE,"7.netinvest"}</definedName>
    <definedName name="보봅" localSheetId="0" hidden="1">{#N/A,#N/A,FALSE,"Aging Summary";#N/A,#N/A,FALSE,"Ratio Analysis";#N/A,#N/A,FALSE,"Test 120 Day Accts";#N/A,#N/A,FALSE,"Tickmarks"}</definedName>
    <definedName name="보봅" localSheetId="3" hidden="1">{#N/A,#N/A,FALSE,"Aging Summary";#N/A,#N/A,FALSE,"Ratio Analysis";#N/A,#N/A,FALSE,"Test 120 Day Accts";#N/A,#N/A,FALSE,"Tickmarks"}</definedName>
    <definedName name="보봅" hidden="1">{#N/A,#N/A,FALSE,"Aging Summary";#N/A,#N/A,FALSE,"Ratio Analysis";#N/A,#N/A,FALSE,"Test 120 Day Accts";#N/A,#N/A,FALSE,"Tickmarks"}</definedName>
    <definedName name="보아리" localSheetId="0" hidden="1">{#N/A,#N/A,FALSE,"1.CRITERIA";#N/A,#N/A,FALSE,"2.IS";#N/A,#N/A,FALSE,"3.BS";#N/A,#N/A,FALSE,"4.PER PL";#N/A,#N/A,FALSE,"5.INVESTMENT";#N/A,#N/A,FALSE,"6.공문";#N/A,#N/A,FALSE,"7.netinvest"}</definedName>
    <definedName name="보아리" hidden="1">{#N/A,#N/A,FALSE,"1.CRITERIA";#N/A,#N/A,FALSE,"2.IS";#N/A,#N/A,FALSE,"3.BS";#N/A,#N/A,FALSE,"4.PER PL";#N/A,#N/A,FALSE,"5.INVESTMENT";#N/A,#N/A,FALSE,"6.공문";#N/A,#N/A,FALSE,"7.netinvest"}</definedName>
    <definedName name="보이" localSheetId="0" hidden="1">{#N/A,#N/A,FALSE,"1.CRITERIA";#N/A,#N/A,FALSE,"2.IS";#N/A,#N/A,FALSE,"3.BS";#N/A,#N/A,FALSE,"4.PER PL";#N/A,#N/A,FALSE,"5.INVESTMENT";#N/A,#N/A,FALSE,"6.공문";#N/A,#N/A,FALSE,"7.netinvest"}</definedName>
    <definedName name="보이" hidden="1">{#N/A,#N/A,FALSE,"1.CRITERIA";#N/A,#N/A,FALSE,"2.IS";#N/A,#N/A,FALSE,"3.BS";#N/A,#N/A,FALSE,"4.PER PL";#N/A,#N/A,FALSE,"5.INVESTMENT";#N/A,#N/A,FALSE,"6.공문";#N/A,#N/A,FALSE,"7.netinvest"}</definedName>
    <definedName name="보이아" localSheetId="0" hidden="1">{#N/A,#N/A,FALSE,"1.CRITERIA";#N/A,#N/A,FALSE,"2.IS";#N/A,#N/A,FALSE,"3.BS";#N/A,#N/A,FALSE,"4.PER PL";#N/A,#N/A,FALSE,"5.INVESTMENT";#N/A,#N/A,FALSE,"6.공문";#N/A,#N/A,FALSE,"7.netinvest"}</definedName>
    <definedName name="보이아" hidden="1">{#N/A,#N/A,FALSE,"1.CRITERIA";#N/A,#N/A,FALSE,"2.IS";#N/A,#N/A,FALSE,"3.BS";#N/A,#N/A,FALSE,"4.PER PL";#N/A,#N/A,FALSE,"5.INVESTMENT";#N/A,#N/A,FALSE,"6.공문";#N/A,#N/A,FALSE,"7.netinvest"}</definedName>
    <definedName name="보증금" localSheetId="0" hidden="1">{#N/A,#N/A,FALSE,"Aging Summary";#N/A,#N/A,FALSE,"Ratio Analysis";#N/A,#N/A,FALSE,"Test 120 Day Accts";#N/A,#N/A,FALSE,"Tickmarks"}</definedName>
    <definedName name="보증금" hidden="1">{#N/A,#N/A,FALSE,"Aging Summary";#N/A,#N/A,FALSE,"Ratio Analysis";#N/A,#N/A,FALSE,"Test 120 Day Accts";#N/A,#N/A,FALSE,"Tickmarks"}</definedName>
    <definedName name="보지" localSheetId="0" hidden="1">{"'5'!$A$1:$BB$147"}</definedName>
    <definedName name="보지" hidden="1">{"'5'!$A$1:$BB$147"}</definedName>
    <definedName name="복사"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복사"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본관3층" localSheetId="0" hidden="1">{#N/A,#N/A,FALSE,"단축1";#N/A,#N/A,FALSE,"단축2";#N/A,#N/A,FALSE,"단축3";#N/A,#N/A,FALSE,"장축";#N/A,#N/A,FALSE,"4WD"}</definedName>
    <definedName name="본관3층" hidden="1">{#N/A,#N/A,FALSE,"단축1";#N/A,#N/A,FALSE,"단축2";#N/A,#N/A,FALSE,"단축3";#N/A,#N/A,FALSE,"장축";#N/A,#N/A,FALSE,"4WD"}</definedName>
    <definedName name="본부" localSheetId="0" hidden="1">{"'5'!$A$1:$BB$147"}</definedName>
    <definedName name="본부" hidden="1">{"'5'!$A$1:$BB$147"}</definedName>
    <definedName name="본사" localSheetId="0" hidden="1">{"'Sheet1'!$A$1:$H$36"}</definedName>
    <definedName name="본사" hidden="1">{"'Sheet1'!$A$1:$H$36"}</definedName>
    <definedName name="볼" localSheetId="0" hidden="1">{#N/A,#N/A,FALSE,"1.CRITERIA";#N/A,#N/A,FALSE,"2.IS";#N/A,#N/A,FALSE,"3.BS";#N/A,#N/A,FALSE,"4.PER PL";#N/A,#N/A,FALSE,"5.INVESTMENT";#N/A,#N/A,FALSE,"6.공문";#N/A,#N/A,FALSE,"7.netinvest"}</definedName>
    <definedName name="볼" hidden="1">{#N/A,#N/A,FALSE,"1.CRITERIA";#N/A,#N/A,FALSE,"2.IS";#N/A,#N/A,FALSE,"3.BS";#N/A,#N/A,FALSE,"4.PER PL";#N/A,#N/A,FALSE,"5.INVESTMENT";#N/A,#N/A,FALSE,"6.공문";#N/A,#N/A,FALSE,"7.netinvest"}</definedName>
    <definedName name="볼트수정" localSheetId="25" hidden="1">{#N/A,#N/A,FALSE,"단축1";#N/A,#N/A,FALSE,"단축2";#N/A,#N/A,FALSE,"단축3";#N/A,#N/A,FALSE,"장축";#N/A,#N/A,FALSE,"4WD"}</definedName>
    <definedName name="볼트수정" localSheetId="0" hidden="1">{#N/A,#N/A,FALSE,"단축1";#N/A,#N/A,FALSE,"단축2";#N/A,#N/A,FALSE,"단축3";#N/A,#N/A,FALSE,"장축";#N/A,#N/A,FALSE,"4WD"}</definedName>
    <definedName name="볼트수정" localSheetId="3" hidden="1">{#N/A,#N/A,FALSE,"단축1";#N/A,#N/A,FALSE,"단축2";#N/A,#N/A,FALSE,"단축3";#N/A,#N/A,FALSE,"장축";#N/A,#N/A,FALSE,"4WD"}</definedName>
    <definedName name="볼트수정" hidden="1">{#N/A,#N/A,FALSE,"단축1";#N/A,#N/A,FALSE,"단축2";#N/A,#N/A,FALSE,"단축3";#N/A,#N/A,FALSE,"장축";#N/A,#N/A,FALSE,"4WD"}</definedName>
    <definedName name="봐" localSheetId="0" hidden="1">{#N/A,#N/A,FALSE,"1.CRITERIA";#N/A,#N/A,FALSE,"2.IS";#N/A,#N/A,FALSE,"3.BS";#N/A,#N/A,FALSE,"4.PER PL";#N/A,#N/A,FALSE,"5.INVESTMENT";#N/A,#N/A,FALSE,"6.공문";#N/A,#N/A,FALSE,"7.netinvest"}</definedName>
    <definedName name="봐" hidden="1">{#N/A,#N/A,FALSE,"1.CRITERIA";#N/A,#N/A,FALSE,"2.IS";#N/A,#N/A,FALSE,"3.BS";#N/A,#N/A,FALSE,"4.PER PL";#N/A,#N/A,FALSE,"5.INVESTMENT";#N/A,#N/A,FALSE,"6.공문";#N/A,#N/A,FALSE,"7.netinvest"}</definedName>
    <definedName name="부가세대급"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부가세대급"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부가세대급"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부가세예수금" localSheetId="0" hidden="1">{#N/A,#N/A,FALSE,"BS";#N/A,#N/A,FALSE,"PL";#N/A,#N/A,FALSE,"A";#N/A,#N/A,FALSE,"B";#N/A,#N/A,FALSE,"B1";#N/A,#N/A,FALSE,"C";#N/A,#N/A,FALSE,"C1";#N/A,#N/A,FALSE,"C2";#N/A,#N/A,FALSE,"D";#N/A,#N/A,FALSE,"E";#N/A,#N/A,FALSE,"F";#N/A,#N/A,FALSE,"AA";#N/A,#N/A,FALSE,"BB";#N/A,#N/A,FALSE,"CC";#N/A,#N/A,FALSE,"DD";#N/A,#N/A,FALSE,"EE";#N/A,#N/A,FALSE,"FF";#N/A,#N/A,FALSE,"PL10";#N/A,#N/A,FALSE,"PL20";#N/A,#N/A,FALSE,"PL30"}</definedName>
    <definedName name="부가세예수금" hidden="1">{#N/A,#N/A,FALSE,"BS";#N/A,#N/A,FALSE,"PL";#N/A,#N/A,FALSE,"A";#N/A,#N/A,FALSE,"B";#N/A,#N/A,FALSE,"B1";#N/A,#N/A,FALSE,"C";#N/A,#N/A,FALSE,"C1";#N/A,#N/A,FALSE,"C2";#N/A,#N/A,FALSE,"D";#N/A,#N/A,FALSE,"E";#N/A,#N/A,FALSE,"F";#N/A,#N/A,FALSE,"AA";#N/A,#N/A,FALSE,"BB";#N/A,#N/A,FALSE,"CC";#N/A,#N/A,FALSE,"DD";#N/A,#N/A,FALSE,"EE";#N/A,#N/A,FALSE,"FF";#N/A,#N/A,FALSE,"PL10";#N/A,#N/A,FALSE,"PL20";#N/A,#N/A,FALSE,"PL30"}</definedName>
    <definedName name="부라보단가테이블" localSheetId="0" hidden="1">{#N/A,#N/A,FALSE,"KMC최종회의(7월) 자료"}</definedName>
    <definedName name="부라보단가테이블" hidden="1">{#N/A,#N/A,FALSE,"KMC최종회의(7월) 자료"}</definedName>
    <definedName name="부라보자료" localSheetId="0" hidden="1">{#N/A,#N/A,FALSE,"KMC최종회의(7월) 자료"}</definedName>
    <definedName name="부라보자료" hidden="1">{#N/A,#N/A,FALSE,"KMC최종회의(7월) 자료"}</definedName>
    <definedName name="부문별손익" localSheetId="0" hidden="1">{#N/A,#N/A,FALSE,"손익표지";#N/A,#N/A,FALSE,"손익계산";#N/A,#N/A,FALSE,"일반관리비";#N/A,#N/A,FALSE,"영업외수익";#N/A,#N/A,FALSE,"영업외비용";#N/A,#N/A,FALSE,"매출액";#N/A,#N/A,FALSE,"요약손익";#N/A,#N/A,FALSE,"요약대차";#N/A,#N/A,FALSE,"매출채권현황";#N/A,#N/A,FALSE,"매출채권명세"}</definedName>
    <definedName name="부문별손익" hidden="1">{#N/A,#N/A,FALSE,"손익표지";#N/A,#N/A,FALSE,"손익계산";#N/A,#N/A,FALSE,"일반관리비";#N/A,#N/A,FALSE,"영업외수익";#N/A,#N/A,FALSE,"영업외비용";#N/A,#N/A,FALSE,"매출액";#N/A,#N/A,FALSE,"요약손익";#N/A,#N/A,FALSE,"요약대차";#N/A,#N/A,FALSE,"매출채권현황";#N/A,#N/A,FALSE,"매출채권명세"}</definedName>
    <definedName name="부산지하철310" localSheetId="0" hidden="1">{#N/A,#N/A,FALSE,"손익표지";#N/A,#N/A,FALSE,"손익계산";#N/A,#N/A,FALSE,"일반관리비";#N/A,#N/A,FALSE,"영업외수익";#N/A,#N/A,FALSE,"영업외비용";#N/A,#N/A,FALSE,"매출액";#N/A,#N/A,FALSE,"요약손익";#N/A,#N/A,FALSE,"요약대차";#N/A,#N/A,FALSE,"매출채권현황";#N/A,#N/A,FALSE,"매출채권명세"}</definedName>
    <definedName name="부산지하철310" hidden="1">{#N/A,#N/A,FALSE,"손익표지";#N/A,#N/A,FALSE,"손익계산";#N/A,#N/A,FALSE,"일반관리비";#N/A,#N/A,FALSE,"영업외수익";#N/A,#N/A,FALSE,"영업외비용";#N/A,#N/A,FALSE,"매출액";#N/A,#N/A,FALSE,"요약손익";#N/A,#N/A,FALSE,"요약대차";#N/A,#N/A,FALSE,"매출채권현황";#N/A,#N/A,FALSE,"매출채권명세"}</definedName>
    <definedName name="부서" localSheetId="0" hidden="1">{#N/A,#N/A,FALSE,"인원";#N/A,#N/A,FALSE,"비용2";#N/A,#N/A,FALSE,"비용1";#N/A,#N/A,FALSE,"비용";#N/A,#N/A,FALSE,"보증2";#N/A,#N/A,FALSE,"보증1";#N/A,#N/A,FALSE,"보증";#N/A,#N/A,FALSE,"손익1";#N/A,#N/A,FALSE,"손익";#N/A,#N/A,FALSE,"부서별매출";#N/A,#N/A,FALSE,"매출"}</definedName>
    <definedName name="부서" localSheetId="3" hidden="1">{#N/A,#N/A,FALSE,"인원";#N/A,#N/A,FALSE,"비용2";#N/A,#N/A,FALSE,"비용1";#N/A,#N/A,FALSE,"비용";#N/A,#N/A,FALSE,"보증2";#N/A,#N/A,FALSE,"보증1";#N/A,#N/A,FALSE,"보증";#N/A,#N/A,FALSE,"손익1";#N/A,#N/A,FALSE,"손익";#N/A,#N/A,FALSE,"부서별매출";#N/A,#N/A,FALSE,"매출"}</definedName>
    <definedName name="부서" hidden="1">{#N/A,#N/A,FALSE,"인원";#N/A,#N/A,FALSE,"비용2";#N/A,#N/A,FALSE,"비용1";#N/A,#N/A,FALSE,"비용";#N/A,#N/A,FALSE,"보증2";#N/A,#N/A,FALSE,"보증1";#N/A,#N/A,FALSE,"보증";#N/A,#N/A,FALSE,"손익1";#N/A,#N/A,FALSE,"손익";#N/A,#N/A,FALSE,"부서별매출";#N/A,#N/A,FALSE,"매출"}</definedName>
    <definedName name="부속" localSheetId="0" hidden="1">#REF!</definedName>
    <definedName name="부속" hidden="1">#REF!</definedName>
    <definedName name="부실채권" localSheetId="0" hidden="1">#REF!</definedName>
    <definedName name="부실채권" hidden="1">#REF!</definedName>
    <definedName name="부앙" localSheetId="0" hidden="1">{"YTD/Forecast",#N/A,TRUE,"Fcst_TPLN";"Monthly Averages",#N/A,TRUE,"Fcst_TPLN"}</definedName>
    <definedName name="부앙" localSheetId="3" hidden="1">{"YTD/Forecast",#N/A,TRUE,"Fcst_TPLN";"Monthly Averages",#N/A,TRUE,"Fcst_TPLN"}</definedName>
    <definedName name="부앙" hidden="1">{"YTD/Forecast",#N/A,TRUE,"Fcst_TPLN";"Monthly Averages",#N/A,TRUE,"Fcst_TPLN"}</definedName>
    <definedName name="부재료"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부재료"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부재료"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부재재" localSheetId="0" hidden="1">{#N/A,#N/A,FALSE,"PART-1234-8-12-9(41)";#N/A,#N/A,FALSE,"PARTS-2(3)";#N/A,#N/A,FALSE,"VAN SYSTEM";#N/A,#N/A,FALSE,"PARTS-10(26)";#N/A,#N/A,FALSE,"PART-5-6-7-11(14)";#N/A,#N/A,FALSE,"PARTS-4(3)";#N/A,#N/A,FALSE,"PCLASS"}</definedName>
    <definedName name="부재재" hidden="1">{#N/A,#N/A,FALSE,"PART-1234-8-12-9(41)";#N/A,#N/A,FALSE,"PARTS-2(3)";#N/A,#N/A,FALSE,"VAN SYSTEM";#N/A,#N/A,FALSE,"PARTS-10(26)";#N/A,#N/A,FALSE,"PART-5-6-7-11(14)";#N/A,#N/A,FALSE,"PARTS-4(3)";#N/A,#N/A,FALSE,"PCLASS"}</definedName>
    <definedName name="부채" hidden="1">#REF!</definedName>
    <definedName name="부품개발2." localSheetId="0" hidden="1">{#N/A,#N/A,FALSE,"PART-1234-8-12-9(41)";#N/A,#N/A,FALSE,"PARTS-2(3)";#N/A,#N/A,FALSE,"VAN SYSTEM";#N/A,#N/A,FALSE,"PARTS-10(26)";#N/A,#N/A,FALSE,"PART-5-6-7-11(14)";#N/A,#N/A,FALSE,"PARTS-4(3)";#N/A,#N/A,FALSE,"PCLASS"}</definedName>
    <definedName name="부품개발2." hidden="1">{#N/A,#N/A,FALSE,"PART-1234-8-12-9(41)";#N/A,#N/A,FALSE,"PARTS-2(3)";#N/A,#N/A,FALSE,"VAN SYSTEM";#N/A,#N/A,FALSE,"PARTS-10(26)";#N/A,#N/A,FALSE,"PART-5-6-7-11(14)";#N/A,#N/A,FALSE,"PARTS-4(3)";#N/A,#N/A,FALSE,"PCLASS"}</definedName>
    <definedName name="부품관찰" localSheetId="0"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부품관찰" hidden="1">{#N/A,#N/A,FALSE,"Main -, Conrod Big End Bear (1)";#N/A,#N/A,FALSE,"Piston Pin, Pin Bore, Conr. (3)";#N/A,#N/A,FALSE,"Cylinder Liner &amp; Piston (4)";#N/A,#N/A,FALSE,"Piston Ring (7)";#N/A,#N/A,FALSE,"Camshaft Bearing (8)";#N/A,#N/A,FALSE,"Rocker Arm, -Shaft (9)";#N/A,#N/A,FALSE,"Unit rocker arm, shaft (10)";#N/A,#N/A,FALSE,"Valve Intake (11)";#N/A,#N/A,FALSE,"Valve Exhaust (12)";#N/A,#N/A,FALSE,"Valve Recess (13)";#N/A,#N/A,FALSE,"Valve cross head (14)";#N/A,#N/A,FALSE,"Idler Gear Bearings (15)";#N/A,#N/A,FALSE,"Gear Backlashes, End Float (16)";#N/A,#N/A,FALSE,"Valve Lift Curves, cyl. 1 (17)";#N/A,#N/A,FALSE,"Plungerlift Curves, cyl. 1 (18)";#N/A,#N/A,FALSE,"Valve To Piston Clearance(19)";#N/A,#N/A,FALSE,"Piston To Head Clearance(19)"}</definedName>
    <definedName name="분기별" localSheetId="0" hidden="1">{#N/A,#N/A,TRUE,"Y생산";#N/A,#N/A,TRUE,"Y판매";#N/A,#N/A,TRUE,"Y총물량";#N/A,#N/A,TRUE,"Y능력";#N/A,#N/A,TRUE,"YKD"}</definedName>
    <definedName name="분기별" hidden="1">{#N/A,#N/A,TRUE,"Y생산";#N/A,#N/A,TRUE,"Y판매";#N/A,#N/A,TRUE,"Y총물량";#N/A,#N/A,TRUE,"Y능력";#N/A,#N/A,TRUE,"YKD"}</definedName>
    <definedName name="분기손익비교" localSheetId="0" hidden="1">{#N/A,#N/A,FALSE,"매출이익"}</definedName>
    <definedName name="분기손익비교" hidden="1">{#N/A,#N/A,FALSE,"매출이익"}</definedName>
    <definedName name="분당" localSheetId="0" hidden="1">{"YTD/Forecast",#N/A,TRUE,"Fcst_TPLN";"Monthly Averages",#N/A,TRUE,"Fcst_TPLN"}</definedName>
    <definedName name="분당" localSheetId="3" hidden="1">{"YTD/Forecast",#N/A,TRUE,"Fcst_TPLN";"Monthly Averages",#N/A,TRUE,"Fcst_TPLN"}</definedName>
    <definedName name="분당" hidden="1">{"YTD/Forecast",#N/A,TRUE,"Fcst_TPLN";"Monthly Averages",#N/A,TRUE,"Fcst_TPLN"}</definedName>
    <definedName name="분당2" localSheetId="0" hidden="1">{"YTD/Forecast",#N/A,TRUE,"Fcst_TPLN";"Monthly Averages",#N/A,TRUE,"Fcst_TPLN"}</definedName>
    <definedName name="분당2" localSheetId="3" hidden="1">{"YTD/Forecast",#N/A,TRUE,"Fcst_TPLN";"Monthly Averages",#N/A,TRUE,"Fcst_TPLN"}</definedName>
    <definedName name="분당2" hidden="1">{"YTD/Forecast",#N/A,TRUE,"Fcst_TPLN";"Monthly Averages",#N/A,TRUE,"Fcst_TPLN"}</definedName>
    <definedName name="분석" localSheetId="0" hidden="1">{"YTD/Forecast",#N/A,TRUE,"Fcst_TPLN";"Monthly Averages",#N/A,TRUE,"Fcst_TPLN"}</definedName>
    <definedName name="분석" localSheetId="3" hidden="1">{"YTD/Forecast",#N/A,TRUE,"Fcst_TPLN";"Monthly Averages",#N/A,TRUE,"Fcst_TPLN"}</definedName>
    <definedName name="분석" hidden="1">{"YTD/Forecast",#N/A,TRUE,"Fcst_TPLN";"Monthly Averages",#N/A,TRUE,"Fcst_TPLN"}</definedName>
    <definedName name="분석1" localSheetId="0" hidden="1">{#N/A,#N/A,FALSE,"PART-1234-8-12-9(41)";#N/A,#N/A,FALSE,"PARTS-2(3)";#N/A,#N/A,FALSE,"VAN SYSTEM";#N/A,#N/A,FALSE,"PARTS-10(26)";#N/A,#N/A,FALSE,"PART-5-6-7-11(14)";#N/A,#N/A,FALSE,"PARTS-4(3)";#N/A,#N/A,FALSE,"PCLASS"}</definedName>
    <definedName name="분석1" hidden="1">{#N/A,#N/A,FALSE,"PART-1234-8-12-9(41)";#N/A,#N/A,FALSE,"PARTS-2(3)";#N/A,#N/A,FALSE,"VAN SYSTEM";#N/A,#N/A,FALSE,"PARTS-10(26)";#N/A,#N/A,FALSE,"PART-5-6-7-11(14)";#N/A,#N/A,FALSE,"PARTS-4(3)";#N/A,#N/A,FALSE,"PCLASS"}</definedName>
    <definedName name="분석2" localSheetId="0" hidden="1">{"YTD/Forecast",#N/A,TRUE,"Fcst_TPLN";"Monthly Averages",#N/A,TRUE,"Fcst_TPLN"}</definedName>
    <definedName name="분석2" localSheetId="3" hidden="1">{"YTD/Forecast",#N/A,TRUE,"Fcst_TPLN";"Monthly Averages",#N/A,TRUE,"Fcst_TPLN"}</definedName>
    <definedName name="분석2" hidden="1">{"YTD/Forecast",#N/A,TRUE,"Fcst_TPLN";"Monthly Averages",#N/A,TRUE,"Fcst_TPLN"}</definedName>
    <definedName name="분석3" localSheetId="0" hidden="1">{#N/A,#N/A,FALSE,"PART-1234-8-12-9(41)";#N/A,#N/A,FALSE,"PARTS-2(3)";#N/A,#N/A,FALSE,"VAN SYSTEM";#N/A,#N/A,FALSE,"PARTS-10(26)";#N/A,#N/A,FALSE,"PART-5-6-7-11(14)";#N/A,#N/A,FALSE,"PARTS-4(3)";#N/A,#N/A,FALSE,"PCLASS"}</definedName>
    <definedName name="분석3" hidden="1">{#N/A,#N/A,FALSE,"PART-1234-8-12-9(41)";#N/A,#N/A,FALSE,"PARTS-2(3)";#N/A,#N/A,FALSE,"VAN SYSTEM";#N/A,#N/A,FALSE,"PARTS-10(26)";#N/A,#N/A,FALSE,"PART-5-6-7-11(14)";#N/A,#N/A,FALSE,"PARTS-4(3)";#N/A,#N/A,FALSE,"PCLASS"}</definedName>
    <definedName name="분석4"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분석4"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불용연도별2" hidden="1">#REF!</definedName>
    <definedName name="비"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비"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비"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비교"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비교"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비교손익당초" localSheetId="0" hidden="1">{#N/A,#N/A,FALSE,"정공"}</definedName>
    <definedName name="비교손익당초" localSheetId="3" hidden="1">{#N/A,#N/A,FALSE,"정공"}</definedName>
    <definedName name="비교손익당초" hidden="1">{#N/A,#N/A,FALSE,"정공"}</definedName>
    <definedName name="비교자료3"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비교자료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비교표" localSheetId="0" hidden="1">{#N/A,#N/A,FALSE,"P.C.B"}</definedName>
    <definedName name="비교표" hidden="1">{#N/A,#N/A,FALSE,"P.C.B"}</definedName>
    <definedName name="비비비" hidden="1">#REF!</definedName>
    <definedName name="비상사태목록표" localSheetId="0" hidden="1">{#N/A,#N/A,FALSE,"단축1";#N/A,#N/A,FALSE,"단축2";#N/A,#N/A,FALSE,"단축3";#N/A,#N/A,FALSE,"장축";#N/A,#N/A,FALSE,"4WD"}</definedName>
    <definedName name="비상사태목록표" hidden="1">{#N/A,#N/A,FALSE,"단축1";#N/A,#N/A,FALSE,"단축2";#N/A,#N/A,FALSE,"단축3";#N/A,#N/A,FALSE,"장축";#N/A,#N/A,FALSE,"4WD"}</definedName>
    <definedName name="비용분석" localSheetId="0" hidden="1">{#N/A,#N/A,FALSE,"BS";#N/A,#N/A,FALSE,"PL";#N/A,#N/A,FALSE,"처분";#N/A,#N/A,FALSE,"현금";#N/A,#N/A,FALSE,"매출";#N/A,#N/A,FALSE,"원가";#N/A,#N/A,FALSE,"경영"}</definedName>
    <definedName name="비용분석" hidden="1">{#N/A,#N/A,FALSE,"BS";#N/A,#N/A,FALSE,"PL";#N/A,#N/A,FALSE,"처분";#N/A,#N/A,FALSE,"현금";#N/A,#N/A,FALSE,"매출";#N/A,#N/A,FALSE,"원가";#N/A,#N/A,FALSE,"경영"}</definedName>
    <definedName name="비율0" hidden="1">#REF!</definedName>
    <definedName name="비율2" hidden="1">#REF!</definedName>
    <definedName name="빅마트풍암" localSheetId="0" hidden="1">{"YTD/Forecast",#N/A,TRUE,"Fcst_TPLN";"Monthly Averages",#N/A,TRUE,"Fcst_TPLN"}</definedName>
    <definedName name="빅마트풍암" localSheetId="3" hidden="1">{"YTD/Forecast",#N/A,TRUE,"Fcst_TPLN";"Monthly Averages",#N/A,TRUE,"Fcst_TPLN"}</definedName>
    <definedName name="빅마트풍암" hidden="1">{"YTD/Forecast",#N/A,TRUE,"Fcst_TPLN";"Monthly Averages",#N/A,TRUE,"Fcst_TPLN"}</definedName>
    <definedName name="빙수" localSheetId="0" hidden="1">{#N/A,#N/A,FALSE,"1.CRITERIA";#N/A,#N/A,FALSE,"2.IS";#N/A,#N/A,FALSE,"3.BS";#N/A,#N/A,FALSE,"4.PER PL";#N/A,#N/A,FALSE,"5.INVESTMENT";#N/A,#N/A,FALSE,"6.공문";#N/A,#N/A,FALSE,"7.netinvest"}</definedName>
    <definedName name="빙수" hidden="1">{#N/A,#N/A,FALSE,"1.CRITERIA";#N/A,#N/A,FALSE,"2.IS";#N/A,#N/A,FALSE,"3.BS";#N/A,#N/A,FALSE,"4.PER PL";#N/A,#N/A,FALSE,"5.INVESTMENT";#N/A,#N/A,FALSE,"6.공문";#N/A,#N/A,FALSE,"7.netinvest"}</definedName>
    <definedName name="ㅅ" localSheetId="0" hidden="1">{#N/A,#N/A,FALSE,"Aging Summary";#N/A,#N/A,FALSE,"Ratio Analysis";#N/A,#N/A,FALSE,"Test 120 Day Accts";#N/A,#N/A,FALSE,"Tickmarks"}</definedName>
    <definedName name="ㅅ" localSheetId="3" hidden="1">{#N/A,#N/A,FALSE,"Aging Summary";#N/A,#N/A,FALSE,"Ratio Analysis";#N/A,#N/A,FALSE,"Test 120 Day Accts";#N/A,#N/A,FALSE,"Tickmarks"}</definedName>
    <definedName name="ㅅ" hidden="1">{#N/A,#N/A,FALSE,"Aging Summary";#N/A,#N/A,FALSE,"Ratio Analysis";#N/A,#N/A,FALSE,"Test 120 Day Accts";#N/A,#N/A,FALSE,"Tickmarks"}</definedName>
    <definedName name="ㅅ18">#REF!</definedName>
    <definedName name="ㅅ7ㅓㅛㅗㅓ로ㅓ"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ㅅ7ㅓㅛㅗㅓ로ㅓ"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ㅅㄱㄷㄴㅅㄱㄷㅅㄱㄷㅅㄱㄷㅅㄱ"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ㄴㅅㄱㄷㅅㄱㄷㅅㄱㄷㅅ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ㄴㅅㄱㄷㅅㄱㄷㅅㄱㄷㅅㄱ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ㄴㅅㄱㄷㅅㄱㄷㅅㄱㄷㅅㄱ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ㅅㄱㄷㅅㄱㄱㄷㅅㄷㄷㅅ" localSheetId="0" hidden="1">{#N/A,#N/A,FALSE,"PART-1234-8-12-9(41)";#N/A,#N/A,FALSE,"PARTS-2(3)";#N/A,#N/A,FALSE,"VAN SYSTEM";#N/A,#N/A,FALSE,"PARTS-10(26)";#N/A,#N/A,FALSE,"PART-5-6-7-11(14)";#N/A,#N/A,FALSE,"PARTS-4(3)";#N/A,#N/A,FALSE,"PCLASS"}</definedName>
    <definedName name="ㅅㄱㄷㅅㄱㄱㄷㅅㄷㄷㅅ" hidden="1">{#N/A,#N/A,FALSE,"PART-1234-8-12-9(41)";#N/A,#N/A,FALSE,"PARTS-2(3)";#N/A,#N/A,FALSE,"VAN SYSTEM";#N/A,#N/A,FALSE,"PARTS-10(26)";#N/A,#N/A,FALSE,"PART-5-6-7-11(14)";#N/A,#N/A,FALSE,"PARTS-4(3)";#N/A,#N/A,FALSE,"PCLASS"}</definedName>
    <definedName name="ㅅㄱㄷㅅㄱㄱㄷㅅㄷㄷㅅ_2" localSheetId="0" hidden="1">{#N/A,#N/A,FALSE,"PART-1234-8-12-9(41)";#N/A,#N/A,FALSE,"PARTS-2(3)";#N/A,#N/A,FALSE,"VAN SYSTEM";#N/A,#N/A,FALSE,"PARTS-10(26)";#N/A,#N/A,FALSE,"PART-5-6-7-11(14)";#N/A,#N/A,FALSE,"PARTS-4(3)";#N/A,#N/A,FALSE,"PCLASS"}</definedName>
    <definedName name="ㅅㄱㄷㅅㄱㄱㄷㅅㄷㄷㅅ_2" hidden="1">{#N/A,#N/A,FALSE,"PART-1234-8-12-9(41)";#N/A,#N/A,FALSE,"PARTS-2(3)";#N/A,#N/A,FALSE,"VAN SYSTEM";#N/A,#N/A,FALSE,"PARTS-10(26)";#N/A,#N/A,FALSE,"PART-5-6-7-11(14)";#N/A,#N/A,FALSE,"PARTS-4(3)";#N/A,#N/A,FALSE,"PCLASS"}</definedName>
    <definedName name="ㅅ교ㄳ"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ㅅ교ㄳ" hidden="1">{#N/A,#N/A,FALSE,"손익표지";#N/A,#N/A,FALSE,"손익계산";#N/A,#N/A,FALSE,"일반관리비";#N/A,#N/A,FALSE,"영업외수익";#N/A,#N/A,FALSE,"영업외비용";#N/A,#N/A,FALSE,"매출액";#N/A,#N/A,FALSE,"요약손익";#N/A,#N/A,FALSE,"요약대차";#N/A,#N/A,FALSE,"매출채권현황";#N/A,#N/A,FALSE,"매출채권명세"}</definedName>
    <definedName name="ㅅㄴ" localSheetId="0" hidden="1">{#N/A,#N/A,FALSE,"지침";#N/A,#N/A,FALSE,"환경분석";#N/A,#N/A,FALSE,"Sheet16"}</definedName>
    <definedName name="ㅅㄴ" hidden="1">{#N/A,#N/A,FALSE,"지침";#N/A,#N/A,FALSE,"환경분석";#N/A,#N/A,FALSE,"Sheet16"}</definedName>
    <definedName name="ㅅㄷ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ㅅㄷㄱ" hidden="1">{#N/A,#N/A,FALSE,"손익표지";#N/A,#N/A,FALSE,"손익계산";#N/A,#N/A,FALSE,"일반관리비";#N/A,#N/A,FALSE,"영업외수익";#N/A,#N/A,FALSE,"영업외비용";#N/A,#N/A,FALSE,"매출액";#N/A,#N/A,FALSE,"요약손익";#N/A,#N/A,FALSE,"요약대차";#N/A,#N/A,FALSE,"매출채권현황";#N/A,#N/A,FALSE,"매출채권명세"}</definedName>
    <definedName name="ㅅㄹ녀ㅛㅅ누ㅛㅅㄴ구ㅛㅅㄱ누" localSheetId="0" hidden="1">{#N/A,#N/A,TRUE,"일정"}</definedName>
    <definedName name="ㅅㄹ녀ㅛㅅ누ㅛㅅㄴ구ㅛㅅㄱ누" localSheetId="3" hidden="1">{#N/A,#N/A,TRUE,"일정"}</definedName>
    <definedName name="ㅅㄹ녀ㅛㅅ누ㅛㅅㄴ구ㅛㅅㄱ누" hidden="1">{#N/A,#N/A,TRUE,"일정"}</definedName>
    <definedName name="ㅅㅅ" hidden="1">#REF!</definedName>
    <definedName name="ㅅㅅㅅ" localSheetId="25" hidden="1">{"'손익현황'!$A$1:$J$29"}</definedName>
    <definedName name="ㅅㅅㅅ" localSheetId="0" hidden="1">{"'손익현황'!$A$1:$J$29"}</definedName>
    <definedName name="ㅅㅅㅅ" localSheetId="3" hidden="1">{"'손익현황'!$A$1:$J$29"}</definedName>
    <definedName name="ㅅㅅㅅ" hidden="1">{"'손익현황'!$A$1:$J$29"}</definedName>
    <definedName name="ㅅㅅㅅㅅ" localSheetId="25" hidden="1">{#N/A,#N/A,FALSE,"UNIT";#N/A,#N/A,FALSE,"UNIT";#N/A,#N/A,FALSE,"계정"}</definedName>
    <definedName name="ㅅㅅㅅㅅ" localSheetId="0" hidden="1">{#N/A,#N/A,FALSE,"UNIT";#N/A,#N/A,FALSE,"UNIT";#N/A,#N/A,FALSE,"계정"}</definedName>
    <definedName name="ㅅㅅㅅㅅ" localSheetId="3" hidden="1">{#N/A,#N/A,FALSE,"UNIT";#N/A,#N/A,FALSE,"UNIT";#N/A,#N/A,FALSE,"계정"}</definedName>
    <definedName name="ㅅㅅㅅㅅ" hidden="1">{#N/A,#N/A,FALSE,"UNIT";#N/A,#N/A,FALSE,"UNIT";#N/A,#N/A,FALSE,"계정"}</definedName>
    <definedName name="ㅅㅅㅅㅅ_2" localSheetId="0" hidden="1">{#N/A,#N/A,FALSE,"PART-1234-8-12-9(41)";#N/A,#N/A,FALSE,"PARTS-2(3)";#N/A,#N/A,FALSE,"VAN SYSTEM";#N/A,#N/A,FALSE,"PARTS-10(26)";#N/A,#N/A,FALSE,"PART-5-6-7-11(14)";#N/A,#N/A,FALSE,"PARTS-4(3)";#N/A,#N/A,FALSE,"PCLASS"}</definedName>
    <definedName name="ㅅㅅㅅㅅ_2" hidden="1">{#N/A,#N/A,FALSE,"PART-1234-8-12-9(41)";#N/A,#N/A,FALSE,"PARTS-2(3)";#N/A,#N/A,FALSE,"VAN SYSTEM";#N/A,#N/A,FALSE,"PARTS-10(26)";#N/A,#N/A,FALSE,"PART-5-6-7-11(14)";#N/A,#N/A,FALSE,"PARTS-4(3)";#N/A,#N/A,FALSE,"PCLASS"}</definedName>
    <definedName name="ㅅㅅㅅㅅㅅㅅㅅ" localSheetId="25" hidden="1">{#N/A,#N/A,FALSE,"UNIT";#N/A,#N/A,FALSE,"UNIT";#N/A,#N/A,FALSE,"계정"}</definedName>
    <definedName name="ㅅㅅㅅㅅㅅㅅㅅ" localSheetId="0" hidden="1">{#N/A,#N/A,FALSE,"UNIT";#N/A,#N/A,FALSE,"UNIT";#N/A,#N/A,FALSE,"계정"}</definedName>
    <definedName name="ㅅㅅㅅㅅㅅㅅㅅ" localSheetId="3" hidden="1">{#N/A,#N/A,FALSE,"UNIT";#N/A,#N/A,FALSE,"UNIT";#N/A,#N/A,FALSE,"계정"}</definedName>
    <definedName name="ㅅㅅㅅㅅㅅㅅㅅ" hidden="1">{#N/A,#N/A,FALSE,"UNIT";#N/A,#N/A,FALSE,"UNIT";#N/A,#N/A,FALSE,"계정"}</definedName>
    <definedName name="ㅅ세" localSheetId="0" hidden="1">{#N/A,#N/A,FALSE,"98소지이동TOTvs99.1 (2)";#N/A,#N/A,FALSE,"TOTAL";#N/A,#N/A,FALSE,"98소지이동TOTvs99.1(b) (2)"}</definedName>
    <definedName name="ㅅ세" localSheetId="3" hidden="1">{#N/A,#N/A,FALSE,"98소지이동TOTvs99.1 (2)";#N/A,#N/A,FALSE,"TOTAL";#N/A,#N/A,FALSE,"98소지이동TOTvs99.1(b) (2)"}</definedName>
    <definedName name="ㅅ세" hidden="1">{#N/A,#N/A,FALSE,"98소지이동TOTvs99.1 (2)";#N/A,#N/A,FALSE,"TOTAL";#N/A,#N/A,FALSE,"98소지이동TOTvs99.1(b) (2)"}</definedName>
    <definedName name="사" localSheetId="25" hidden="1">{#N/A,#N/A,FALSE,"BS";#N/A,#N/A,FALSE,"PL";#N/A,#N/A,FALSE,"처분";#N/A,#N/A,FALSE,"현금";#N/A,#N/A,FALSE,"매출";#N/A,#N/A,FALSE,"원가";#N/A,#N/A,FALSE,"경영"}</definedName>
    <definedName name="사" localSheetId="0" hidden="1">{#N/A,#N/A,FALSE,"BS";#N/A,#N/A,FALSE,"PL";#N/A,#N/A,FALSE,"처분";#N/A,#N/A,FALSE,"현금";#N/A,#N/A,FALSE,"매출";#N/A,#N/A,FALSE,"원가";#N/A,#N/A,FALSE,"경영"}</definedName>
    <definedName name="사" localSheetId="3" hidden="1">{#N/A,#N/A,FALSE,"BS";#N/A,#N/A,FALSE,"PL";#N/A,#N/A,FALSE,"처분";#N/A,#N/A,FALSE,"현금";#N/A,#N/A,FALSE,"매출";#N/A,#N/A,FALSE,"원가";#N/A,#N/A,FALSE,"경영"}</definedName>
    <definedName name="사" hidden="1">{#N/A,#N/A,FALSE,"BS";#N/A,#N/A,FALSE,"PL";#N/A,#N/A,FALSE,"처분";#N/A,#N/A,FALSE,"현금";#N/A,#N/A,FALSE,"매출";#N/A,#N/A,FALSE,"원가";#N/A,#N/A,FALSE,"경영"}</definedName>
    <definedName name="사1" localSheetId="0" hidden="1">{#N/A,#N/A,FALSE,"지침";#N/A,#N/A,FALSE,"환경분석";#N/A,#N/A,FALSE,"Sheet16"}</definedName>
    <definedName name="사1" hidden="1">{#N/A,#N/A,FALSE,"지침";#N/A,#N/A,FALSE,"환경분석";#N/A,#N/A,FALSE,"Sheet16"}</definedName>
    <definedName name="사고" localSheetId="0" hidden="1">{"'4월수지'!$A$1:$AE$45"}</definedName>
    <definedName name="사고" hidden="1">{"'4월수지'!$A$1:$AE$45"}</definedName>
    <definedName name="사내" localSheetId="0" hidden="1">{"'5'!$A$1:$BB$147"}</definedName>
    <definedName name="사내" hidden="1">{"'5'!$A$1:$BB$147"}</definedName>
    <definedName name="사다라다라" localSheetId="0" hidden="1">{"'5'!$A$1:$BB$147"}</definedName>
    <definedName name="사다라다라" hidden="1">{"'5'!$A$1:$BB$147"}</definedName>
    <definedName name="사다함이" localSheetId="0" hidden="1">{#N/A,#N/A,FALSE,"정공"}</definedName>
    <definedName name="사다함이" localSheetId="3" hidden="1">{#N/A,#N/A,FALSE,"정공"}</definedName>
    <definedName name="사다함이" hidden="1">{#N/A,#N/A,FALSE,"정공"}</definedName>
    <definedName name="사라다라사" localSheetId="0" hidden="1">{"'5'!$A$1:$BB$147"}</definedName>
    <definedName name="사라다라사" hidden="1">{"'5'!$A$1:$BB$147"}</definedName>
    <definedName name="사람" localSheetId="25" hidden="1">{#N/A,#N/A,FALSE,"BS";#N/A,#N/A,FALSE,"PL";#N/A,#N/A,FALSE,"처분";#N/A,#N/A,FALSE,"현금";#N/A,#N/A,FALSE,"매출";#N/A,#N/A,FALSE,"원가";#N/A,#N/A,FALSE,"경영"}</definedName>
    <definedName name="사람" localSheetId="0" hidden="1">{#N/A,#N/A,FALSE,"BS";#N/A,#N/A,FALSE,"PL";#N/A,#N/A,FALSE,"처분";#N/A,#N/A,FALSE,"현금";#N/A,#N/A,FALSE,"매출";#N/A,#N/A,FALSE,"원가";#N/A,#N/A,FALSE,"경영"}</definedName>
    <definedName name="사람" localSheetId="3" hidden="1">{#N/A,#N/A,FALSE,"BS";#N/A,#N/A,FALSE,"PL";#N/A,#N/A,FALSE,"처분";#N/A,#N/A,FALSE,"현금";#N/A,#N/A,FALSE,"매출";#N/A,#N/A,FALSE,"원가";#N/A,#N/A,FALSE,"경영"}</definedName>
    <definedName name="사람" hidden="1">{#N/A,#N/A,FALSE,"BS";#N/A,#N/A,FALSE,"PL";#N/A,#N/A,FALSE,"처분";#N/A,#N/A,FALSE,"현금";#N/A,#N/A,FALSE,"매출";#N/A,#N/A,FALSE,"원가";#N/A,#N/A,FALSE,"경영"}</definedName>
    <definedName name="사람의마음" localSheetId="0" hidden="1">{#N/A,#N/A,TRUE,"생산";#N/A,#N/A,TRUE,"표지"}</definedName>
    <definedName name="사람의마음" hidden="1">{#N/A,#N/A,TRUE,"생산";#N/A,#N/A,TRUE,"표지"}</definedName>
    <definedName name="사람이야" localSheetId="0" hidden="1">{#N/A,#N/A,FALSE,"정공"}</definedName>
    <definedName name="사람이야" localSheetId="3" hidden="1">{#N/A,#N/A,FALSE,"정공"}</definedName>
    <definedName name="사람이야" hidden="1">{#N/A,#N/A,FALSE,"정공"}</definedName>
    <definedName name="사랑" localSheetId="0" hidden="1">{#N/A,#N/A,FALSE,"지침";#N/A,#N/A,FALSE,"환경분석";#N/A,#N/A,FALSE,"Sheet16"}</definedName>
    <definedName name="사랑" hidden="1">{#N/A,#N/A,FALSE,"지침";#N/A,#N/A,FALSE,"환경분석";#N/A,#N/A,FALSE,"Sheet16"}</definedName>
    <definedName name="사랑2" localSheetId="0" hidden="1">{"'5'!$A$1:$BB$147"}</definedName>
    <definedName name="사랑2" hidden="1">{"'5'!$A$1:$BB$147"}</definedName>
    <definedName name="사랑3" localSheetId="0" hidden="1">{"'5'!$A$1:$BB$147"}</definedName>
    <definedName name="사랑3" hidden="1">{"'5'!$A$1:$BB$147"}</definedName>
    <definedName name="사랑하오" localSheetId="0" hidden="1">{#N/A,#N/A,FALSE,"정공"}</definedName>
    <definedName name="사랑하오" localSheetId="3" hidden="1">{#N/A,#N/A,FALSE,"정공"}</definedName>
    <definedName name="사랑하오" hidden="1">{#N/A,#N/A,FALSE,"정공"}</definedName>
    <definedName name="사망"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사망"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사망"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사본" localSheetId="0" hidden="1">{#N/A,#N/A,FALSE,"정공"}</definedName>
    <definedName name="사본" localSheetId="3" hidden="1">{#N/A,#N/A,FALSE,"정공"}</definedName>
    <definedName name="사본" hidden="1">{#N/A,#N/A,FALSE,"정공"}</definedName>
    <definedName name="사소" localSheetId="25" hidden="1">{#N/A,#N/A,FALSE,"BS";#N/A,#N/A,FALSE,"PL";#N/A,#N/A,FALSE,"처분";#N/A,#N/A,FALSE,"현금";#N/A,#N/A,FALSE,"매출";#N/A,#N/A,FALSE,"원가";#N/A,#N/A,FALSE,"경영"}</definedName>
    <definedName name="사소" localSheetId="0" hidden="1">{#N/A,#N/A,FALSE,"BS";#N/A,#N/A,FALSE,"PL";#N/A,#N/A,FALSE,"처분";#N/A,#N/A,FALSE,"현금";#N/A,#N/A,FALSE,"매출";#N/A,#N/A,FALSE,"원가";#N/A,#N/A,FALSE,"경영"}</definedName>
    <definedName name="사소" localSheetId="3" hidden="1">{#N/A,#N/A,FALSE,"BS";#N/A,#N/A,FALSE,"PL";#N/A,#N/A,FALSE,"처분";#N/A,#N/A,FALSE,"현금";#N/A,#N/A,FALSE,"매출";#N/A,#N/A,FALSE,"원가";#N/A,#N/A,FALSE,"경영"}</definedName>
    <definedName name="사소" hidden="1">{#N/A,#N/A,FALSE,"BS";#N/A,#N/A,FALSE,"PL";#N/A,#N/A,FALSE,"처분";#N/A,#N/A,FALSE,"현금";#N/A,#N/A,FALSE,"매출";#N/A,#N/A,FALSE,"원가";#N/A,#N/A,FALSE,"경영"}</definedName>
    <definedName name="사시"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사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사양" localSheetId="0" hidden="1">{#N/A,#N/A,FALSE,"지침";#N/A,#N/A,FALSE,"환경분석";#N/A,#N/A,FALSE,"Sheet16"}</definedName>
    <definedName name="사양" hidden="1">{#N/A,#N/A,FALSE,"지침";#N/A,#N/A,FALSE,"환경분석";#N/A,#N/A,FALSE,"Sheet16"}</definedName>
    <definedName name="사업" localSheetId="25" hidden="1">{#N/A,#N/A,FALSE,"UNIT";#N/A,#N/A,FALSE,"UNIT";#N/A,#N/A,FALSE,"계정"}</definedName>
    <definedName name="사업" localSheetId="0" hidden="1">{#N/A,#N/A,FALSE,"UNIT";#N/A,#N/A,FALSE,"UNIT";#N/A,#N/A,FALSE,"계정"}</definedName>
    <definedName name="사업" localSheetId="3" hidden="1">{#N/A,#N/A,FALSE,"UNIT";#N/A,#N/A,FALSE,"UNIT";#N/A,#N/A,FALSE,"계정"}</definedName>
    <definedName name="사업" hidden="1">{#N/A,#N/A,FALSE,"UNIT";#N/A,#N/A,FALSE,"UNIT";#N/A,#N/A,FALSE,"계정"}</definedName>
    <definedName name="사업계획" localSheetId="25" hidden="1">{#N/A,#N/A,FALSE,"기술료 비교"}</definedName>
    <definedName name="사업계획" localSheetId="0" hidden="1">{#N/A,#N/A,FALSE,"기술료 비교"}</definedName>
    <definedName name="사업계획" localSheetId="3" hidden="1">{#N/A,#N/A,FALSE,"기술료 비교"}</definedName>
    <definedName name="사업계획" hidden="1">{#N/A,#N/A,FALSE,"기술료 비교"}</definedName>
    <definedName name="사업계획복사" localSheetId="25" hidden="1">{"'Sheet1'!$A$1:$H$36"}</definedName>
    <definedName name="사업계획복사" localSheetId="0" hidden="1">{"'Sheet1'!$A$1:$H$36"}</definedName>
    <definedName name="사업계획복사" localSheetId="3" hidden="1">{"'Sheet1'!$A$1:$H$36"}</definedName>
    <definedName name="사업계획복사" hidden="1">{"'Sheet1'!$A$1:$H$36"}</definedName>
    <definedName name="사업계획요약01" localSheetId="25" hidden="1">{"'Sheet1'!$A$1:$H$36"}</definedName>
    <definedName name="사업계획요약01" localSheetId="0" hidden="1">{"'Sheet1'!$A$1:$H$36"}</definedName>
    <definedName name="사업계획요약01" localSheetId="3" hidden="1">{"'Sheet1'!$A$1:$H$36"}</definedName>
    <definedName name="사업계획요약01" hidden="1">{"'Sheet1'!$A$1:$H$36"}</definedName>
    <definedName name="사업계획요약2" localSheetId="25" hidden="1">{"'Sheet1'!$A$1:$H$36"}</definedName>
    <definedName name="사업계획요약2" localSheetId="0" hidden="1">{"'Sheet1'!$A$1:$H$36"}</definedName>
    <definedName name="사업계획요약2" localSheetId="3" hidden="1">{"'Sheet1'!$A$1:$H$36"}</definedName>
    <definedName name="사업계획요약2" hidden="1">{"'Sheet1'!$A$1:$H$36"}</definedName>
    <definedName name="사업관리" localSheetId="0" hidden="1">{#N/A,#N/A,FALSE,"PART-1234-8-12-9(41)";#N/A,#N/A,FALSE,"PARTS-2(3)";#N/A,#N/A,FALSE,"VAN SYSTEM";#N/A,#N/A,FALSE,"PARTS-10(26)";#N/A,#N/A,FALSE,"PART-5-6-7-11(14)";#N/A,#N/A,FALSE,"PARTS-4(3)";#N/A,#N/A,FALSE,"PCLASS"}</definedName>
    <definedName name="사업관리" hidden="1">{#N/A,#N/A,FALSE,"PART-1234-8-12-9(41)";#N/A,#N/A,FALSE,"PARTS-2(3)";#N/A,#N/A,FALSE,"VAN SYSTEM";#N/A,#N/A,FALSE,"PARTS-10(26)";#N/A,#N/A,FALSE,"PART-5-6-7-11(14)";#N/A,#N/A,FALSE,"PARTS-4(3)";#N/A,#N/A,FALSE,"PCLASS"}</definedName>
    <definedName name="사업법인수량계획"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사업법인수량계획"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사업비교표" localSheetId="0" hidden="1">{#N/A,#N/A,FALSE,"정공"}</definedName>
    <definedName name="사업비교표" localSheetId="3" hidden="1">{#N/A,#N/A,FALSE,"정공"}</definedName>
    <definedName name="사업비교표" hidden="1">{#N/A,#N/A,FALSE,"정공"}</definedName>
    <definedName name="사업장부가세" localSheetId="0" hidden="1">{#N/A,#N/A,FALSE,"Aging Summary";#N/A,#N/A,FALSE,"Ratio Analysis";#N/A,#N/A,FALSE,"Test 120 Day Accts";#N/A,#N/A,FALSE,"Tickmarks"}</definedName>
    <definedName name="사업장부가세" hidden="1">{#N/A,#N/A,FALSE,"Aging Summary";#N/A,#N/A,FALSE,"Ratio Analysis";#N/A,#N/A,FALSE,"Test 120 Day Accts";#N/A,#N/A,FALSE,"Tickmarks"}</definedName>
    <definedName name="사업추진" localSheetId="0" hidden="1">{#N/A,#N/A,FALSE,"정공"}</definedName>
    <definedName name="사업추진" localSheetId="3" hidden="1">{#N/A,#N/A,FALSE,"정공"}</definedName>
    <definedName name="사업추진" hidden="1">{#N/A,#N/A,FALSE,"정공"}</definedName>
    <definedName name="사업활성" localSheetId="25" hidden="1">{#N/A,#N/A,FALSE,"UNIT";#N/A,#N/A,FALSE,"UNIT";#N/A,#N/A,FALSE,"계정"}</definedName>
    <definedName name="사업활성" localSheetId="0" hidden="1">{#N/A,#N/A,FALSE,"UNIT";#N/A,#N/A,FALSE,"UNIT";#N/A,#N/A,FALSE,"계정"}</definedName>
    <definedName name="사업활성" localSheetId="3" hidden="1">{#N/A,#N/A,FALSE,"UNIT";#N/A,#N/A,FALSE,"UNIT";#N/A,#N/A,FALSE,"계정"}</definedName>
    <definedName name="사업활성" hidden="1">{#N/A,#N/A,FALSE,"UNIT";#N/A,#N/A,FALSE,"UNIT";#N/A,#N/A,FALSE,"계정"}</definedName>
    <definedName name="사용" localSheetId="0" hidden="1">{#N/A,#N/A,FALSE,"P.C.B"}</definedName>
    <definedName name="사용" hidden="1">{#N/A,#N/A,FALSE,"P.C.B"}</definedName>
    <definedName name="사원명부겉장" localSheetId="0" hidden="1">{#N/A,#N/A,FALSE,"계약직(여)"}</definedName>
    <definedName name="사원명부겉장" localSheetId="3" hidden="1">{#N/A,#N/A,FALSE,"계약직(여)"}</definedName>
    <definedName name="사원명부겉장" hidden="1">{#N/A,#N/A,FALSE,"계약직(여)"}</definedName>
    <definedName name="사원명부직브" localSheetId="0" hidden="1">{#N/A,#N/A,FALSE,"계약직(여)"}</definedName>
    <definedName name="사원명부직브" localSheetId="3" hidden="1">{#N/A,#N/A,FALSE,"계약직(여)"}</definedName>
    <definedName name="사원명부직브" hidden="1">{#N/A,#N/A,FALSE,"계약직(여)"}</definedName>
    <definedName name="사원미지급" localSheetId="0" hidden="1">{#N/A,#N/A,FALSE,"1.CRITERIA";#N/A,#N/A,FALSE,"2.IS";#N/A,#N/A,FALSE,"3.BS";#N/A,#N/A,FALSE,"4.PER PL";#N/A,#N/A,FALSE,"5.INVESTMENT";#N/A,#N/A,FALSE,"6.공문";#N/A,#N/A,FALSE,"7.netinvest"}</definedName>
    <definedName name="사원미지급" hidden="1">{#N/A,#N/A,FALSE,"1.CRITERIA";#N/A,#N/A,FALSE,"2.IS";#N/A,#N/A,FALSE,"3.BS";#N/A,#N/A,FALSE,"4.PER PL";#N/A,#N/A,FALSE,"5.INVESTMENT";#N/A,#N/A,FALSE,"6.공문";#N/A,#N/A,FALSE,"7.netinvest"}</definedName>
    <definedName name="사진" localSheetId="25" hidden="1">{#N/A,#N/A,FALSE,"BS";#N/A,#N/A,FALSE,"PL";#N/A,#N/A,FALSE,"처분";#N/A,#N/A,FALSE,"현금";#N/A,#N/A,FALSE,"매출";#N/A,#N/A,FALSE,"원가";#N/A,#N/A,FALSE,"경영"}</definedName>
    <definedName name="사진" localSheetId="0" hidden="1">{#N/A,#N/A,FALSE,"BS";#N/A,#N/A,FALSE,"PL";#N/A,#N/A,FALSE,"처분";#N/A,#N/A,FALSE,"현금";#N/A,#N/A,FALSE,"매출";#N/A,#N/A,FALSE,"원가";#N/A,#N/A,FALSE,"경영"}</definedName>
    <definedName name="사진" localSheetId="3" hidden="1">{#N/A,#N/A,FALSE,"BS";#N/A,#N/A,FALSE,"PL";#N/A,#N/A,FALSE,"처분";#N/A,#N/A,FALSE,"현금";#N/A,#N/A,FALSE,"매출";#N/A,#N/A,FALSE,"원가";#N/A,#N/A,FALSE,"경영"}</definedName>
    <definedName name="사진" hidden="1">{#N/A,#N/A,FALSE,"BS";#N/A,#N/A,FALSE,"PL";#N/A,#N/A,FALSE,"처분";#N/A,#N/A,FALSE,"현금";#N/A,#N/A,FALSE,"매출";#N/A,#N/A,FALSE,"원가";#N/A,#N/A,FALSE,"경영"}</definedName>
    <definedName name="사진2" localSheetId="0" hidden="1">{#N/A,#N/A,FALSE,"단축1";#N/A,#N/A,FALSE,"단축2";#N/A,#N/A,FALSE,"단축3";#N/A,#N/A,FALSE,"장축";#N/A,#N/A,FALSE,"4WD"}</definedName>
    <definedName name="사진2" hidden="1">{#N/A,#N/A,FALSE,"단축1";#N/A,#N/A,FALSE,"단축2";#N/A,#N/A,FALSE,"단축3";#N/A,#N/A,FALSE,"장축";#N/A,#N/A,FALSE,"4WD"}</definedName>
    <definedName name="사질" localSheetId="25" hidden="1">{#N/A,#N/A,FALSE,"BS";#N/A,#N/A,FALSE,"PL";#N/A,#N/A,FALSE,"처분";#N/A,#N/A,FALSE,"현금";#N/A,#N/A,FALSE,"매출";#N/A,#N/A,FALSE,"원가";#N/A,#N/A,FALSE,"경영"}</definedName>
    <definedName name="사질" localSheetId="0" hidden="1">{#N/A,#N/A,FALSE,"BS";#N/A,#N/A,FALSE,"PL";#N/A,#N/A,FALSE,"처분";#N/A,#N/A,FALSE,"현금";#N/A,#N/A,FALSE,"매출";#N/A,#N/A,FALSE,"원가";#N/A,#N/A,FALSE,"경영"}</definedName>
    <definedName name="사질" localSheetId="3" hidden="1">{#N/A,#N/A,FALSE,"BS";#N/A,#N/A,FALSE,"PL";#N/A,#N/A,FALSE,"처분";#N/A,#N/A,FALSE,"현금";#N/A,#N/A,FALSE,"매출";#N/A,#N/A,FALSE,"원가";#N/A,#N/A,FALSE,"경영"}</definedName>
    <definedName name="사질" hidden="1">{#N/A,#N/A,FALSE,"BS";#N/A,#N/A,FALSE,"PL";#N/A,#N/A,FALSE,"처분";#N/A,#N/A,FALSE,"현금";#N/A,#N/A,FALSE,"매출";#N/A,#N/A,FALSE,"원가";#N/A,#N/A,FALSE,"경영"}</definedName>
    <definedName name="산본" localSheetId="0" hidden="1">{"YTD/Forecast",#N/A,TRUE,"Fcst_TPLN";"Monthly Averages",#N/A,TRUE,"Fcst_TPLN"}</definedName>
    <definedName name="산본" localSheetId="3" hidden="1">{"YTD/Forecast",#N/A,TRUE,"Fcst_TPLN";"Monthly Averages",#N/A,TRUE,"Fcst_TPLN"}</definedName>
    <definedName name="산본" hidden="1">{"YTD/Forecast",#N/A,TRUE,"Fcst_TPLN";"Monthly Averages",#N/A,TRUE,"Fcst_TPLN"}</definedName>
    <definedName name="산출근거2" localSheetId="0" hidden="1">{#N/A,#N/A,FALSE,"PART-1234-8-12-9(41)";#N/A,#N/A,FALSE,"PARTS-2(3)";#N/A,#N/A,FALSE,"VAN SYSTEM";#N/A,#N/A,FALSE,"PARTS-10(26)";#N/A,#N/A,FALSE,"PART-5-6-7-11(14)";#N/A,#N/A,FALSE,"PARTS-4(3)";#N/A,#N/A,FALSE,"PCLASS"}</definedName>
    <definedName name="산출근거2" hidden="1">{#N/A,#N/A,FALSE,"PART-1234-8-12-9(41)";#N/A,#N/A,FALSE,"PARTS-2(3)";#N/A,#N/A,FALSE,"VAN SYSTEM";#N/A,#N/A,FALSE,"PARTS-10(26)";#N/A,#N/A,FALSE,"PART-5-6-7-11(14)";#N/A,#N/A,FALSE,"PARTS-4(3)";#N/A,#N/A,FALSE,"PCLASS"}</definedName>
    <definedName name="산출내역" hidden="1">#REF!</definedName>
    <definedName name="산출내역1" hidden="1">#REF!</definedName>
    <definedName name="살" localSheetId="0" hidden="1">{#N/A,#N/A,FALSE,"지침";#N/A,#N/A,FALSE,"환경분석";#N/A,#N/A,FALSE,"Sheet16"}</definedName>
    <definedName name="살" hidden="1">{#N/A,#N/A,FALSE,"지침";#N/A,#N/A,FALSE,"환경분석";#N/A,#N/A,FALSE,"Sheet16"}</definedName>
    <definedName name="삼" localSheetId="0" hidden="1">{#N/A,#N/A,TRUE,"생산";#N/A,#N/A,TRUE,"표지"}</definedName>
    <definedName name="삼" hidden="1">{#N/A,#N/A,TRUE,"생산";#N/A,#N/A,TRUE,"표지"}</definedName>
    <definedName name="삼성" localSheetId="0" hidden="1">{#N/A,#N/A,FALSE,"정공"}</definedName>
    <definedName name="삼성" localSheetId="3" hidden="1">{#N/A,#N/A,FALSE,"정공"}</definedName>
    <definedName name="삼성" hidden="1">{#N/A,#N/A,FALSE,"정공"}</definedName>
    <definedName name="삼성2" localSheetId="0" hidden="1">{#N/A,#N/A,FALSE,"정공"}</definedName>
    <definedName name="삼성2" localSheetId="3" hidden="1">{#N/A,#N/A,FALSE,"정공"}</definedName>
    <definedName name="삼성2" hidden="1">{#N/A,#N/A,FALSE,"정공"}</definedName>
    <definedName name="상" localSheetId="0" hidden="1">{#N/A,#N/A,FALSE,"PART-1234-8-12-9(41)";#N/A,#N/A,FALSE,"PARTS-2(3)";#N/A,#N/A,FALSE,"VAN SYSTEM";#N/A,#N/A,FALSE,"PARTS-10(26)";#N/A,#N/A,FALSE,"PART-5-6-7-11(14)";#N/A,#N/A,FALSE,"PARTS-4(3)";#N/A,#N/A,FALSE,"PCLASS"}</definedName>
    <definedName name="상" hidden="1">{#N/A,#N/A,FALSE,"PART-1234-8-12-9(41)";#N/A,#N/A,FALSE,"PARTS-2(3)";#N/A,#N/A,FALSE,"VAN SYSTEM";#N/A,#N/A,FALSE,"PARTS-10(26)";#N/A,#N/A,FALSE,"PART-5-6-7-11(14)";#N/A,#N/A,FALSE,"PARTS-4(3)";#N/A,#N/A,FALSE,"PCLASS"}</definedName>
    <definedName name="상국" localSheetId="0" hidden="1">{"'Sheet1'!$A$1:$H$36"}</definedName>
    <definedName name="상국" localSheetId="3" hidden="1">{"'Sheet1'!$A$1:$H$36"}</definedName>
    <definedName name="상국" hidden="1">{"'Sheet1'!$A$1:$H$36"}</definedName>
    <definedName name="상권" localSheetId="0" hidden="1">{"'7'!$B$15:$D$32"}</definedName>
    <definedName name="상권" hidden="1">{"'7'!$B$15:$D$32"}</definedName>
    <definedName name="상로허호" localSheetId="0" hidden="1">{#N/A,#N/A,FALSE,"정공"}</definedName>
    <definedName name="상로허호" localSheetId="3" hidden="1">{#N/A,#N/A,FALSE,"정공"}</definedName>
    <definedName name="상로허호" hidden="1">{#N/A,#N/A,FALSE,"정공"}</definedName>
    <definedName name="상반고과" localSheetId="0" hidden="1">{#N/A,#N/A,FALSE,"손익표지";#N/A,#N/A,FALSE,"손익계산";#N/A,#N/A,FALSE,"일반관리비";#N/A,#N/A,FALSE,"영업외수익";#N/A,#N/A,FALSE,"영업외비용";#N/A,#N/A,FALSE,"매출액";#N/A,#N/A,FALSE,"요약손익";#N/A,#N/A,FALSE,"요약대차";#N/A,#N/A,FALSE,"매출채권현황";#N/A,#N/A,FALSE,"매출채권명세"}</definedName>
    <definedName name="상반고과" hidden="1">{#N/A,#N/A,FALSE,"손익표지";#N/A,#N/A,FALSE,"손익계산";#N/A,#N/A,FALSE,"일반관리비";#N/A,#N/A,FALSE,"영업외수익";#N/A,#N/A,FALSE,"영업외비용";#N/A,#N/A,FALSE,"매출액";#N/A,#N/A,FALSE,"요약손익";#N/A,#N/A,FALSE,"요약대차";#N/A,#N/A,FALSE,"매출채권현황";#N/A,#N/A,FALSE,"매출채권명세"}</definedName>
    <definedName name="상봉" localSheetId="0" hidden="1">{"YTD/Forecast",#N/A,TRUE,"Fcst_TPLN";"Monthly Averages",#N/A,TRUE,"Fcst_TPLN"}</definedName>
    <definedName name="상봉" localSheetId="3" hidden="1">{"YTD/Forecast",#N/A,TRUE,"Fcst_TPLN";"Monthly Averages",#N/A,TRUE,"Fcst_TPLN"}</definedName>
    <definedName name="상봉" hidden="1">{"YTD/Forecast",#N/A,TRUE,"Fcst_TPLN";"Monthly Averages",#N/A,TRUE,"Fcst_TPLN"}</definedName>
    <definedName name="상수도" localSheetId="0" hidden="1">{#N/A,#N/A,FALSE,"PART-1234-8-12-9(41)";#N/A,#N/A,FALSE,"PARTS-2(3)";#N/A,#N/A,FALSE,"VAN SYSTEM";#N/A,#N/A,FALSE,"PARTS-10(26)";#N/A,#N/A,FALSE,"PART-5-6-7-11(14)";#N/A,#N/A,FALSE,"PARTS-4(3)";#N/A,#N/A,FALSE,"PCLASS"}</definedName>
    <definedName name="상수도" hidden="1">{#N/A,#N/A,FALSE,"PART-1234-8-12-9(41)";#N/A,#N/A,FALSE,"PARTS-2(3)";#N/A,#N/A,FALSE,"VAN SYSTEM";#N/A,#N/A,FALSE,"PARTS-10(26)";#N/A,#N/A,FALSE,"PART-5-6-7-11(14)";#N/A,#N/A,FALSE,"PARTS-4(3)";#N/A,#N/A,FALSE,"PCLASS"}</definedName>
    <definedName name="상주" localSheetId="0" hidden="1">{#N/A,#N/A,FALSE,"지침";#N/A,#N/A,FALSE,"환경분석";#N/A,#N/A,FALSE,"Sheet16"}</definedName>
    <definedName name="상주" hidden="1">{#N/A,#N/A,FALSE,"지침";#N/A,#N/A,FALSE,"환경분석";#N/A,#N/A,FALSE,"Sheet16"}</definedName>
    <definedName name="상주감리" localSheetId="0" hidden="1">{#N/A,#N/A,FALSE,"지침";#N/A,#N/A,FALSE,"환경분석";#N/A,#N/A,FALSE,"Sheet16"}</definedName>
    <definedName name="상주감리" hidden="1">{#N/A,#N/A,FALSE,"지침";#N/A,#N/A,FALSE,"환경분석";#N/A,#N/A,FALSE,"Sheet16"}</definedName>
    <definedName name="상품" hidden="1">#REF!</definedName>
    <definedName name="상품개발" localSheetId="0" hidden="1">{"'7'!$B$15:$D$32"}</definedName>
    <definedName name="상품개발" hidden="1">{"'7'!$B$15:$D$32"}</definedName>
    <definedName name="상품원가" localSheetId="0" hidden="1">{#N/A,#N/A,FALSE,"Sheet5"}</definedName>
    <definedName name="상품원가" hidden="1">{#N/A,#N/A,FALSE,"Sheet5"}</definedName>
    <definedName name="상품재고" localSheetId="0" hidden="1">{"'손익현황'!$A$1:$J$29"}</definedName>
    <definedName name="상품재고" hidden="1">{"'손익현황'!$A$1:$J$29"}</definedName>
    <definedName name="상환" hidden="1">#REF!</definedName>
    <definedName name="새" localSheetId="0" hidden="1">{#N/A,#N/A,FALSE,"주요여수신";#N/A,#N/A,FALSE,"수신금리";#N/A,#N/A,FALSE,"대출금리";#N/A,#N/A,FALSE,"신규대출";#N/A,#N/A,FALSE,"총액대출"}</definedName>
    <definedName name="새" hidden="1">{#N/A,#N/A,FALSE,"주요여수신";#N/A,#N/A,FALSE,"수신금리";#N/A,#N/A,FALSE,"대출금리";#N/A,#N/A,FALSE,"신규대출";#N/A,#N/A,FALSE,"총액대출"}</definedName>
    <definedName name="새것" localSheetId="0" hidden="1">{#N/A,#N/A,FALSE,"지침";#N/A,#N/A,FALSE,"환경분석";#N/A,#N/A,FALSE,"Sheet16"}</definedName>
    <definedName name="새것" hidden="1">{#N/A,#N/A,FALSE,"지침";#N/A,#N/A,FALSE,"환경분석";#N/A,#N/A,FALSE,"Sheet16"}</definedName>
    <definedName name="새로운미지급" localSheetId="0" hidden="1">{#N/A,#N/A,FALSE,"Aging Summary";#N/A,#N/A,FALSE,"Ratio Analysis";#N/A,#N/A,FALSE,"Test 120 Day Accts";#N/A,#N/A,FALSE,"Tickmarks"}</definedName>
    <definedName name="새로운미지급" hidden="1">{#N/A,#N/A,FALSE,"Aging Summary";#N/A,#N/A,FALSE,"Ratio Analysis";#N/A,#N/A,FALSE,"Test 120 Day Accts";#N/A,#N/A,FALSE,"Tickmarks"}</definedName>
    <definedName name="새로운이름" localSheetId="25" hidden="1">{#N/A,#N/A,FALSE,"UNIT";#N/A,#N/A,FALSE,"UNIT";#N/A,#N/A,FALSE,"계정"}</definedName>
    <definedName name="새로운이름" localSheetId="0" hidden="1">{#N/A,#N/A,FALSE,"UNIT";#N/A,#N/A,FALSE,"UNIT";#N/A,#N/A,FALSE,"계정"}</definedName>
    <definedName name="새로운이름" localSheetId="3" hidden="1">{#N/A,#N/A,FALSE,"UNIT";#N/A,#N/A,FALSE,"UNIT";#N/A,#N/A,FALSE,"계정"}</definedName>
    <definedName name="새로운이름" hidden="1">{#N/A,#N/A,FALSE,"UNIT";#N/A,#N/A,FALSE,"UNIT";#N/A,#N/A,FALSE,"계정"}</definedName>
    <definedName name="새새샛" localSheetId="0" hidden="1">{"'미착금액'!$A$4:$G$14"}</definedName>
    <definedName name="새새샛" hidden="1">{"'미착금액'!$A$4:$G$14"}</definedName>
    <definedName name="새이름" localSheetId="0" hidden="1">{#N/A,#N/A,FALSE,"BS";#N/A,#N/A,FALSE,"PL";#N/A,#N/A,FALSE,"처분";#N/A,#N/A,FALSE,"현금";#N/A,#N/A,FALSE,"매출";#N/A,#N/A,FALSE,"원가";#N/A,#N/A,FALSE,"경영"}</definedName>
    <definedName name="새이름" hidden="1">{#N/A,#N/A,FALSE,"BS";#N/A,#N/A,FALSE,"PL";#N/A,#N/A,FALSE,"처분";#N/A,#N/A,FALSE,"현금";#N/A,#N/A,FALSE,"매출";#N/A,#N/A,FALSE,"원가";#N/A,#N/A,FALSE,"경영"}</definedName>
    <definedName name="새파일편집" localSheetId="0" hidden="1">{#N/A,#N/A,FALSE,"정공"}</definedName>
    <definedName name="새파일편집" localSheetId="3" hidden="1">{#N/A,#N/A,FALSE,"정공"}</definedName>
    <definedName name="새파일편집" hidden="1">{#N/A,#N/A,FALSE,"정공"}</definedName>
    <definedName name="생산" localSheetId="0" hidden="1">{#N/A,#N/A,FALSE,"98소지이동TOTvs99.1 (2)";#N/A,#N/A,FALSE,"TOTAL";#N/A,#N/A,FALSE,"98소지이동TOTvs99.1(b) (2)"}</definedName>
    <definedName name="생산" localSheetId="3" hidden="1">{#N/A,#N/A,FALSE,"98소지이동TOTvs99.1 (2)";#N/A,#N/A,FALSE,"TOTAL";#N/A,#N/A,FALSE,"98소지이동TOTvs99.1(b) (2)"}</definedName>
    <definedName name="생산" hidden="1">{#N/A,#N/A,FALSE,"98소지이동TOTvs99.1 (2)";#N/A,#N/A,FALSE,"TOTAL";#N/A,#N/A,FALSE,"98소지이동TOTvs99.1(b) (2)"}</definedName>
    <definedName name="생산1" localSheetId="0" hidden="1">{#N/A,#N/A,FALSE,"군산원가";#N/A,#N/A,FALSE,"팀별월별";#N/A,#N/A,FALSE,"타공정대체";#N/A,#N/A,FALSE,"기타경비";#N/A,#N/A,FALSE,"원료";#N/A,#N/A,FALSE,"연료"}</definedName>
    <definedName name="생산1" localSheetId="3" hidden="1">{#N/A,#N/A,FALSE,"군산원가";#N/A,#N/A,FALSE,"팀별월별";#N/A,#N/A,FALSE,"타공정대체";#N/A,#N/A,FALSE,"기타경비";#N/A,#N/A,FALSE,"원료";#N/A,#N/A,FALSE,"연료"}</definedName>
    <definedName name="생산1" hidden="1">{#N/A,#N/A,FALSE,"군산원가";#N/A,#N/A,FALSE,"팀별월별";#N/A,#N/A,FALSE,"타공정대체";#N/A,#N/A,FALSE,"기타경비";#N/A,#N/A,FALSE,"원료";#N/A,#N/A,FALSE,"연료"}</definedName>
    <definedName name="생산2" localSheetId="0" hidden="1">{#N/A,#N/A,FALSE,"군산원가";#N/A,#N/A,FALSE,"팀별월별";#N/A,#N/A,FALSE,"타공정대체";#N/A,#N/A,FALSE,"기타경비";#N/A,#N/A,FALSE,"원료";#N/A,#N/A,FALSE,"연료"}</definedName>
    <definedName name="생산2" localSheetId="3" hidden="1">{#N/A,#N/A,FALSE,"군산원가";#N/A,#N/A,FALSE,"팀별월별";#N/A,#N/A,FALSE,"타공정대체";#N/A,#N/A,FALSE,"기타경비";#N/A,#N/A,FALSE,"원료";#N/A,#N/A,FALSE,"연료"}</definedName>
    <definedName name="생산2" hidden="1">{#N/A,#N/A,FALSE,"군산원가";#N/A,#N/A,FALSE,"팀별월별";#N/A,#N/A,FALSE,"타공정대체";#N/A,#N/A,FALSE,"기타경비";#N/A,#N/A,FALSE,"원료";#N/A,#N/A,FALSE,"연료"}</definedName>
    <definedName name="생산3" localSheetId="0" hidden="1">{#N/A,#N/A,FALSE,"98소지이동TOTvs99.1 (2)";#N/A,#N/A,FALSE,"TOTAL";#N/A,#N/A,FALSE,"98소지이동TOTvs99.1(b) (2)"}</definedName>
    <definedName name="생산3" localSheetId="3" hidden="1">{#N/A,#N/A,FALSE,"98소지이동TOTvs99.1 (2)";#N/A,#N/A,FALSE,"TOTAL";#N/A,#N/A,FALSE,"98소지이동TOTvs99.1(b) (2)"}</definedName>
    <definedName name="생산3" hidden="1">{#N/A,#N/A,FALSE,"98소지이동TOTvs99.1 (2)";#N/A,#N/A,FALSE,"TOTAL";#N/A,#N/A,FALSE,"98소지이동TOTvs99.1(b) (2)"}</definedName>
    <definedName name="생산4" localSheetId="0"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생산4" localSheetId="3"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생산4" hidden="1">{#N/A,#N/A,FALSE,"실적요약";#N/A,#N/A,FALSE,"팀별손익";#N/A,#N/A,FALSE,"월별손익";#N/A,#N/A,FALSE,"제품손익";#N/A,#N/A,FALSE,"제품상품손익";#N/A,#N/A,FALSE,"판매";#N/A,#N/A,FALSE,"단가";#N/A,#N/A,FALSE,"재고";#N/A,#N/A,FALSE,"인원";#N/A,#N/A,FALSE,"판매비";#N/A,#N/A,FALSE,"총원가";#N/A,#N/A,FALSE,"총원가(월)";#N/A,#N/A,FALSE,"관리비(팀)";#N/A,#N/A,FALSE,"관리비(월)";#N/A,#N/A,FALSE,"제품원가(종합)"}</definedName>
    <definedName name="생산5" localSheetId="0"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생산5" localSheetId="3"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생산5" hidden="1">{#N/A,#N/A,FALSE,"군산원가(팀)";#N/A,#N/A,FALSE,"군산원가(월)";#N/A,#N/A,FALSE,"제품원가(군월)";#N/A,#N/A,FALSE,"제품원가(군누)";#N/A,#N/A,FALSE,"원료(군산)";#N/A,#N/A,FALSE,"연료(군산)";#N/A,#N/A,FALSE,"경비(군산)";#N/A,#N/A,FALSE,"제품원가(부월)";#N/A,#N/A,FALSE,"제품원가(부누)";#N/A,#N/A,FALSE,"부산원가";#N/A,#N/A,FALSE,"부산원가(월별)";#N/A,#N/A,FALSE,"원료(부산)";#N/A,#N/A,FALSE,"연료(부산)";#N/A,#N/A,FALSE,"경비(부산)";#N/A,#N/A,FALSE,"제품원가(가월)";#N/A,#N/A,FALSE,"가좌원가(월별)";#N/A,#N/A,FALSE,"경비(가좌)"}</definedName>
    <definedName name="생산6" localSheetId="0" hidden="1">{#N/A,#N/A,FALSE,"Yield";#N/A,#N/A,FALSE,"Loss1";#N/A,#N/A,FALSE,"Loss2";#N/A,#N/A,FALSE,"Hour-Labor(배분)";#N/A,#N/A,FALSE,"Capital Expenditure";#N/A,#N/A,FALSE,"Productivity"}</definedName>
    <definedName name="생산6" localSheetId="3" hidden="1">{#N/A,#N/A,FALSE,"Yield";#N/A,#N/A,FALSE,"Loss1";#N/A,#N/A,FALSE,"Loss2";#N/A,#N/A,FALSE,"Hour-Labor(배분)";#N/A,#N/A,FALSE,"Capital Expenditure";#N/A,#N/A,FALSE,"Productivity"}</definedName>
    <definedName name="생산6" hidden="1">{#N/A,#N/A,FALSE,"Yield";#N/A,#N/A,FALSE,"Loss1";#N/A,#N/A,FALSE,"Loss2";#N/A,#N/A,FALSE,"Hour-Labor(배분)";#N/A,#N/A,FALSE,"Capital Expenditure";#N/A,#N/A,FALSE,"Productivity"}</definedName>
    <definedName name="생산7" localSheetId="0" hidden="1">{#N/A,#N/A,FALSE,"98소지이동TOTvs99.1 (2)";#N/A,#N/A,FALSE,"TOTAL";#N/A,#N/A,FALSE,"98소지이동TOTvs99.1(b) (2)"}</definedName>
    <definedName name="생산7" localSheetId="3" hidden="1">{#N/A,#N/A,FALSE,"98소지이동TOTvs99.1 (2)";#N/A,#N/A,FALSE,"TOTAL";#N/A,#N/A,FALSE,"98소지이동TOTvs99.1(b) (2)"}</definedName>
    <definedName name="생산7" hidden="1">{#N/A,#N/A,FALSE,"98소지이동TOTvs99.1 (2)";#N/A,#N/A,FALSE,"TOTAL";#N/A,#N/A,FALSE,"98소지이동TOTvs99.1(b) (2)"}</definedName>
    <definedName name="생산TON" localSheetId="0" hidden="1">{#N/A,#N/A,TRUE,"Y생산";#N/A,#N/A,TRUE,"Y판매";#N/A,#N/A,TRUE,"Y총물량";#N/A,#N/A,TRUE,"Y능력";#N/A,#N/A,TRUE,"YKD"}</definedName>
    <definedName name="생산TON" hidden="1">{#N/A,#N/A,TRUE,"Y생산";#N/A,#N/A,TRUE,"Y판매";#N/A,#N/A,TRUE,"Y총물량";#N/A,#N/A,TRUE,"Y능력";#N/A,#N/A,TRUE,"YKD"}</definedName>
    <definedName name="생산능력" localSheetId="0" hidden="1">{#N/A,#N/A,FALSE,"정공"}</definedName>
    <definedName name="생산능력" localSheetId="3" hidden="1">{#N/A,#N/A,FALSE,"정공"}</definedName>
    <definedName name="생산능력" hidden="1">{#N/A,#N/A,FALSE,"정공"}</definedName>
    <definedName name="생산량" localSheetId="0" hidden="1">{#N/A,#N/A,FALSE,"PART-1234-8-12-9(41)";#N/A,#N/A,FALSE,"PARTS-2(3)";#N/A,#N/A,FALSE,"VAN SYSTEM";#N/A,#N/A,FALSE,"PARTS-10(26)";#N/A,#N/A,FALSE,"PART-5-6-7-11(14)";#N/A,#N/A,FALSE,"PARTS-4(3)";#N/A,#N/A,FALSE,"PCLASS"}</definedName>
    <definedName name="생산량" hidden="1">{#N/A,#N/A,FALSE,"PART-1234-8-12-9(41)";#N/A,#N/A,FALSE,"PARTS-2(3)";#N/A,#N/A,FALSE,"VAN SYSTEM";#N/A,#N/A,FALSE,"PARTS-10(26)";#N/A,#N/A,FALSE,"PART-5-6-7-11(14)";#N/A,#N/A,FALSE,"PARTS-4(3)";#N/A,#N/A,FALSE,"PCLASS"}</definedName>
    <definedName name="생산부문2" localSheetId="0" hidden="1">{#N/A,#N/A,FALSE,"손익표지";#N/A,#N/A,FALSE,"손익계산";#N/A,#N/A,FALSE,"일반관리비";#N/A,#N/A,FALSE,"영업외수익";#N/A,#N/A,FALSE,"영업외비용";#N/A,#N/A,FALSE,"매출액";#N/A,#N/A,FALSE,"요약손익";#N/A,#N/A,FALSE,"요약대차";#N/A,#N/A,FALSE,"매출채권현황";#N/A,#N/A,FALSE,"매출채권명세"}</definedName>
    <definedName name="생산부문2" hidden="1">{#N/A,#N/A,FALSE,"손익표지";#N/A,#N/A,FALSE,"손익계산";#N/A,#N/A,FALSE,"일반관리비";#N/A,#N/A,FALSE,"영업외수익";#N/A,#N/A,FALSE,"영업외비용";#N/A,#N/A,FALSE,"매출액";#N/A,#N/A,FALSE,"요약손익";#N/A,#N/A,FALSE,"요약대차";#N/A,#N/A,FALSE,"매출채권현황";#N/A,#N/A,FALSE,"매출채권명세"}</definedName>
    <definedName name="생산부문3" localSheetId="0" hidden="1">{#N/A,#N/A,FALSE,"손익표지";#N/A,#N/A,FALSE,"손익계산";#N/A,#N/A,FALSE,"일반관리비";#N/A,#N/A,FALSE,"영업외수익";#N/A,#N/A,FALSE,"영업외비용";#N/A,#N/A,FALSE,"매출액";#N/A,#N/A,FALSE,"요약손익";#N/A,#N/A,FALSE,"요약대차";#N/A,#N/A,FALSE,"매출채권현황";#N/A,#N/A,FALSE,"매출채권명세"}</definedName>
    <definedName name="생산부문3" hidden="1">{#N/A,#N/A,FALSE,"손익표지";#N/A,#N/A,FALSE,"손익계산";#N/A,#N/A,FALSE,"일반관리비";#N/A,#N/A,FALSE,"영업외수익";#N/A,#N/A,FALSE,"영업외비용";#N/A,#N/A,FALSE,"매출액";#N/A,#N/A,FALSE,"요약손익";#N/A,#N/A,FALSE,"요약대차";#N/A,#N/A,FALSE,"매출채권현황";#N/A,#N/A,FALSE,"매출채권명세"}</definedName>
    <definedName name="생산분석2" localSheetId="0" hidden="1">{#N/A,#N/A,TRUE,"생산";#N/A,#N/A,TRUE,"표지"}</definedName>
    <definedName name="생산분석2" hidden="1">{#N/A,#N/A,TRUE,"생산";#N/A,#N/A,TRUE,"표지"}</definedName>
    <definedName name="생산소모품2_1" localSheetId="0" hidden="1">{#N/A,#N/A,FALSE,"교재수정"}</definedName>
    <definedName name="생산소모품2_1" localSheetId="3" hidden="1">{#N/A,#N/A,FALSE,"교재수정"}</definedName>
    <definedName name="생산소모품2_1" hidden="1">{#N/A,#N/A,FALSE,"교재수정"}</definedName>
    <definedName name="생산손익" localSheetId="0" hidden="1">{#N/A,#N/A,FALSE,"정공"}</definedName>
    <definedName name="생산손익" localSheetId="3" hidden="1">{#N/A,#N/A,FALSE,"정공"}</definedName>
    <definedName name="생산손익" hidden="1">{#N/A,#N/A,FALSE,"정공"}</definedName>
    <definedName name="생산일정2" localSheetId="0" hidden="1">{#N/A,#N/A,FALSE,"P.C.B"}</definedName>
    <definedName name="생산일정2" hidden="1">{#N/A,#N/A,FALSE,"P.C.B"}</definedName>
    <definedName name="생산일정3" localSheetId="0" hidden="1">{#N/A,#N/A,FALSE,"P.C.B"}</definedName>
    <definedName name="생산일정3" hidden="1">{#N/A,#N/A,FALSE,"P.C.B"}</definedName>
    <definedName name="생산특장2" localSheetId="0" hidden="1">{#N/A,#N/A,TRUE,"Y생산";#N/A,#N/A,TRUE,"Y판매";#N/A,#N/A,TRUE,"Y총물량";#N/A,#N/A,TRUE,"Y능력";#N/A,#N/A,TRUE,"YKD"}</definedName>
    <definedName name="생산특장2" hidden="1">{#N/A,#N/A,TRUE,"Y생산";#N/A,#N/A,TRUE,"Y판매";#N/A,#N/A,TRUE,"Y총물량";#N/A,#N/A,TRUE,"Y능력";#N/A,#N/A,TRUE,"YKD"}</definedName>
    <definedName name="생산품목" localSheetId="0" hidden="1">{#N/A,#N/A,FALSE,"정공"}</definedName>
    <definedName name="생산품목" localSheetId="3" hidden="1">{#N/A,#N/A,FALSE,"정공"}</definedName>
    <definedName name="생산품목" hidden="1">{#N/A,#N/A,FALSE,"정공"}</definedName>
    <definedName name="생산합격" localSheetId="0" hidden="1">{#N/A,#N/A,TRUE,"Y생산";#N/A,#N/A,TRUE,"Y판매";#N/A,#N/A,TRUE,"Y총물량";#N/A,#N/A,TRUE,"Y능력";#N/A,#N/A,TRUE,"YKD"}</definedName>
    <definedName name="생산합격" hidden="1">{#N/A,#N/A,TRUE,"Y생산";#N/A,#N/A,TRUE,"Y판매";#N/A,#N/A,TRUE,"Y총물량";#N/A,#N/A,TRUE,"Y능력";#N/A,#N/A,TRUE,"YKD"}</definedName>
    <definedName name="서" localSheetId="0" hidden="1">{#N/A,#N/A,FALSE,"PART-1234-8-12-9(41)";#N/A,#N/A,FALSE,"PARTS-2(3)";#N/A,#N/A,FALSE,"VAN SYSTEM";#N/A,#N/A,FALSE,"PARTS-10(26)";#N/A,#N/A,FALSE,"PART-5-6-7-11(14)";#N/A,#N/A,FALSE,"PARTS-4(3)";#N/A,#N/A,FALSE,"PCLASS"}</definedName>
    <definedName name="서" hidden="1">{#N/A,#N/A,FALSE,"PART-1234-8-12-9(41)";#N/A,#N/A,FALSE,"PARTS-2(3)";#N/A,#N/A,FALSE,"VAN SYSTEM";#N/A,#N/A,FALSE,"PARTS-10(26)";#N/A,#N/A,FALSE,"PART-5-6-7-11(14)";#N/A,#N/A,FALSE,"PARTS-4(3)";#N/A,#N/A,FALSE,"PCLASS"}</definedName>
    <definedName name="서광" localSheetId="0" hidden="1">{"'5'!$A$1:$BB$147"}</definedName>
    <definedName name="서광" hidden="1">{"'5'!$A$1:$BB$147"}</definedName>
    <definedName name="서대원" localSheetId="0" hidden="1">{"'5'!$A$1:$BB$147"}</definedName>
    <definedName name="서대원" hidden="1">{"'5'!$A$1:$BB$147"}</definedName>
    <definedName name="서류3" localSheetId="0" hidden="1">{#N/A,"수불부",FALSE,"사급자재수불서";#N/A,"수불부",FALSE,"사급자재수불서"}</definedName>
    <definedName name="서류3" hidden="1">{#N/A,"수불부",FALSE,"사급자재수불서";#N/A,"수불부",FALSE,"사급자재수불서"}</definedName>
    <definedName name="서류4" localSheetId="0" hidden="1">{#N/A,"수불부",FALSE,"사급자재수불서";#N/A,"수불부",FALSE,"사급자재수불서"}</definedName>
    <definedName name="서류4" hidden="1">{#N/A,"수불부",FALSE,"사급자재수불서";#N/A,"수불부",FALSE,"사급자재수불서"}</definedName>
    <definedName name="서류5" localSheetId="0" hidden="1">{#N/A,"수불부",FALSE,"사급자재수불서";#N/A,"수불부",FALSE,"사급자재수불서"}</definedName>
    <definedName name="서류5" hidden="1">{#N/A,"수불부",FALSE,"사급자재수불서";#N/A,"수불부",FALSE,"사급자재수불서"}</definedName>
    <definedName name="서미선" localSheetId="0" hidden="1">{"'5'!$A$1:$BB$147"}</definedName>
    <definedName name="서미선" hidden="1">{"'5'!$A$1:$BB$147"}</definedName>
    <definedName name="서미선1" localSheetId="0" hidden="1">{"'5'!$A$1:$BB$147"}</definedName>
    <definedName name="서미선1" hidden="1">{"'5'!$A$1:$BB$147"}</definedName>
    <definedName name="서미선10" localSheetId="0" hidden="1">{"'5'!$A$1:$BB$147"}</definedName>
    <definedName name="서미선10" hidden="1">{"'5'!$A$1:$BB$147"}</definedName>
    <definedName name="서미선2" localSheetId="0" hidden="1">{"'5'!$A$1:$BB$147"}</definedName>
    <definedName name="서미선2" hidden="1">{"'5'!$A$1:$BB$147"}</definedName>
    <definedName name="서미선3" localSheetId="0" hidden="1">{"'5'!$A$1:$BB$147"}</definedName>
    <definedName name="서미선3" hidden="1">{"'5'!$A$1:$BB$147"}</definedName>
    <definedName name="서미선4" localSheetId="0" hidden="1">{"'5'!$A$1:$BB$147"}</definedName>
    <definedName name="서미선4" hidden="1">{"'5'!$A$1:$BB$147"}</definedName>
    <definedName name="서미선5" localSheetId="0" hidden="1">{"'5'!$A$1:$BB$147"}</definedName>
    <definedName name="서미선5" hidden="1">{"'5'!$A$1:$BB$147"}</definedName>
    <definedName name="서미선6" localSheetId="0" hidden="1">{"'5'!$A$1:$BB$147"}</definedName>
    <definedName name="서미선6" hidden="1">{"'5'!$A$1:$BB$147"}</definedName>
    <definedName name="서미선서미선" localSheetId="0" hidden="1">{"'5'!$A$1:$BB$147"}</definedName>
    <definedName name="서미선서미선" hidden="1">{"'5'!$A$1:$BB$147"}</definedName>
    <definedName name="서부지점" localSheetId="0" hidden="1">{"YTD/Forecast",#N/A,TRUE,"Fcst_TPLN";"Monthly Averages",#N/A,TRUE,"Fcst_TPLN"}</definedName>
    <definedName name="서부지점" localSheetId="3" hidden="1">{"YTD/Forecast",#N/A,TRUE,"Fcst_TPLN";"Monthly Averages",#N/A,TRUE,"Fcst_TPLN"}</definedName>
    <definedName name="서부지점" hidden="1">{"YTD/Forecast",#N/A,TRUE,"Fcst_TPLN";"Monthly Averages",#N/A,TRUE,"Fcst_TPLN"}</definedName>
    <definedName name="서부지점8월" localSheetId="0" hidden="1">{"YTD/Forecast",#N/A,TRUE,"Fcst_TPLN";"Monthly Averages",#N/A,TRUE,"Fcst_TPLN"}</definedName>
    <definedName name="서부지점8월" localSheetId="3" hidden="1">{"YTD/Forecast",#N/A,TRUE,"Fcst_TPLN";"Monthly Averages",#N/A,TRUE,"Fcst_TPLN"}</definedName>
    <definedName name="서부지점8월" hidden="1">{"YTD/Forecast",#N/A,TRUE,"Fcst_TPLN";"Monthly Averages",#N/A,TRUE,"Fcst_TPLN"}</definedName>
    <definedName name="서비스" localSheetId="0" hidden="1">{#N/A,#N/A,FALSE,"인원";#N/A,#N/A,FALSE,"비용2";#N/A,#N/A,FALSE,"비용1";#N/A,#N/A,FALSE,"비용";#N/A,#N/A,FALSE,"보증2";#N/A,#N/A,FALSE,"보증1";#N/A,#N/A,FALSE,"보증";#N/A,#N/A,FALSE,"손익1";#N/A,#N/A,FALSE,"손익";#N/A,#N/A,FALSE,"부서별매출";#N/A,#N/A,FALSE,"매출"}</definedName>
    <definedName name="서비스" localSheetId="3" hidden="1">{#N/A,#N/A,FALSE,"인원";#N/A,#N/A,FALSE,"비용2";#N/A,#N/A,FALSE,"비용1";#N/A,#N/A,FALSE,"비용";#N/A,#N/A,FALSE,"보증2";#N/A,#N/A,FALSE,"보증1";#N/A,#N/A,FALSE,"보증";#N/A,#N/A,FALSE,"손익1";#N/A,#N/A,FALSE,"손익";#N/A,#N/A,FALSE,"부서별매출";#N/A,#N/A,FALSE,"매출"}</definedName>
    <definedName name="서비스" hidden="1">{#N/A,#N/A,FALSE,"인원";#N/A,#N/A,FALSE,"비용2";#N/A,#N/A,FALSE,"비용1";#N/A,#N/A,FALSE,"비용";#N/A,#N/A,FALSE,"보증2";#N/A,#N/A,FALSE,"보증1";#N/A,#N/A,FALSE,"보증";#N/A,#N/A,FALSE,"손익1";#N/A,#N/A,FALSE,"손익";#N/A,#N/A,FALSE,"부서별매출";#N/A,#N/A,FALSE,"매출"}</definedName>
    <definedName name="서울" localSheetId="0" hidden="1">{#N/A,#N/A,FALSE,"지침";#N/A,#N/A,FALSE,"환경분석";#N/A,#N/A,FALSE,"Sheet16"}</definedName>
    <definedName name="서울" hidden="1">{#N/A,#N/A,FALSE,"지침";#N/A,#N/A,FALSE,"환경분석";#N/A,#N/A,FALSE,"Sheet16"}</definedName>
    <definedName name="서하리2"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서하리2"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석" localSheetId="0" hidden="1">{#N/A,#N/A,FALSE,"지침";#N/A,#N/A,FALSE,"환경분석";#N/A,#N/A,FALSE,"Sheet16"}</definedName>
    <definedName name="석" hidden="1">{#N/A,#N/A,FALSE,"지침";#N/A,#N/A,FALSE,"환경분석";#N/A,#N/A,FALSE,"Sheet16"}</definedName>
    <definedName name="석희" hidden="1">#REF!</definedName>
    <definedName name="선" localSheetId="0" hidden="1">{#N/A,#N/A,FALSE,"지침";#N/A,#N/A,FALSE,"환경분석";#N/A,#N/A,FALSE,"Sheet16"}</definedName>
    <definedName name="선" hidden="1">{#N/A,#N/A,FALSE,"지침";#N/A,#N/A,FALSE,"환경분석";#N/A,#N/A,FALSE,"Sheet16"}</definedName>
    <definedName name="선급" hidden="1">#REF!</definedName>
    <definedName name="선급금" localSheetId="0" hidden="1">{#N/A,#N/A,FALSE,"빌딩claim율";#N/A,#N/A,FALSE,"전력CLAIM율";#N/A,#N/A,FALSE,"SVC산업CLAIM"}</definedName>
    <definedName name="선급금" hidden="1">{#N/A,#N/A,FALSE,"빌딩claim율";#N/A,#N/A,FALSE,"전력CLAIM율";#N/A,#N/A,FALSE,"SVC산업CLAIM"}</definedName>
    <definedName name="선급금2" localSheetId="0" hidden="1">{#N/A,#N/A,FALSE,"BS";#N/A,#N/A,FALSE,"PL";#N/A,#N/A,FALSE,"처분";#N/A,#N/A,FALSE,"현금";#N/A,#N/A,FALSE,"매출";#N/A,#N/A,FALSE,"원가";#N/A,#N/A,FALSE,"경영"}</definedName>
    <definedName name="선급금2" hidden="1">{#N/A,#N/A,FALSE,"BS";#N/A,#N/A,FALSE,"PL";#N/A,#N/A,FALSE,"처분";#N/A,#N/A,FALSE,"현금";#N/A,#N/A,FALSE,"매출";#N/A,#N/A,FALSE,"원가";#N/A,#N/A,FALSE,"경영"}</definedName>
    <definedName name="선급금3" localSheetId="0" hidden="1">{#N/A,#N/A,FALSE,"BS";#N/A,#N/A,FALSE,"PL";#N/A,#N/A,FALSE,"처분";#N/A,#N/A,FALSE,"현금";#N/A,#N/A,FALSE,"매출";#N/A,#N/A,FALSE,"원가";#N/A,#N/A,FALSE,"경영"}</definedName>
    <definedName name="선급금3" localSheetId="3" hidden="1">{#N/A,#N/A,FALSE,"BS";#N/A,#N/A,FALSE,"PL";#N/A,#N/A,FALSE,"처분";#N/A,#N/A,FALSE,"현금";#N/A,#N/A,FALSE,"매출";#N/A,#N/A,FALSE,"원가";#N/A,#N/A,FALSE,"경영"}</definedName>
    <definedName name="선급금3" hidden="1">{#N/A,#N/A,FALSE,"BS";#N/A,#N/A,FALSE,"PL";#N/A,#N/A,FALSE,"처분";#N/A,#N/A,FALSE,"현금";#N/A,#N/A,FALSE,"매출";#N/A,#N/A,FALSE,"원가";#N/A,#N/A,FALSE,"경영"}</definedName>
    <definedName name="선급비용" localSheetId="0" hidden="1">{#N/A,#N/A,FALSE,"Aging Summary";#N/A,#N/A,FALSE,"Ratio Analysis";#N/A,#N/A,FALSE,"Test 120 Day Accts";#N/A,#N/A,FALSE,"Tickmarks"}</definedName>
    <definedName name="선급비용" hidden="1">{#N/A,#N/A,FALSE,"Aging Summary";#N/A,#N/A,FALSE,"Ratio Analysis";#N/A,#N/A,FALSE,"Test 120 Day Accts";#N/A,#N/A,FALSE,"Tickmarks"}</definedName>
    <definedName name="선급비용0402" localSheetId="0" hidden="1">{#N/A,#N/A,FALSE,"Aging Summary";#N/A,#N/A,FALSE,"Ratio Analysis";#N/A,#N/A,FALSE,"Test 120 Day Accts";#N/A,#N/A,FALSE,"Tickmarks"}</definedName>
    <definedName name="선급비용0402" localSheetId="3" hidden="1">{#N/A,#N/A,FALSE,"Aging Summary";#N/A,#N/A,FALSE,"Ratio Analysis";#N/A,#N/A,FALSE,"Test 120 Day Accts";#N/A,#N/A,FALSE,"Tickmarks"}</definedName>
    <definedName name="선급비용0402" hidden="1">{#N/A,#N/A,FALSE,"Aging Summary";#N/A,#N/A,FALSE,"Ratio Analysis";#N/A,#N/A,FALSE,"Test 120 Day Accts";#N/A,#N/A,FALSE,"Tickmarks"}</definedName>
    <definedName name="선급비용040229" localSheetId="0" hidden="1">{#N/A,#N/A,FALSE,"Aging Summary";#N/A,#N/A,FALSE,"Ratio Analysis";#N/A,#N/A,FALSE,"Test 120 Day Accts";#N/A,#N/A,FALSE,"Tickmarks"}</definedName>
    <definedName name="선급비용040229" localSheetId="3" hidden="1">{#N/A,#N/A,FALSE,"Aging Summary";#N/A,#N/A,FALSE,"Ratio Analysis";#N/A,#N/A,FALSE,"Test 120 Day Accts";#N/A,#N/A,FALSE,"Tickmarks"}</definedName>
    <definedName name="선급비용040229" hidden="1">{#N/A,#N/A,FALSE,"Aging Summary";#N/A,#N/A,FALSE,"Ratio Analysis";#N/A,#N/A,FALSE,"Test 120 Day Accts";#N/A,#N/A,FALSE,"Tickmarks"}</definedName>
    <definedName name="선급비용명세" hidden="1">#N/A</definedName>
    <definedName name="선급비용명세서" hidden="1">#N/A</definedName>
    <definedName name="선급비용보험료" localSheetId="0" hidden="1">{"'보고양식'!$A$58:$K$111"}</definedName>
    <definedName name="선급비용보험료" hidden="1">{"'보고양식'!$A$58:$K$111"}</definedName>
    <definedName name="선민" localSheetId="0" hidden="1">{#N/A,#N/A,FALSE,"지침";#N/A,#N/A,FALSE,"환경분석";#N/A,#N/A,FALSE,"Sheet16"}</definedName>
    <definedName name="선민" hidden="1">{#N/A,#N/A,FALSE,"지침";#N/A,#N/A,FALSE,"환경분석";#N/A,#N/A,FALSE,"Sheet16"}</definedName>
    <definedName name="선수금" localSheetId="0" hidden="1">#REF!</definedName>
    <definedName name="선수금" hidden="1">#REF!</definedName>
    <definedName name="선입선출법" localSheetId="0" hidden="1">#REF!</definedName>
    <definedName name="선입선출법" hidden="1">#REF!</definedName>
    <definedName name="선정사유" localSheetId="0" hidden="1">{#N/A,#N/A,FALSE,"단축1";#N/A,#N/A,FALSE,"단축2";#N/A,#N/A,FALSE,"단축3";#N/A,#N/A,FALSE,"장축";#N/A,#N/A,FALSE,"4WD"}</definedName>
    <definedName name="선정사유" hidden="1">{#N/A,#N/A,FALSE,"단축1";#N/A,#N/A,FALSE,"단축2";#N/A,#N/A,FALSE,"단축3";#N/A,#N/A,FALSE,"장축";#N/A,#N/A,FALSE,"4WD"}</definedName>
    <definedName name="선택" localSheetId="0" hidden="1">{#N/A,#N/A,FALSE,"지침";#N/A,#N/A,FALSE,"환경분석";#N/A,#N/A,FALSE,"Sheet16"}</definedName>
    <definedName name="선택" hidden="1">{#N/A,#N/A,FALSE,"지침";#N/A,#N/A,FALSE,"환경분석";#N/A,#N/A,FALSE,"Sheet16"}</definedName>
    <definedName name="설계2팀" localSheetId="25" hidden="1">{#N/A,#N/A,FALSE,"UNIT";#N/A,#N/A,FALSE,"UNIT";#N/A,#N/A,FALSE,"계정"}</definedName>
    <definedName name="설계2팀" localSheetId="0" hidden="1">{#N/A,#N/A,FALSE,"UNIT";#N/A,#N/A,FALSE,"UNIT";#N/A,#N/A,FALSE,"계정"}</definedName>
    <definedName name="설계2팀" localSheetId="3" hidden="1">{#N/A,#N/A,FALSE,"UNIT";#N/A,#N/A,FALSE,"UNIT";#N/A,#N/A,FALSE,"계정"}</definedName>
    <definedName name="설계2팀" hidden="1">{#N/A,#N/A,FALSE,"UNIT";#N/A,#N/A,FALSE,"UNIT";#N/A,#N/A,FALSE,"계정"}</definedName>
    <definedName name="설문지" hidden="1">#REF!</definedName>
    <definedName name="설비투자" localSheetId="0" hidden="1">{#N/A,#N/A,FALSE,"정공"}</definedName>
    <definedName name="설비투자" localSheetId="3" hidden="1">{#N/A,#N/A,FALSE,"정공"}</definedName>
    <definedName name="설비투자" hidden="1">{#N/A,#N/A,FALSE,"정공"}</definedName>
    <definedName name="섬유2" localSheetId="0" hidden="1">{"'Sheet1'!$R$24:$V$24"}</definedName>
    <definedName name="섬유2" hidden="1">{"'Sheet1'!$R$24:$V$24"}</definedName>
    <definedName name="성" localSheetId="25" hidden="1">{#N/A,#N/A,FALSE,"UNIT";#N/A,#N/A,FALSE,"UNIT";#N/A,#N/A,FALSE,"계정"}</definedName>
    <definedName name="성" localSheetId="0" hidden="1">{#N/A,#N/A,FALSE,"UNIT";#N/A,#N/A,FALSE,"UNIT";#N/A,#N/A,FALSE,"계정"}</definedName>
    <definedName name="성" localSheetId="3" hidden="1">{#N/A,#N/A,FALSE,"UNIT";#N/A,#N/A,FALSE,"UNIT";#N/A,#N/A,FALSE,"계정"}</definedName>
    <definedName name="성" hidden="1">{#N/A,#N/A,FALSE,"UNIT";#N/A,#N/A,FALSE,"UNIT";#N/A,#N/A,FALSE,"계정"}</definedName>
    <definedName name="성수" localSheetId="0" hidden="1">{"YTD/Forecast",#N/A,TRUE,"Fcst_TPLN";"Monthly Averages",#N/A,TRUE,"Fcst_TPLN"}</definedName>
    <definedName name="성수" localSheetId="3" hidden="1">{"YTD/Forecast",#N/A,TRUE,"Fcst_TPLN";"Monthly Averages",#N/A,TRUE,"Fcst_TPLN"}</definedName>
    <definedName name="성수" hidden="1">{"YTD/Forecast",#N/A,TRUE,"Fcst_TPLN";"Monthly Averages",#N/A,TRUE,"Fcst_TPLN"}</definedName>
    <definedName name="세" localSheetId="0" hidden="1">{#N/A,#N/A,TRUE,"생산";#N/A,#N/A,TRUE,"표지"}</definedName>
    <definedName name="세" hidden="1">{#N/A,#N/A,TRUE,"생산";#N/A,#N/A,TRUE,"표지"}</definedName>
    <definedName name="세무조정" localSheetId="0" hidden="1">{#N/A,#N/A,FALSE,"Aging Summary";#N/A,#N/A,FALSE,"Ratio Analysis";#N/A,#N/A,FALSE,"Test 120 Day Accts";#N/A,#N/A,FALSE,"Tickmarks"}</definedName>
    <definedName name="세무조정" hidden="1">{#N/A,#N/A,FALSE,"Aging Summary";#N/A,#N/A,FALSE,"Ratio Analysis";#N/A,#N/A,FALSE,"Test 120 Day Accts";#N/A,#N/A,FALSE,"Tickmarks"}</definedName>
    <definedName name="세무조정모든양식"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세부" localSheetId="25" hidden="1">{"'Sheet1'!$A$1:$H$36"}</definedName>
    <definedName name="세부" localSheetId="0" hidden="1">{"'Sheet1'!$A$1:$H$36"}</definedName>
    <definedName name="세부" localSheetId="3" hidden="1">{"'Sheet1'!$A$1:$H$36"}</definedName>
    <definedName name="세부" hidden="1">{"'Sheet1'!$A$1:$H$36"}</definedName>
    <definedName name="세부계정" localSheetId="0" hidden="1">{#N/A,#N/A,FALSE,"주요여수신";#N/A,#N/A,FALSE,"수신금리";#N/A,#N/A,FALSE,"대출금리";#N/A,#N/A,FALSE,"신규대출";#N/A,#N/A,FALSE,"총액대출"}</definedName>
    <definedName name="세부계정" hidden="1">{#N/A,#N/A,FALSE,"주요여수신";#N/A,#N/A,FALSE,"수신금리";#N/A,#N/A,FALSE,"대출금리";#N/A,#N/A,FALSE,"신규대출";#N/A,#N/A,FALSE,"총액대출"}</definedName>
    <definedName name="세부내용"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세부내용"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세부일정" localSheetId="0" hidden="1">{#N/A,#N/A,FALSE,"단축1";#N/A,#N/A,FALSE,"단축2";#N/A,#N/A,FALSE,"단축3";#N/A,#N/A,FALSE,"장축";#N/A,#N/A,FALSE,"4WD"}</definedName>
    <definedName name="세부일정" hidden="1">{#N/A,#N/A,FALSE,"단축1";#N/A,#N/A,FALSE,"단축2";#N/A,#N/A,FALSE,"단축3";#N/A,#N/A,FALSE,"장축";#N/A,#N/A,FALSE,"4WD"}</definedName>
    <definedName name="세부일정.1" localSheetId="0" hidden="1">{#N/A,#N/A,FALSE,"단축1";#N/A,#N/A,FALSE,"단축2";#N/A,#N/A,FALSE,"단축3";#N/A,#N/A,FALSE,"장축";#N/A,#N/A,FALSE,"4WD"}</definedName>
    <definedName name="세부일정.1" hidden="1">{#N/A,#N/A,FALSE,"단축1";#N/A,#N/A,FALSE,"단축2";#N/A,#N/A,FALSE,"단축3";#N/A,#N/A,FALSE,"장축";#N/A,#N/A,FALSE,"4WD"}</definedName>
    <definedName name="세왕123" localSheetId="0" hidden="1">{#N/A,#N/A,FALSE,"단축1";#N/A,#N/A,FALSE,"단축2";#N/A,#N/A,FALSE,"단축3";#N/A,#N/A,FALSE,"장축";#N/A,#N/A,FALSE,"4WD"}</definedName>
    <definedName name="세왕123" hidden="1">{#N/A,#N/A,FALSE,"단축1";#N/A,#N/A,FALSE,"단축2";#N/A,#N/A,FALSE,"단축3";#N/A,#N/A,FALSE,"장축";#N/A,#N/A,FALSE,"4WD"}</definedName>
    <definedName name="세일정밀1" localSheetId="0" hidden="1">{#N/A,#N/A,FALSE,"보고목차";#N/A,#N/A,FALSE,"1)서비스접수";#N/A,#N/A,FALSE,"2)상담";#N/A,#N/A,FALSE,"2.월별접수추이현황";#N/A,#N/A,FALSE,"3.일자별접수현황";#N/A,#N/A,FALSE,"4.상담내용";#N/A,#N/A,FALSE,"5.미처리현황";#N/A,#N/A,FALSE,"6.재발방지";#N/A,#N/A,FALSE,"7.당월주요문제점"}</definedName>
    <definedName name="세일정밀1" hidden="1">{#N/A,#N/A,FALSE,"보고목차";#N/A,#N/A,FALSE,"1)서비스접수";#N/A,#N/A,FALSE,"2)상담";#N/A,#N/A,FALSE,"2.월별접수추이현황";#N/A,#N/A,FALSE,"3.일자별접수현황";#N/A,#N/A,FALSE,"4.상담내용";#N/A,#N/A,FALSE,"5.미처리현황";#N/A,#N/A,FALSE,"6.재발방지";#N/A,#N/A,FALSE,"7.당월주요문제점"}</definedName>
    <definedName name="세전익익" localSheetId="0" hidden="1">{#N/A,#N/A,FALSE,"지침";#N/A,#N/A,FALSE,"환경분석";#N/A,#N/A,FALSE,"Sheet16"}</definedName>
    <definedName name="세전익익" hidden="1">{#N/A,#N/A,FALSE,"지침";#N/A,#N/A,FALSE,"환경분석";#N/A,#N/A,FALSE,"Sheet16"}</definedName>
    <definedName name="소" localSheetId="0" hidden="1">{"'표지'!$B$5"}</definedName>
    <definedName name="소" hidden="1">{"'표지'!$B$5"}</definedName>
    <definedName name="소득금액" localSheetId="0" hidden="1">{#N/A,#N/A,FALSE,"UNIT";#N/A,#N/A,FALSE,"UNIT";#N/A,#N/A,FALSE,"계정"}</definedName>
    <definedName name="소득금액" hidden="1">{#N/A,#N/A,FALSE,"UNIT";#N/A,#N/A,FALSE,"UNIT";#N/A,#N/A,FALSE,"계정"}</definedName>
    <definedName name="소득금액2000" localSheetId="0" hidden="1">{#N/A,#N/A,FALSE,"UNIT";#N/A,#N/A,FALSE,"UNIT";#N/A,#N/A,FALSE,"계정"}</definedName>
    <definedName name="소득금액2000" hidden="1">{#N/A,#N/A,FALSE,"UNIT";#N/A,#N/A,FALSE,"UNIT";#N/A,#N/A,FALSE,"계정"}</definedName>
    <definedName name="소요기간" localSheetId="0" hidden="1">{#N/A,#N/A,FALSE,"정공"}</definedName>
    <definedName name="소요기간" localSheetId="3" hidden="1">{#N/A,#N/A,FALSE,"정공"}</definedName>
    <definedName name="소요기간" hidden="1">{#N/A,#N/A,FALSE,"정공"}</definedName>
    <definedName name="소음" localSheetId="0" hidden="1">{#N/A,#N/A,FALSE,"PART-1234-8-12-9(41)";#N/A,#N/A,FALSE,"PARTS-2(3)";#N/A,#N/A,FALSE,"VAN SYSTEM";#N/A,#N/A,FALSE,"PARTS-10(26)";#N/A,#N/A,FALSE,"PART-5-6-7-11(14)";#N/A,#N/A,FALSE,"PARTS-4(3)";#N/A,#N/A,FALSE,"PCLASS"}</definedName>
    <definedName name="소음" hidden="1">{#N/A,#N/A,FALSE,"PART-1234-8-12-9(41)";#N/A,#N/A,FALSE,"PARTS-2(3)";#N/A,#N/A,FALSE,"VAN SYSTEM";#N/A,#N/A,FALSE,"PARTS-10(26)";#N/A,#N/A,FALSE,"PART-5-6-7-11(14)";#N/A,#N/A,FALSE,"PARTS-4(3)";#N/A,#N/A,FALSE,"PCLASS"}</definedName>
    <definedName name="소하프로젝트" localSheetId="0" hidden="1">{#N/A,#N/A,FALSE,"단축1";#N/A,#N/A,FALSE,"단축2";#N/A,#N/A,FALSE,"단축3";#N/A,#N/A,FALSE,"장축";#N/A,#N/A,FALSE,"4WD"}</definedName>
    <definedName name="소하프로젝트" hidden="1">{#N/A,#N/A,FALSE,"단축1";#N/A,#N/A,FALSE,"단축2";#N/A,#N/A,FALSE,"단축3";#N/A,#N/A,FALSE,"장축";#N/A,#N/A,FALSE,"4WD"}</definedName>
    <definedName name="소ㅑ104" hidden="1">#REF!</definedName>
    <definedName name="손"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손실" localSheetId="0" hidden="1">{#N/A,#N/A,FALSE,"98소지이동TOTvs99.1 (2)";#N/A,#N/A,FALSE,"TOTAL";#N/A,#N/A,FALSE,"98소지이동TOTvs99.1(b) (2)"}</definedName>
    <definedName name="손실" localSheetId="3" hidden="1">{#N/A,#N/A,FALSE,"98소지이동TOTvs99.1 (2)";#N/A,#N/A,FALSE,"TOTAL";#N/A,#N/A,FALSE,"98소지이동TOTvs99.1(b) (2)"}</definedName>
    <definedName name="손실" hidden="1">{#N/A,#N/A,FALSE,"98소지이동TOTvs99.1 (2)";#N/A,#N/A,FALSE,"TOTAL";#N/A,#N/A,FALSE,"98소지이동TOTvs99.1(b) (2)"}</definedName>
    <definedName name="손실30" localSheetId="0" hidden="1">{#N/A,#N/A,FALSE,"관로 72c"}</definedName>
    <definedName name="손실30" hidden="1">{#N/A,#N/A,FALSE,"관로 72c"}</definedName>
    <definedName name="손액계산서" localSheetId="0"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손액계산서" hidden="1">{#N/A,#N/A,FALSE,"1.최종대차대조표";#N/A,#N/A,FALSE,"2.최종손익계산서";#N/A,#N/A,FALSE,"이익잉여금처분";#N/A,#N/A,FALSE,"5.현금";#N/A,#N/A,FALSE,"6.당좌예금";#N/A,#N/A,FALSE,"7.제예금";#N/A,#N/A,FALSE,"8.유가증권명세";#N/A,#N/A,FALSE,"9.외상매출금";#N/A,#N/A,FALSE,"11.미수금";#N/A,#N/A,FALSE,"12.미수수익";#N/A,#N/A,FALSE,"13.재고자산";#N/A,#N/A,FALSE,"12.1제품수불명세서";#N/A,#N/A,FALSE,"12.2 부산물수불명세서";#N/A,#N/A,FALSE,"12.3 원재료수불명세서";#N/A,#N/A,FALSE,"12.4 저장품";#N/A,#N/A,FALSE,"12.5 상품수불";#N/A,#N/A,FALSE,"12.6 미착품명세서";#N/A,#N/A,FALSE,"14.선급금";#N/A,#N/A,FALSE,"15.선급비용";#N/A,#N/A,FALSE,"16.주임종";#N/A,#N/A,FALSE,"17.장기성예금";#N/A,#N/A,FALSE,"18.투자유가증권";#N/A,#N/A,FALSE,"19.출자금";#N/A,#N/A,FALSE,"20.특정현금과예금";#N/A,#N/A,FALSE,"21.단퇴예치금";#N/A,#N/A,FALSE,"22.가입권";#N/A,#N/A,FALSE,"23.임차보증금";#N/A,#N/A,FALSE,"24.부도어음";#N/A,#N/A,FALSE,"25.유형자산";#N/A,#N/A,FALSE,"24.8건설가계정";#N/A,#N/A,FALSE,"26.이연자산";#N/A,#N/A,FALSE,"27.외상매입금";#N/A,#N/A,FALSE,"28.지급어음 (2)";#N/A,#N/A,FALSE,"29.당좌차월";#N/A,#N/A,FALSE,"30.단기차입금";#N/A,#N/A,FALSE,"31.외화단기차입금";#N/A,#N/A,FALSE,"32.미지급금";#N/A,#N/A,FALSE,"33.선수금명세서";#N/A,#N/A,FALSE,"34.예수금";#N/A,#N/A,FALSE,"35.미지급비용";#N/A,#N/A,FALSE,"36.미지급법인세";#N/A,#N/A,FALSE,"37.예수보증금";#N/A,#N/A,FALSE,"38.유동성장기부채 ";#N/A,#N/A,FALSE,"39.장기차입금 ";#N/A,#N/A,FALSE,"40. 사채";#N/A,#N/A,FALSE,"41.사채할인발행";#N/A,#N/A,FALSE,"41.충당금";#N/A,#N/A,FALSE,"41.1대손충당금";#N/A,#N/A,FALSE,"42.법인세등명세";#N/A,#N/A,FALSE,"43.자본금";#N/A,#N/A,FALSE,"44.수입금액";#N/A,#N/A,FALSE,"45.매출액명세서";#N/A,#N/A,FALSE,"46.매출원가";#N/A,#N/A,FALSE,"48.원가계산서명세서";#N/A,#N/A,FALSE,"49.제조원가명세서";#N/A,#N/A,FALSE,"50.감사보고서";#N/A,#N/A,FALSE,"10.받을어음"}</definedName>
    <definedName name="손익" localSheetId="0" hidden="1">{#N/A,#N/A,FALSE,"지침";#N/A,#N/A,FALSE,"환경분석";#N/A,#N/A,FALSE,"Sheet16"}</definedName>
    <definedName name="손익" hidden="1">{#N/A,#N/A,FALSE,"지침";#N/A,#N/A,FALSE,"환경분석";#N/A,#N/A,FALSE,"Sheet16"}</definedName>
    <definedName name="손익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손익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손익222"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222" hidden="1">{#N/A,#N/A,FALSE,"손익표지";#N/A,#N/A,FALSE,"손익계산";#N/A,#N/A,FALSE,"일반관리비";#N/A,#N/A,FALSE,"영업외수익";#N/A,#N/A,FALSE,"영업외비용";#N/A,#N/A,FALSE,"매출액";#N/A,#N/A,FALSE,"요약손익";#N/A,#N/A,FALSE,"요약대차";#N/A,#N/A,FALSE,"매출채권현황";#N/A,#N/A,FALSE,"매출채권명세"}</definedName>
    <definedName name="손익3" localSheetId="25" hidden="1">{#N/A,#N/A,FALSE,"UNIT";#N/A,#N/A,FALSE,"UNIT";#N/A,#N/A,FALSE,"계정"}</definedName>
    <definedName name="손익3" localSheetId="0" hidden="1">{#N/A,#N/A,FALSE,"UNIT";#N/A,#N/A,FALSE,"UNIT";#N/A,#N/A,FALSE,"계정"}</definedName>
    <definedName name="손익3" localSheetId="3" hidden="1">{#N/A,#N/A,FALSE,"UNIT";#N/A,#N/A,FALSE,"UNIT";#N/A,#N/A,FALSE,"계정"}</definedName>
    <definedName name="손익3" hidden="1">{#N/A,#N/A,FALSE,"UNIT";#N/A,#N/A,FALSE,"UNIT";#N/A,#N/A,FALSE,"계정"}</definedName>
    <definedName name="손익4"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4" hidden="1">{#N/A,#N/A,FALSE,"손익표지";#N/A,#N/A,FALSE,"손익계산";#N/A,#N/A,FALSE,"일반관리비";#N/A,#N/A,FALSE,"영업외수익";#N/A,#N/A,FALSE,"영업외비용";#N/A,#N/A,FALSE,"매출액";#N/A,#N/A,FALSE,"요약손익";#N/A,#N/A,FALSE,"요약대차";#N/A,#N/A,FALSE,"매출채권현황";#N/A,#N/A,FALSE,"매출채권명세"}</definedName>
    <definedName name="손익R" localSheetId="0" hidden="1">{#N/A,#N/A,FALSE,"지침";#N/A,#N/A,FALSE,"환경분석";#N/A,#N/A,FALSE,"Sheet16"}</definedName>
    <definedName name="손익R" hidden="1">{#N/A,#N/A,FALSE,"지침";#N/A,#N/A,FALSE,"환경분석";#N/A,#N/A,FALSE,"Sheet16"}</definedName>
    <definedName name="손익계산" localSheetId="0" hidden="1">{#N/A,#N/A,FALSE,"정공"}</definedName>
    <definedName name="손익계산" localSheetId="3" hidden="1">{#N/A,#N/A,FALSE,"정공"}</definedName>
    <definedName name="손익계산" hidden="1">{#N/A,#N/A,FALSE,"정공"}</definedName>
    <definedName name="손익계산서" localSheetId="0" hidden="1">{#N/A,#N/A,FALSE,"BS";#N/A,#N/A,FALSE,"PL";#N/A,#N/A,FALSE,"처분";#N/A,#N/A,FALSE,"현금";#N/A,#N/A,FALSE,"매출";#N/A,#N/A,FALSE,"원가";#N/A,#N/A,FALSE,"경영"}</definedName>
    <definedName name="손익계산서" hidden="1">{#N/A,#N/A,FALSE,"BS";#N/A,#N/A,FALSE,"PL";#N/A,#N/A,FALSE,"처분";#N/A,#N/A,FALSE,"현금";#N/A,#N/A,FALSE,"매출";#N/A,#N/A,FALSE,"원가";#N/A,#N/A,FALSE,"경영"}</definedName>
    <definedName name="손익계산서_중간기간" localSheetId="0" hidden="1">{#N/A,#N/A,FALSE,"BS";#N/A,#N/A,FALSE,"PL";#N/A,#N/A,FALSE,"A";#N/A,#N/A,FALSE,"B";#N/A,#N/A,FALSE,"B1";#N/A,#N/A,FALSE,"C";#N/A,#N/A,FALSE,"C1";#N/A,#N/A,FALSE,"C2";#N/A,#N/A,FALSE,"D";#N/A,#N/A,FALSE,"E";#N/A,#N/A,FALSE,"F";#N/A,#N/A,FALSE,"AA";#N/A,#N/A,FALSE,"BB";#N/A,#N/A,FALSE,"CC";#N/A,#N/A,FALSE,"DD";#N/A,#N/A,FALSE,"EE";#N/A,#N/A,FALSE,"FF";#N/A,#N/A,FALSE,"PL10";#N/A,#N/A,FALSE,"PL20";#N/A,#N/A,FALSE,"PL30"}</definedName>
    <definedName name="손익계산서_중간기간" hidden="1">{#N/A,#N/A,FALSE,"BS";#N/A,#N/A,FALSE,"PL";#N/A,#N/A,FALSE,"A";#N/A,#N/A,FALSE,"B";#N/A,#N/A,FALSE,"B1";#N/A,#N/A,FALSE,"C";#N/A,#N/A,FALSE,"C1";#N/A,#N/A,FALSE,"C2";#N/A,#N/A,FALSE,"D";#N/A,#N/A,FALSE,"E";#N/A,#N/A,FALSE,"F";#N/A,#N/A,FALSE,"AA";#N/A,#N/A,FALSE,"BB";#N/A,#N/A,FALSE,"CC";#N/A,#N/A,FALSE,"DD";#N/A,#N/A,FALSE,"EE";#N/A,#N/A,FALSE,"FF";#N/A,#N/A,FALSE,"PL10";#N/A,#N/A,FALSE,"PL20";#N/A,#N/A,FALSE,"PL30"}</definedName>
    <definedName name="손익계산서1"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손익계산서1"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손익계산서1"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손익계산서가로"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손익계산서가로"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손익계산서가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손익두번째" localSheetId="0" hidden="1">{#N/A,#N/A,FALSE,"PART-1234-8-12-9(41)";#N/A,#N/A,FALSE,"PARTS-2(3)";#N/A,#N/A,FALSE,"VAN SYSTEM";#N/A,#N/A,FALSE,"PARTS-10(26)";#N/A,#N/A,FALSE,"PART-5-6-7-11(14)";#N/A,#N/A,FALSE,"PARTS-4(3)";#N/A,#N/A,FALSE,"PCLASS"}</definedName>
    <definedName name="손익두번째" hidden="1">{#N/A,#N/A,FALSE,"PART-1234-8-12-9(41)";#N/A,#N/A,FALSE,"PARTS-2(3)";#N/A,#N/A,FALSE,"VAN SYSTEM";#N/A,#N/A,FALSE,"PARTS-10(26)";#N/A,#N/A,FALSE,"PART-5-6-7-11(14)";#N/A,#N/A,FALSE,"PARTS-4(3)";#N/A,#N/A,FALSE,"PCLASS"}</definedName>
    <definedName name="손익변경" localSheetId="0" hidden="1">{#N/A,#N/A,FALSE,"지침";#N/A,#N/A,FALSE,"환경분석";#N/A,#N/A,FALSE,"Sheet16"}</definedName>
    <definedName name="손익변경" hidden="1">{#N/A,#N/A,FALSE,"지침";#N/A,#N/A,FALSE,"환경분석";#N/A,#N/A,FALSE,"Sheet16"}</definedName>
    <definedName name="손익보"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 hidden="1">{#N/A,#N/A,FALSE,"손익표지";#N/A,#N/A,FALSE,"손익계산";#N/A,#N/A,FALSE,"일반관리비";#N/A,#N/A,FALSE,"영업외수익";#N/A,#N/A,FALSE,"영업외비용";#N/A,#N/A,FALSE,"매출액";#N/A,#N/A,FALSE,"요약손익";#N/A,#N/A,FALSE,"요약대차";#N/A,#N/A,FALSE,"매출채권현황";#N/A,#N/A,FALSE,"매출채권명세"}</definedName>
    <definedName name="손익보00"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00" hidden="1">{#N/A,#N/A,FALSE,"손익표지";#N/A,#N/A,FALSE,"손익계산";#N/A,#N/A,FALSE,"일반관리비";#N/A,#N/A,FALSE,"영업외수익";#N/A,#N/A,FALSE,"영업외비용";#N/A,#N/A,FALSE,"매출액";#N/A,#N/A,FALSE,"요약손익";#N/A,#N/A,FALSE,"요약대차";#N/A,#N/A,FALSE,"매출채권현황";#N/A,#N/A,FALSE,"매출채권명세"}</definedName>
    <definedName name="손익보고"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고" hidden="1">{#N/A,#N/A,FALSE,"손익표지";#N/A,#N/A,FALSE,"손익계산";#N/A,#N/A,FALSE,"일반관리비";#N/A,#N/A,FALSE,"영업외수익";#N/A,#N/A,FALSE,"영업외비용";#N/A,#N/A,FALSE,"매출액";#N/A,#N/A,FALSE,"요약손익";#N/A,#N/A,FALSE,"요약대차";#N/A,#N/A,FALSE,"매출채권현황";#N/A,#N/A,FALSE,"매출채권명세"}</definedName>
    <definedName name="손익보고00"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고00" hidden="1">{#N/A,#N/A,FALSE,"손익표지";#N/A,#N/A,FALSE,"손익계산";#N/A,#N/A,FALSE,"일반관리비";#N/A,#N/A,FALSE,"영업외수익";#N/A,#N/A,FALSE,"영업외비용";#N/A,#N/A,FALSE,"매출액";#N/A,#N/A,FALSE,"요약손익";#N/A,#N/A,FALSE,"요약대차";#N/A,#N/A,FALSE,"매출채권현황";#N/A,#N/A,FALSE,"매출채권명세"}</definedName>
    <definedName name="손익보고111"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고111" hidden="1">{#N/A,#N/A,FALSE,"손익표지";#N/A,#N/A,FALSE,"손익계산";#N/A,#N/A,FALSE,"일반관리비";#N/A,#N/A,FALSE,"영업외수익";#N/A,#N/A,FALSE,"영업외비용";#N/A,#N/A,FALSE,"매출액";#N/A,#N/A,FALSE,"요약손익";#N/A,#N/A,FALSE,"요약대차";#N/A,#N/A,FALSE,"매출채권현황";#N/A,#N/A,FALSE,"매출채권명세"}</definedName>
    <definedName name="손익보고5"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고5" hidden="1">{#N/A,#N/A,FALSE,"손익표지";#N/A,#N/A,FALSE,"손익계산";#N/A,#N/A,FALSE,"일반관리비";#N/A,#N/A,FALSE,"영업외수익";#N/A,#N/A,FALSE,"영업외비용";#N/A,#N/A,FALSE,"매출액";#N/A,#N/A,FALSE,"요약손익";#N/A,#N/A,FALSE,"요약대차";#N/A,#N/A,FALSE,"매출채권현황";#N/A,#N/A,FALSE,"매출채권명세"}</definedName>
    <definedName name="손익보고고"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고고" hidden="1">{#N/A,#N/A,FALSE,"손익표지";#N/A,#N/A,FALSE,"손익계산";#N/A,#N/A,FALSE,"일반관리비";#N/A,#N/A,FALSE,"영업외수익";#N/A,#N/A,FALSE,"영업외비용";#N/A,#N/A,FALSE,"매출액";#N/A,#N/A,FALSE,"요약손익";#N/A,#N/A,FALSE,"요약대차";#N/A,#N/A,FALSE,"매출채권현황";#N/A,#N/A,FALSE,"매출채권명세"}</definedName>
    <definedName name="손익보곡"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곡" hidden="1">{#N/A,#N/A,FALSE,"손익표지";#N/A,#N/A,FALSE,"손익계산";#N/A,#N/A,FALSE,"일반관리비";#N/A,#N/A,FALSE,"영업외수익";#N/A,#N/A,FALSE,"영업외비용";#N/A,#N/A,FALSE,"매출액";#N/A,#N/A,FALSE,"요약손익";#N/A,#N/A,FALSE,"요약대차";#N/A,#N/A,FALSE,"매출채권현황";#N/A,#N/A,FALSE,"매출채권명세"}</definedName>
    <definedName name="손익보골"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골" hidden="1">{#N/A,#N/A,FALSE,"손익표지";#N/A,#N/A,FALSE,"손익계산";#N/A,#N/A,FALSE,"일반관리비";#N/A,#N/A,FALSE,"영업외수익";#N/A,#N/A,FALSE,"영업외비용";#N/A,#N/A,FALSE,"매출액";#N/A,#N/A,FALSE,"요약손익";#N/A,#N/A,FALSE,"요약대차";#N/A,#N/A,FALSE,"매출채권현황";#N/A,#N/A,FALSE,"매출채권명세"}</definedName>
    <definedName name="손익보곰"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곰" hidden="1">{#N/A,#N/A,FALSE,"손익표지";#N/A,#N/A,FALSE,"손익계산";#N/A,#N/A,FALSE,"일반관리비";#N/A,#N/A,FALSE,"영업외수익";#N/A,#N/A,FALSE,"영업외비용";#N/A,#N/A,FALSE,"매출액";#N/A,#N/A,FALSE,"요약손익";#N/A,#N/A,FALSE,"요약대차";#N/A,#N/A,FALSE,"매출채권현황";#N/A,#N/A,FALSE,"매출채권명세"}</definedName>
    <definedName name="손익보곱"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곱" hidden="1">{#N/A,#N/A,FALSE,"손익표지";#N/A,#N/A,FALSE,"손익계산";#N/A,#N/A,FALSE,"일반관리비";#N/A,#N/A,FALSE,"영업외수익";#N/A,#N/A,FALSE,"영업외비용";#N/A,#N/A,FALSE,"매출액";#N/A,#N/A,FALSE,"요약손익";#N/A,#N/A,FALSE,"요약대차";#N/A,#N/A,FALSE,"매출채권현황";#N/A,#N/A,FALSE,"매출채권명세"}</definedName>
    <definedName name="손익보공"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공" hidden="1">{#N/A,#N/A,FALSE,"손익표지";#N/A,#N/A,FALSE,"손익계산";#N/A,#N/A,FALSE,"일반관리비";#N/A,#N/A,FALSE,"영업외수익";#N/A,#N/A,FALSE,"영업외비용";#N/A,#N/A,FALSE,"매출액";#N/A,#N/A,FALSE,"요약손익";#N/A,#N/A,FALSE,"요약대차";#N/A,#N/A,FALSE,"매출채권현황";#N/A,#N/A,FALSE,"매출채권명세"}</definedName>
    <definedName name="손익보곻"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곻" hidden="1">{#N/A,#N/A,FALSE,"손익표지";#N/A,#N/A,FALSE,"손익계산";#N/A,#N/A,FALSE,"일반관리비";#N/A,#N/A,FALSE,"영업외수익";#N/A,#N/A,FALSE,"영업외비용";#N/A,#N/A,FALSE,"매출액";#N/A,#N/A,FALSE,"요약손익";#N/A,#N/A,FALSE,"요약대차";#N/A,#N/A,FALSE,"매출채권현황";#N/A,#N/A,FALSE,"매출채권명세"}</definedName>
    <definedName name="손익보소"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소" hidden="1">{#N/A,#N/A,FALSE,"손익표지";#N/A,#N/A,FALSE,"손익계산";#N/A,#N/A,FALSE,"일반관리비";#N/A,#N/A,FALSE,"영업외수익";#N/A,#N/A,FALSE,"영업외비용";#N/A,#N/A,FALSE,"매출액";#N/A,#N/A,FALSE,"요약손익";#N/A,#N/A,FALSE,"요약대차";#N/A,#N/A,FALSE,"매출채권현황";#N/A,#N/A,FALSE,"매출채권명세"}</definedName>
    <definedName name="손익보코" localSheetId="0" hidden="1">{#N/A,#N/A,FALSE,"손익표지";#N/A,#N/A,FALSE,"손익계산";#N/A,#N/A,FALSE,"일반관리비";#N/A,#N/A,FALSE,"영업외수익";#N/A,#N/A,FALSE,"영업외비용";#N/A,#N/A,FALSE,"매출액";#N/A,#N/A,FALSE,"요약손익";#N/A,#N/A,FALSE,"요약대차";#N/A,#N/A,FALSE,"매출채권현황";#N/A,#N/A,FALSE,"매출채권명세"}</definedName>
    <definedName name="손익보코" hidden="1">{#N/A,#N/A,FALSE,"손익표지";#N/A,#N/A,FALSE,"손익계산";#N/A,#N/A,FALSE,"일반관리비";#N/A,#N/A,FALSE,"영업외수익";#N/A,#N/A,FALSE,"영업외비용";#N/A,#N/A,FALSE,"매출액";#N/A,#N/A,FALSE,"요약손익";#N/A,#N/A,FALSE,"요약대차";#N/A,#N/A,FALSE,"매출채권현황";#N/A,#N/A,FALSE,"매출채권명세"}</definedName>
    <definedName name="손익실적" localSheetId="0" hidden="1">{#N/A,#N/A,FALSE,"P.C.B"}</definedName>
    <definedName name="손익실적" hidden="1">{#N/A,#N/A,FALSE,"P.C.B"}</definedName>
    <definedName name="손익예상" localSheetId="25" hidden="1">{#N/A,#N/A,FALSE,"UNIT";#N/A,#N/A,FALSE,"UNIT";#N/A,#N/A,FALSE,"계정"}</definedName>
    <definedName name="손익예상" localSheetId="0" hidden="1">{#N/A,#N/A,FALSE,"UNIT";#N/A,#N/A,FALSE,"UNIT";#N/A,#N/A,FALSE,"계정"}</definedName>
    <definedName name="손익예상" localSheetId="3" hidden="1">{#N/A,#N/A,FALSE,"UNIT";#N/A,#N/A,FALSE,"UNIT";#N/A,#N/A,FALSE,"계정"}</definedName>
    <definedName name="손익예상" hidden="1">{#N/A,#N/A,FALSE,"UNIT";#N/A,#N/A,FALSE,"UNIT";#N/A,#N/A,FALSE,"계정"}</definedName>
    <definedName name="손익총괄표3" localSheetId="0" hidden="1">{"'7'!$B$15:$D$32"}</definedName>
    <definedName name="손익총괄표3" hidden="1">{"'7'!$B$15:$D$32"}</definedName>
    <definedName name="송" localSheetId="0" hidden="1">{#N/A,#N/A,TRUE,"Y생산";#N/A,#N/A,TRUE,"Y판매";#N/A,#N/A,TRUE,"Y총물량";#N/A,#N/A,TRUE,"Y능력";#N/A,#N/A,TRUE,"YKD"}</definedName>
    <definedName name="송" localSheetId="3" hidden="1">{#N/A,#N/A,TRUE,"Y생산";#N/A,#N/A,TRUE,"Y판매";#N/A,#N/A,TRUE,"Y총물량";#N/A,#N/A,TRUE,"Y능력";#N/A,#N/A,TRUE,"YKD"}</definedName>
    <definedName name="송" hidden="1">{#N/A,#N/A,TRUE,"Y생산";#N/A,#N/A,TRUE,"Y판매";#N/A,#N/A,TRUE,"Y총물량";#N/A,#N/A,TRUE,"Y능력";#N/A,#N/A,TRUE,"YKD"}</definedName>
    <definedName name="송성욱목표카드" localSheetId="0" hidden="1">{#N/A,#N/A,FALSE,"UNIT";#N/A,#N/A,FALSE,"UNIT";#N/A,#N/A,FALSE,"계정"}</definedName>
    <definedName name="송성욱목표카드" hidden="1">{#N/A,#N/A,FALSE,"UNIT";#N/A,#N/A,FALSE,"UNIT";#N/A,#N/A,FALSE,"계정"}</definedName>
    <definedName name="송익" localSheetId="0" hidden="1">{#N/A,#N/A,FALSE,"정공"}</definedName>
    <definedName name="송익" localSheetId="3" hidden="1">{#N/A,#N/A,FALSE,"정공"}</definedName>
    <definedName name="송익" hidden="1">{#N/A,#N/A,FALSE,"정공"}</definedName>
    <definedName name="송창기" localSheetId="0" hidden="1">{#N/A,#N/A,TRUE,"Y생산";#N/A,#N/A,TRUE,"Y판매";#N/A,#N/A,TRUE,"Y총물량";#N/A,#N/A,TRUE,"Y능력";#N/A,#N/A,TRUE,"YKD"}</definedName>
    <definedName name="송창기" localSheetId="3" hidden="1">{#N/A,#N/A,TRUE,"Y생산";#N/A,#N/A,TRUE,"Y판매";#N/A,#N/A,TRUE,"Y총물량";#N/A,#N/A,TRUE,"Y능력";#N/A,#N/A,TRUE,"YKD"}</definedName>
    <definedName name="송창기" hidden="1">{#N/A,#N/A,TRUE,"Y생산";#N/A,#N/A,TRUE,"Y판매";#N/A,#N/A,TRUE,"Y총물량";#N/A,#N/A,TRUE,"Y능력";#N/A,#N/A,TRUE,"YKD"}</definedName>
    <definedName name="쇼바2" localSheetId="25" hidden="1">{#N/A,#N/A,FALSE,"단축1";#N/A,#N/A,FALSE,"단축2";#N/A,#N/A,FALSE,"단축3";#N/A,#N/A,FALSE,"장축";#N/A,#N/A,FALSE,"4WD"}</definedName>
    <definedName name="쇼바2" localSheetId="0" hidden="1">{#N/A,#N/A,FALSE,"단축1";#N/A,#N/A,FALSE,"단축2";#N/A,#N/A,FALSE,"단축3";#N/A,#N/A,FALSE,"장축";#N/A,#N/A,FALSE,"4WD"}</definedName>
    <definedName name="쇼바2" localSheetId="3" hidden="1">{#N/A,#N/A,FALSE,"단축1";#N/A,#N/A,FALSE,"단축2";#N/A,#N/A,FALSE,"단축3";#N/A,#N/A,FALSE,"장축";#N/A,#N/A,FALSE,"4WD"}</definedName>
    <definedName name="쇼바2" hidden="1">{#N/A,#N/A,FALSE,"단축1";#N/A,#N/A,FALSE,"단축2";#N/A,#N/A,FALSE,"단축3";#N/A,#N/A,FALSE,"장축";#N/A,#N/A,FALSE,"4WD"}</definedName>
    <definedName name="쇼핑몰"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쇼핑몰"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수급추이" localSheetId="0" hidden="1">{"'7-2지역별'!$A$1:$R$44"}</definedName>
    <definedName name="수급추이" hidden="1">{"'7-2지역별'!$A$1:$R$44"}</definedName>
    <definedName name="수도비절감"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수도비절감"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수량집계표" localSheetId="0" hidden="1">{"'Firr(선)'!$AS$1:$AY$62","'Firr(사)'!$AS$1:$AY$62","'Firr(회)'!$AS$1:$AY$62","'Firr(선)'!$L$1:$V$62","'Firr(사)'!$L$1:$V$62","'Firr(회)'!$L$1:$V$62"}</definedName>
    <definedName name="수량집계표" hidden="1">{"'Firr(선)'!$AS$1:$AY$62","'Firr(사)'!$AS$1:$AY$62","'Firr(회)'!$AS$1:$AY$62","'Firr(선)'!$L$1:$V$62","'Firr(사)'!$L$1:$V$62","'Firr(회)'!$L$1:$V$62"}</definedName>
    <definedName name="수량집계표1" localSheetId="0" hidden="1">{"'Firr(선)'!$AS$1:$AY$62","'Firr(사)'!$AS$1:$AY$62","'Firr(회)'!$AS$1:$AY$62","'Firr(선)'!$L$1:$V$62","'Firr(사)'!$L$1:$V$62","'Firr(회)'!$L$1:$V$62"}</definedName>
    <definedName name="수량집계표1" hidden="1">{"'Firr(선)'!$AS$1:$AY$62","'Firr(사)'!$AS$1:$AY$62","'Firr(회)'!$AS$1:$AY$62","'Firr(선)'!$L$1:$V$62","'Firr(사)'!$L$1:$V$62","'Firr(회)'!$L$1:$V$62"}</definedName>
    <definedName name="수량추정" localSheetId="0" hidden="1">{#N/A,#N/A,FALSE,"정공"}</definedName>
    <definedName name="수량추정" localSheetId="3" hidden="1">{#N/A,#N/A,FALSE,"정공"}</definedName>
    <definedName name="수량추정" hidden="1">{#N/A,#N/A,FALSE,"정공"}</definedName>
    <definedName name="수리"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수리"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수유LOSS" localSheetId="0" hidden="1">{#N/A,#N/A,FALSE,"군산원가";#N/A,#N/A,FALSE,"팀별월별";#N/A,#N/A,FALSE,"타공정대체";#N/A,#N/A,FALSE,"기타경비";#N/A,#N/A,FALSE,"원료";#N/A,#N/A,FALSE,"연료"}</definedName>
    <definedName name="수유LOSS" localSheetId="3" hidden="1">{#N/A,#N/A,FALSE,"군산원가";#N/A,#N/A,FALSE,"팀별월별";#N/A,#N/A,FALSE,"타공정대체";#N/A,#N/A,FALSE,"기타경비";#N/A,#N/A,FALSE,"원료";#N/A,#N/A,FALSE,"연료"}</definedName>
    <definedName name="수유LOSS" hidden="1">{#N/A,#N/A,FALSE,"군산원가";#N/A,#N/A,FALSE,"팀별월별";#N/A,#N/A,FALSE,"타공정대체";#N/A,#N/A,FALSE,"기타경비";#N/A,#N/A,FALSE,"원료";#N/A,#N/A,FALSE,"연료"}</definedName>
    <definedName name="수익"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수익"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수익4속" localSheetId="0" hidden="1">{#N/A,#N/A,FALSE,"단축1";#N/A,#N/A,FALSE,"단축2";#N/A,#N/A,FALSE,"단축3";#N/A,#N/A,FALSE,"장축";#N/A,#N/A,FALSE,"4WD"}</definedName>
    <definedName name="수익4속" hidden="1">{#N/A,#N/A,FALSE,"단축1";#N/A,#N/A,FALSE,"단축2";#N/A,#N/A,FALSE,"단축3";#N/A,#N/A,FALSE,"장축";#N/A,#N/A,FALSE,"4WD"}</definedName>
    <definedName name="수입3" localSheetId="0" hidden="1">{"'7-2지역별'!$A$1:$R$44"}</definedName>
    <definedName name="수입3" hidden="1">{"'7-2지역별'!$A$1:$R$44"}</definedName>
    <definedName name="수정" localSheetId="25" hidden="1">{#N/A,#N/A,FALSE,"BS";#N/A,#N/A,FALSE,"PL";#N/A,#N/A,FALSE,"처분";#N/A,#N/A,FALSE,"현금";#N/A,#N/A,FALSE,"매출";#N/A,#N/A,FALSE,"원가";#N/A,#N/A,FALSE,"경영"}</definedName>
    <definedName name="수정" localSheetId="0" hidden="1">{#N/A,#N/A,FALSE,"BS";#N/A,#N/A,FALSE,"PL";#N/A,#N/A,FALSE,"처분";#N/A,#N/A,FALSE,"현금";#N/A,#N/A,FALSE,"매출";#N/A,#N/A,FALSE,"원가";#N/A,#N/A,FALSE,"경영"}</definedName>
    <definedName name="수정" localSheetId="3" hidden="1">{#N/A,#N/A,FALSE,"BS";#N/A,#N/A,FALSE,"PL";#N/A,#N/A,FALSE,"처분";#N/A,#N/A,FALSE,"현금";#N/A,#N/A,FALSE,"매출";#N/A,#N/A,FALSE,"원가";#N/A,#N/A,FALSE,"경영"}</definedName>
    <definedName name="수정" hidden="1">{#N/A,#N/A,FALSE,"BS";#N/A,#N/A,FALSE,"PL";#N/A,#N/A,FALSE,"처분";#N/A,#N/A,FALSE,"현금";#N/A,#N/A,FALSE,"매출";#N/A,#N/A,FALSE,"원가";#N/A,#N/A,FALSE,"경영"}</definedName>
    <definedName name="수정1211" localSheetId="0" hidden="1">{"'10_03일자별'!$A$2:$H$31"}</definedName>
    <definedName name="수정1211" hidden="1">{"'10_03일자별'!$A$2:$H$31"}</definedName>
    <definedName name="수정1212" localSheetId="0" hidden="1">{"'10_03일자별'!$A$2:$H$31"}</definedName>
    <definedName name="수정1212" hidden="1">{"'10_03일자별'!$A$2:$H$31"}</definedName>
    <definedName name="수정6누적" localSheetId="0" hidden="1">{#N/A,#N/A,FALSE,"98소지이동TOTvs99.1 (2)";#N/A,#N/A,FALSE,"TOTAL";#N/A,#N/A,FALSE,"98소지이동TOTvs99.1(b) (2)"}</definedName>
    <definedName name="수정6누적" localSheetId="3" hidden="1">{#N/A,#N/A,FALSE,"98소지이동TOTvs99.1 (2)";#N/A,#N/A,FALSE,"TOTAL";#N/A,#N/A,FALSE,"98소지이동TOTvs99.1(b) (2)"}</definedName>
    <definedName name="수정6누적" hidden="1">{#N/A,#N/A,FALSE,"98소지이동TOTvs99.1 (2)";#N/A,#N/A,FALSE,"TOTAL";#N/A,#N/A,FALSE,"98소지이동TOTvs99.1(b) (2)"}</definedName>
    <definedName name="수정CF" localSheetId="25" hidden="1">{#N/A,#N/A,TRUE,"Summary";#N/A,#N/A,TRUE,"IS";#N/A,#N/A,TRUE,"Adj";#N/A,#N/A,TRUE,"BS";#N/A,#N/A,TRUE,"CF";#N/A,#N/A,TRUE,"Debt";#N/A,#N/A,TRUE,"IRR"}</definedName>
    <definedName name="수정CF" localSheetId="0" hidden="1">{#N/A,#N/A,TRUE,"Summary";#N/A,#N/A,TRUE,"IS";#N/A,#N/A,TRUE,"Adj";#N/A,#N/A,TRUE,"BS";#N/A,#N/A,TRUE,"CF";#N/A,#N/A,TRUE,"Debt";#N/A,#N/A,TRUE,"IRR"}</definedName>
    <definedName name="수정CF" localSheetId="3" hidden="1">{#N/A,#N/A,TRUE,"Summary";#N/A,#N/A,TRUE,"IS";#N/A,#N/A,TRUE,"Adj";#N/A,#N/A,TRUE,"BS";#N/A,#N/A,TRUE,"CF";#N/A,#N/A,TRUE,"Debt";#N/A,#N/A,TRUE,"IRR"}</definedName>
    <definedName name="수정CF" hidden="1">{#N/A,#N/A,TRUE,"Summary";#N/A,#N/A,TRUE,"IS";#N/A,#N/A,TRUE,"Adj";#N/A,#N/A,TRUE,"BS";#N/A,#N/A,TRUE,"CF";#N/A,#N/A,TRUE,"Debt";#N/A,#N/A,TRUE,"IRR"}</definedName>
    <definedName name="수정물량" localSheetId="0" hidden="1">{#N/A,#N/A,TRUE,"Y생산";#N/A,#N/A,TRUE,"Y판매";#N/A,#N/A,TRUE,"Y총물량";#N/A,#N/A,TRUE,"Y능력";#N/A,#N/A,TRUE,"YKD"}</definedName>
    <definedName name="수정물량" hidden="1">{#N/A,#N/A,TRUE,"Y생산";#N/A,#N/A,TRUE,"Y판매";#N/A,#N/A,TRUE,"Y총물량";#N/A,#N/A,TRUE,"Y능력";#N/A,#N/A,TRUE,"YKD"}</definedName>
    <definedName name="수정본" localSheetId="0" hidden="1">{#N/A,#N/A,FALSE,"지침";#N/A,#N/A,FALSE,"환경분석";#N/A,#N/A,FALSE,"Sheet16"}</definedName>
    <definedName name="수정본" hidden="1">{#N/A,#N/A,FALSE,"지침";#N/A,#N/A,FALSE,"환경분석";#N/A,#N/A,FALSE,"Sheet16"}</definedName>
    <definedName name="수정사항" hidden="1">#REF!</definedName>
    <definedName name="수정사항_34분기" localSheetId="0" hidden="1">{#N/A,#N/A,FALSE,"매출이익"}</definedName>
    <definedName name="수정사항_34분기" hidden="1">{#N/A,#N/A,FALSE,"매출이익"}</definedName>
    <definedName name="수정사항1" localSheetId="0" hidden="1">{#N/A,#N/A,FALSE,"BS";#N/A,#N/A,FALSE,"PL";#N/A,#N/A,FALSE,"처분";#N/A,#N/A,FALSE,"현금";#N/A,#N/A,FALSE,"매출";#N/A,#N/A,FALSE,"원가";#N/A,#N/A,FALSE,"경영"}</definedName>
    <definedName name="수정사항1" localSheetId="3" hidden="1">{#N/A,#N/A,FALSE,"BS";#N/A,#N/A,FALSE,"PL";#N/A,#N/A,FALSE,"처분";#N/A,#N/A,FALSE,"현금";#N/A,#N/A,FALSE,"매출";#N/A,#N/A,FALSE,"원가";#N/A,#N/A,FALSE,"경영"}</definedName>
    <definedName name="수정사항1" hidden="1">{#N/A,#N/A,FALSE,"BS";#N/A,#N/A,FALSE,"PL";#N/A,#N/A,FALSE,"처분";#N/A,#N/A,FALSE,"현금";#N/A,#N/A,FALSE,"매출";#N/A,#N/A,FALSE,"원가";#N/A,#N/A,FALSE,"경영"}</definedName>
    <definedName name="수정사항2Q" hidden="1">#REF!</definedName>
    <definedName name="수정사항집계표" hidden="1">#REF!</definedName>
    <definedName name="수정손익" localSheetId="0" hidden="1">{#N/A,#N/A,FALSE,"정공"}</definedName>
    <definedName name="수정손익" localSheetId="3" hidden="1">{#N/A,#N/A,FALSE,"정공"}</definedName>
    <definedName name="수정손익" hidden="1">{#N/A,#N/A,FALSE,"정공"}</definedName>
    <definedName name="수정ㅇㅇㅇㅇ" localSheetId="0" hidden="1">{"'손익현황'!$A$1:$J$29"}</definedName>
    <definedName name="수정ㅇㅇㅇㅇ" hidden="1">{"'손익현황'!$A$1:$J$29"}</definedName>
    <definedName name="수정현금흐름표" localSheetId="25" hidden="1">{#N/A,#N/A,TRUE,"Summary";#N/A,#N/A,TRUE,"IS";#N/A,#N/A,TRUE,"Adj";#N/A,#N/A,TRUE,"BS";#N/A,#N/A,TRUE,"CF";#N/A,#N/A,TRUE,"Debt";#N/A,#N/A,TRUE,"IRR"}</definedName>
    <definedName name="수정현금흐름표" localSheetId="0" hidden="1">{#N/A,#N/A,TRUE,"Summary";#N/A,#N/A,TRUE,"IS";#N/A,#N/A,TRUE,"Adj";#N/A,#N/A,TRUE,"BS";#N/A,#N/A,TRUE,"CF";#N/A,#N/A,TRUE,"Debt";#N/A,#N/A,TRUE,"IRR"}</definedName>
    <definedName name="수정현금흐름표" localSheetId="3" hidden="1">{#N/A,#N/A,TRUE,"Summary";#N/A,#N/A,TRUE,"IS";#N/A,#N/A,TRUE,"Adj";#N/A,#N/A,TRUE,"BS";#N/A,#N/A,TRUE,"CF";#N/A,#N/A,TRUE,"Debt";#N/A,#N/A,TRUE,"IRR"}</definedName>
    <definedName name="수정현금흐름표" hidden="1">{#N/A,#N/A,TRUE,"Summary";#N/A,#N/A,TRUE,"IS";#N/A,#N/A,TRUE,"Adj";#N/A,#N/A,TRUE,"BS";#N/A,#N/A,TRUE,"CF";#N/A,#N/A,TRUE,"Debt";#N/A,#N/A,TRUE,"IRR"}</definedName>
    <definedName name="수정현금흐름표_pjh" localSheetId="25" hidden="1">{#N/A,#N/A,TRUE,"Summary";#N/A,#N/A,TRUE,"IS";#N/A,#N/A,TRUE,"Adj";#N/A,#N/A,TRUE,"BS";#N/A,#N/A,TRUE,"CF";#N/A,#N/A,TRUE,"Debt";#N/A,#N/A,TRUE,"IRR"}</definedName>
    <definedName name="수정현금흐름표_pjh" localSheetId="0" hidden="1">{#N/A,#N/A,TRUE,"Summary";#N/A,#N/A,TRUE,"IS";#N/A,#N/A,TRUE,"Adj";#N/A,#N/A,TRUE,"BS";#N/A,#N/A,TRUE,"CF";#N/A,#N/A,TRUE,"Debt";#N/A,#N/A,TRUE,"IRR"}</definedName>
    <definedName name="수정현금흐름표_pjh" localSheetId="3" hidden="1">{#N/A,#N/A,TRUE,"Summary";#N/A,#N/A,TRUE,"IS";#N/A,#N/A,TRUE,"Adj";#N/A,#N/A,TRUE,"BS";#N/A,#N/A,TRUE,"CF";#N/A,#N/A,TRUE,"Debt";#N/A,#N/A,TRUE,"IRR"}</definedName>
    <definedName name="수정현금흐름표_pjh" hidden="1">{#N/A,#N/A,TRUE,"Summary";#N/A,#N/A,TRUE,"IS";#N/A,#N/A,TRUE,"Adj";#N/A,#N/A,TRUE,"BS";#N/A,#N/A,TRUE,"CF";#N/A,#N/A,TRUE,"Debt";#N/A,#N/A,TRUE,"IRR"}</definedName>
    <definedName name="수정현금흐름표2" localSheetId="0" hidden="1">{#N/A,#N/A,TRUE,"Summary";#N/A,#N/A,TRUE,"IS";#N/A,#N/A,TRUE,"Adj";#N/A,#N/A,TRUE,"BS";#N/A,#N/A,TRUE,"CF";#N/A,#N/A,TRUE,"Debt";#N/A,#N/A,TRUE,"IRR"}</definedName>
    <definedName name="수정현금흐름표2" hidden="1">{#N/A,#N/A,TRUE,"Summary";#N/A,#N/A,TRUE,"IS";#N/A,#N/A,TRUE,"Adj";#N/A,#N/A,TRUE,"BS";#N/A,#N/A,TRUE,"CF";#N/A,#N/A,TRUE,"Debt";#N/A,#N/A,TRUE,"IRR"}</definedName>
    <definedName name="수주계획" localSheetId="0" hidden="1">{#N/A,#N/A,FALSE,"손익표지";#N/A,#N/A,FALSE,"손익계산";#N/A,#N/A,FALSE,"일반관리비";#N/A,#N/A,FALSE,"영업외수익";#N/A,#N/A,FALSE,"영업외비용";#N/A,#N/A,FALSE,"매출액";#N/A,#N/A,FALSE,"요약손익";#N/A,#N/A,FALSE,"요약대차";#N/A,#N/A,FALSE,"매출채권현황";#N/A,#N/A,FALSE,"매출채권명세"}</definedName>
    <definedName name="수주계획" hidden="1">{#N/A,#N/A,FALSE,"손익표지";#N/A,#N/A,FALSE,"손익계산";#N/A,#N/A,FALSE,"일반관리비";#N/A,#N/A,FALSE,"영업외수익";#N/A,#N/A,FALSE,"영업외비용";#N/A,#N/A,FALSE,"매출액";#N/A,#N/A,FALSE,"요약손익";#N/A,#N/A,FALSE,"요약대차";#N/A,#N/A,FALSE,"매출채권현황";#N/A,#N/A,FALSE,"매출채권명세"}</definedName>
    <definedName name="수주실적" hidden="1">#REF!</definedName>
    <definedName name="수철" localSheetId="0" hidden="1">{#N/A,#N/A,FALSE,"지침";#N/A,#N/A,FALSE,"환경분석";#N/A,#N/A,FALSE,"Sheet16"}</definedName>
    <definedName name="수철" hidden="1">{#N/A,#N/A,FALSE,"지침";#N/A,#N/A,FALSE,"환경분석";#N/A,#N/A,FALSE,"Sheet16"}</definedName>
    <definedName name="수출순위" localSheetId="0" hidden="1">{"'7-2지역별'!$A$1:$R$44"}</definedName>
    <definedName name="수출순위" hidden="1">{"'7-2지역별'!$A$1:$R$44"}</definedName>
    <definedName name="수출실적" localSheetId="0" hidden="1">{"'Sheet1'!$A$1:$H$36"}</definedName>
    <definedName name="수출실적" hidden="1">{"'Sheet1'!$A$1:$H$36"}</definedName>
    <definedName name="순서" hidden="1">#REF!</definedName>
    <definedName name="순현재가치">#REF!</definedName>
    <definedName name="쉐리분석" localSheetId="0" hidden="1">{"YTD/Forecast",#N/A,TRUE,"Fcst_TPLN";"Monthly Averages",#N/A,TRUE,"Fcst_TPLN"}</definedName>
    <definedName name="쉐리분석" localSheetId="3" hidden="1">{"YTD/Forecast",#N/A,TRUE,"Fcst_TPLN";"Monthly Averages",#N/A,TRUE,"Fcst_TPLN"}</definedName>
    <definedName name="쉐리분석" hidden="1">{"YTD/Forecast",#N/A,TRUE,"Fcst_TPLN";"Monthly Averages",#N/A,TRUE,"Fcst_TPLN"}</definedName>
    <definedName name="스" localSheetId="0" hidden="1">{#N/A,#N/A,TRUE,"생산";#N/A,#N/A,TRUE,"표지"}</definedName>
    <definedName name="스" hidden="1">{#N/A,#N/A,TRUE,"생산";#N/A,#N/A,TRUE,"표지"}</definedName>
    <definedName name="스텝시스템" localSheetId="0" hidden="1">{"'Sheet1'!$B$10:$C$19","'Sheet1'!$A$53:$C$65"}</definedName>
    <definedName name="스텝시스템" localSheetId="3" hidden="1">{"'Sheet1'!$B$10:$C$19","'Sheet1'!$A$53:$C$65"}</definedName>
    <definedName name="스텝시스템" hidden="1">{"'Sheet1'!$B$10:$C$19","'Sheet1'!$A$53:$C$65"}</definedName>
    <definedName name="승" localSheetId="0" hidden="1">{#N/A,#N/A,FALSE,"지침";#N/A,#N/A,FALSE,"환경분석";#N/A,#N/A,FALSE,"Sheet16"}</definedName>
    <definedName name="승" hidden="1">{#N/A,#N/A,FALSE,"지침";#N/A,#N/A,FALSE,"환경분석";#N/A,#N/A,FALSE,"Sheet16"}</definedName>
    <definedName name="승민" localSheetId="0" hidden="1">{#N/A,#N/A,FALSE,"KMC최종회의(7월) 자료"}</definedName>
    <definedName name="승민" hidden="1">{#N/A,#N/A,FALSE,"KMC최종회의(7월) 자료"}</definedName>
    <definedName name="승암" localSheetId="0" hidden="1">{#N/A,#N/A,FALSE,"지침";#N/A,#N/A,FALSE,"환경분석";#N/A,#N/A,FALSE,"Sheet16"}</definedName>
    <definedName name="승암" hidden="1">{#N/A,#N/A,FALSE,"지침";#N/A,#N/A,FALSE,"환경분석";#N/A,#N/A,FALSE,"Sheet16"}</definedName>
    <definedName name="승용교" localSheetId="0" hidden="1">{#N/A,#N/A,FALSE,"2~8번"}</definedName>
    <definedName name="승용교" hidden="1">{#N/A,#N/A,FALSE,"2~8번"}</definedName>
    <definedName name="시간외근무_인사" hidden="1">#REF!</definedName>
    <definedName name="시기조정" localSheetId="0" hidden="1">{#N/A,#N/A,FALSE,"인원";#N/A,#N/A,FALSE,"비용2";#N/A,#N/A,FALSE,"비용1";#N/A,#N/A,FALSE,"비용";#N/A,#N/A,FALSE,"보증2";#N/A,#N/A,FALSE,"보증1";#N/A,#N/A,FALSE,"보증";#N/A,#N/A,FALSE,"손익1";#N/A,#N/A,FALSE,"손익";#N/A,#N/A,FALSE,"부서별매출";#N/A,#N/A,FALSE,"매출"}</definedName>
    <definedName name="시기조정" localSheetId="3" hidden="1">{#N/A,#N/A,FALSE,"인원";#N/A,#N/A,FALSE,"비용2";#N/A,#N/A,FALSE,"비용1";#N/A,#N/A,FALSE,"비용";#N/A,#N/A,FALSE,"보증2";#N/A,#N/A,FALSE,"보증1";#N/A,#N/A,FALSE,"보증";#N/A,#N/A,FALSE,"손익1";#N/A,#N/A,FALSE,"손익";#N/A,#N/A,FALSE,"부서별매출";#N/A,#N/A,FALSE,"매출"}</definedName>
    <definedName name="시기조정" hidden="1">{#N/A,#N/A,FALSE,"인원";#N/A,#N/A,FALSE,"비용2";#N/A,#N/A,FALSE,"비용1";#N/A,#N/A,FALSE,"비용";#N/A,#N/A,FALSE,"보증2";#N/A,#N/A,FALSE,"보증1";#N/A,#N/A,FALSE,"보증";#N/A,#N/A,FALSE,"손익1";#N/A,#N/A,FALSE,"손익";#N/A,#N/A,FALSE,"부서별매출";#N/A,#N/A,FALSE,"매출"}</definedName>
    <definedName name="시다99"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시다99"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시산표2" localSheetId="25" hidden="1">{#N/A,#N/A,FALSE,"BS";#N/A,#N/A,FALSE,"PL";#N/A,#N/A,FALSE,"처분";#N/A,#N/A,FALSE,"현금";#N/A,#N/A,FALSE,"매출";#N/A,#N/A,FALSE,"원가";#N/A,#N/A,FALSE,"경영"}</definedName>
    <definedName name="시산표2" localSheetId="0" hidden="1">{#N/A,#N/A,FALSE,"BS";#N/A,#N/A,FALSE,"PL";#N/A,#N/A,FALSE,"처분";#N/A,#N/A,FALSE,"현금";#N/A,#N/A,FALSE,"매출";#N/A,#N/A,FALSE,"원가";#N/A,#N/A,FALSE,"경영"}</definedName>
    <definedName name="시산표2" localSheetId="3" hidden="1">{#N/A,#N/A,FALSE,"BS";#N/A,#N/A,FALSE,"PL";#N/A,#N/A,FALSE,"처분";#N/A,#N/A,FALSE,"현금";#N/A,#N/A,FALSE,"매출";#N/A,#N/A,FALSE,"원가";#N/A,#N/A,FALSE,"경영"}</definedName>
    <definedName name="시산표2" hidden="1">{#N/A,#N/A,FALSE,"BS";#N/A,#N/A,FALSE,"PL";#N/A,#N/A,FALSE,"처분";#N/A,#N/A,FALSE,"현금";#N/A,#N/A,FALSE,"매출";#N/A,#N/A,FALSE,"원가";#N/A,#N/A,FALSE,"경영"}</definedName>
    <definedName name="시산표작성" localSheetId="0" hidden="1">{#N/A,#N/A,FALSE,"BS";#N/A,#N/A,FALSE,"PL";#N/A,#N/A,FALSE,"A";#N/A,#N/A,FALSE,"B";#N/A,#N/A,FALSE,"B1";#N/A,#N/A,FALSE,"C";#N/A,#N/A,FALSE,"C1";#N/A,#N/A,FALSE,"C2";#N/A,#N/A,FALSE,"D";#N/A,#N/A,FALSE,"E";#N/A,#N/A,FALSE,"F";#N/A,#N/A,FALSE,"AA";#N/A,#N/A,FALSE,"BB";#N/A,#N/A,FALSE,"CC";#N/A,#N/A,FALSE,"DD";#N/A,#N/A,FALSE,"EE";#N/A,#N/A,FALSE,"FF";#N/A,#N/A,FALSE,"PL10";#N/A,#N/A,FALSE,"PL20";#N/A,#N/A,FALSE,"PL30"}</definedName>
    <definedName name="시산표작성" hidden="1">{#N/A,#N/A,FALSE,"BS";#N/A,#N/A,FALSE,"PL";#N/A,#N/A,FALSE,"A";#N/A,#N/A,FALSE,"B";#N/A,#N/A,FALSE,"B1";#N/A,#N/A,FALSE,"C";#N/A,#N/A,FALSE,"C1";#N/A,#N/A,FALSE,"C2";#N/A,#N/A,FALSE,"D";#N/A,#N/A,FALSE,"E";#N/A,#N/A,FALSE,"F";#N/A,#N/A,FALSE,"AA";#N/A,#N/A,FALSE,"BB";#N/A,#N/A,FALSE,"CC";#N/A,#N/A,FALSE,"DD";#N/A,#N/A,FALSE,"EE";#N/A,#N/A,FALSE,"FF";#N/A,#N/A,FALSE,"PL10";#N/A,#N/A,FALSE,"PL20";#N/A,#N/A,FALSE,"PL30"}</definedName>
    <definedName name="시설실적" localSheetId="0" hidden="1">{#N/A,#N/A,TRUE,"LOADCOVE";#N/A,#N/A,TRUE,"PAGE001";#N/A,#N/A,TRUE,"PAGE002";#N/A,#N/A,TRUE,"PAGE003";#N/A,#N/A,TRUE,"PAGE004";#N/A,#N/A,TRUE,"PAGE005";#N/A,#N/A,TRUE,"PAGE006";#N/A,#N/A,TRUE,"PAGE007";#N/A,#N/A,TRUE,"PAGE008";#N/A,#N/A,TRUE,"PAGE009";#N/A,#N/A,TRUE,"PAGE010";#N/A,#N/A,TRUE,"PAGE011";#N/A,#N/A,TRUE,"PAGE012";#N/A,#N/A,TRUE,"PAGE013"}</definedName>
    <definedName name="시설실적" hidden="1">{#N/A,#N/A,TRUE,"LOADCOVE";#N/A,#N/A,TRUE,"PAGE001";#N/A,#N/A,TRUE,"PAGE002";#N/A,#N/A,TRUE,"PAGE003";#N/A,#N/A,TRUE,"PAGE004";#N/A,#N/A,TRUE,"PAGE005";#N/A,#N/A,TRUE,"PAGE006";#N/A,#N/A,TRUE,"PAGE007";#N/A,#N/A,TRUE,"PAGE008";#N/A,#N/A,TRUE,"PAGE009";#N/A,#N/A,TRUE,"PAGE010";#N/A,#N/A,TRUE,"PAGE011";#N/A,#N/A,TRUE,"PAGE012";#N/A,#N/A,TRUE,"PAGE013"}</definedName>
    <definedName name="시설투자" localSheetId="25" hidden="1">{#N/A,#N/A,FALSE,"UNIT";#N/A,#N/A,FALSE,"UNIT";#N/A,#N/A,FALSE,"계정"}</definedName>
    <definedName name="시설투자" localSheetId="0" hidden="1">{#N/A,#N/A,FALSE,"UNIT";#N/A,#N/A,FALSE,"UNIT";#N/A,#N/A,FALSE,"계정"}</definedName>
    <definedName name="시설투자" localSheetId="3" hidden="1">{#N/A,#N/A,FALSE,"UNIT";#N/A,#N/A,FALSE,"UNIT";#N/A,#N/A,FALSE,"계정"}</definedName>
    <definedName name="시설투자" hidden="1">{#N/A,#N/A,FALSE,"UNIT";#N/A,#N/A,FALSE,"UNIT";#N/A,#N/A,FALSE,"계정"}</definedName>
    <definedName name="시설투자2" localSheetId="0" hidden="1">{"'매출'!$A$1:$I$22"}</definedName>
    <definedName name="시설투자2" hidden="1">{"'매출'!$A$1:$I$22"}</definedName>
    <definedName name="시설투자계획_월별" localSheetId="25" hidden="1">{#N/A,#N/A,FALSE,"UNIT";#N/A,#N/A,FALSE,"UNIT";#N/A,#N/A,FALSE,"계정"}</definedName>
    <definedName name="시설투자계획_월별" localSheetId="0" hidden="1">{#N/A,#N/A,FALSE,"UNIT";#N/A,#N/A,FALSE,"UNIT";#N/A,#N/A,FALSE,"계정"}</definedName>
    <definedName name="시설투자계획_월별" localSheetId="3" hidden="1">{#N/A,#N/A,FALSE,"UNIT";#N/A,#N/A,FALSE,"UNIT";#N/A,#N/A,FALSE,"계정"}</definedName>
    <definedName name="시설투자계획_월별" hidden="1">{#N/A,#N/A,FALSE,"UNIT";#N/A,#N/A,FALSE,"UNIT";#N/A,#N/A,FALSE,"계정"}</definedName>
    <definedName name="시설투자계획2" localSheetId="0" hidden="1">{#N/A,#N/A,FALSE,"계약직(여)"}</definedName>
    <definedName name="시설투자계획2" localSheetId="3" hidden="1">{#N/A,#N/A,FALSE,"계약직(여)"}</definedName>
    <definedName name="시설투자계획2" hidden="1">{#N/A,#N/A,FALSE,"계약직(여)"}</definedName>
    <definedName name="시설투자총괄" localSheetId="25" hidden="1">{#N/A,#N/A,FALSE,"UNIT";#N/A,#N/A,FALSE,"UNIT";#N/A,#N/A,FALSE,"계정"}</definedName>
    <definedName name="시설투자총괄" localSheetId="0" hidden="1">{#N/A,#N/A,FALSE,"UNIT";#N/A,#N/A,FALSE,"UNIT";#N/A,#N/A,FALSE,"계정"}</definedName>
    <definedName name="시설투자총괄" localSheetId="3" hidden="1">{#N/A,#N/A,FALSE,"UNIT";#N/A,#N/A,FALSE,"UNIT";#N/A,#N/A,FALSE,"계정"}</definedName>
    <definedName name="시설투자총괄" hidden="1">{#N/A,#N/A,FALSE,"UNIT";#N/A,#N/A,FALSE,"UNIT";#N/A,#N/A,FALSE,"계정"}</definedName>
    <definedName name="시스템" localSheetId="25" hidden="1">{#N/A,#N/A,FALSE,"UNIT";#N/A,#N/A,FALSE,"UNIT";#N/A,#N/A,FALSE,"계정"}</definedName>
    <definedName name="시스템" localSheetId="0" hidden="1">{#N/A,#N/A,FALSE,"UNIT";#N/A,#N/A,FALSE,"UNIT";#N/A,#N/A,FALSE,"계정"}</definedName>
    <definedName name="시스템" localSheetId="3" hidden="1">{#N/A,#N/A,FALSE,"UNIT";#N/A,#N/A,FALSE,"UNIT";#N/A,#N/A,FALSE,"계정"}</definedName>
    <definedName name="시스템" hidden="1">{#N/A,#N/A,FALSE,"UNIT";#N/A,#N/A,FALSE,"UNIT";#N/A,#N/A,FALSE,"계정"}</definedName>
    <definedName name="시험data결과분석" localSheetId="0" hidden="1">{"'Sheet1'!$R$24:$V$24"}</definedName>
    <definedName name="시험data결과분석" hidden="1">{"'Sheet1'!$R$24:$V$24"}</definedName>
    <definedName name="시화" localSheetId="0" hidden="1">{"YTD/Forecast",#N/A,TRUE,"Fcst_TPLN";"Monthly Averages",#N/A,TRUE,"Fcst_TPLN"}</definedName>
    <definedName name="시화" localSheetId="3" hidden="1">{"YTD/Forecast",#N/A,TRUE,"Fcst_TPLN";"Monthly Averages",#N/A,TRUE,"Fcst_TPLN"}</definedName>
    <definedName name="시화" hidden="1">{"YTD/Forecast",#N/A,TRUE,"Fcst_TPLN";"Monthly Averages",#N/A,TRUE,"Fcst_TPLN"}</definedName>
    <definedName name="식" localSheetId="0" hidden="1">{#N/A,#N/A,TRUE,"생산";#N/A,#N/A,TRUE,"표지"}</definedName>
    <definedName name="식" hidden="1">{#N/A,#N/A,TRUE,"생산";#N/A,#N/A,TRUE,"표지"}</definedName>
    <definedName name="식기" localSheetId="0" hidden="1">{#N/A,#N/A,FALSE,"지침";#N/A,#N/A,FALSE,"환경분석";#N/A,#N/A,FALSE,"Sheet16"}</definedName>
    <definedName name="식기" hidden="1">{#N/A,#N/A,FALSE,"지침";#N/A,#N/A,FALSE,"환경분석";#N/A,#N/A,FALSE,"Sheet16"}</definedName>
    <definedName name="신" localSheetId="0" hidden="1">{#N/A,#N/A,FALSE,"지침";#N/A,#N/A,FALSE,"환경분석";#N/A,#N/A,FALSE,"Sheet16"}</definedName>
    <definedName name="신" hidden="1">{#N/A,#N/A,FALSE,"지침";#N/A,#N/A,FALSE,"환경분석";#N/A,#N/A,FALSE,"Sheet16"}</definedName>
    <definedName name="신BS"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신BS"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신BS"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신규" localSheetId="25" hidden="1">{#N/A,#N/A,FALSE,"UNIT";#N/A,#N/A,FALSE,"UNIT";#N/A,#N/A,FALSE,"계정"}</definedName>
    <definedName name="신규" localSheetId="0" hidden="1">{#N/A,#N/A,FALSE,"UNIT";#N/A,#N/A,FALSE,"UNIT";#N/A,#N/A,FALSE,"계정"}</definedName>
    <definedName name="신규" localSheetId="3" hidden="1">{#N/A,#N/A,FALSE,"UNIT";#N/A,#N/A,FALSE,"UNIT";#N/A,#N/A,FALSE,"계정"}</definedName>
    <definedName name="신규" hidden="1">{#N/A,#N/A,FALSE,"UNIT";#N/A,#N/A,FALSE,"UNIT";#N/A,#N/A,FALSE,"계정"}</definedName>
    <definedName name="신용" localSheetId="0" hidden="1">{#N/A,#N/A,FALSE,"인원";#N/A,#N/A,FALSE,"비용2";#N/A,#N/A,FALSE,"비용1";#N/A,#N/A,FALSE,"비용";#N/A,#N/A,FALSE,"보증2";#N/A,#N/A,FALSE,"보증1";#N/A,#N/A,FALSE,"보증";#N/A,#N/A,FALSE,"손익1";#N/A,#N/A,FALSE,"손익";#N/A,#N/A,FALSE,"부서별매출";#N/A,#N/A,FALSE,"매출"}</definedName>
    <definedName name="신용" localSheetId="3" hidden="1">{#N/A,#N/A,FALSE,"인원";#N/A,#N/A,FALSE,"비용2";#N/A,#N/A,FALSE,"비용1";#N/A,#N/A,FALSE,"비용";#N/A,#N/A,FALSE,"보증2";#N/A,#N/A,FALSE,"보증1";#N/A,#N/A,FALSE,"보증";#N/A,#N/A,FALSE,"손익1";#N/A,#N/A,FALSE,"손익";#N/A,#N/A,FALSE,"부서별매출";#N/A,#N/A,FALSE,"매출"}</definedName>
    <definedName name="신용" hidden="1">{#N/A,#N/A,FALSE,"인원";#N/A,#N/A,FALSE,"비용2";#N/A,#N/A,FALSE,"비용1";#N/A,#N/A,FALSE,"비용";#N/A,#N/A,FALSE,"보증2";#N/A,#N/A,FALSE,"보증1";#N/A,#N/A,FALSE,"보증";#N/A,#N/A,FALSE,"손익1";#N/A,#N/A,FALSE,"손익";#N/A,#N/A,FALSE,"부서별매출";#N/A,#N/A,FALSE,"매출"}</definedName>
    <definedName name="신용1" localSheetId="0" hidden="1">{#N/A,#N/A,FALSE,"인원";#N/A,#N/A,FALSE,"비용2";#N/A,#N/A,FALSE,"비용1";#N/A,#N/A,FALSE,"비용";#N/A,#N/A,FALSE,"보증2";#N/A,#N/A,FALSE,"보증1";#N/A,#N/A,FALSE,"보증";#N/A,#N/A,FALSE,"손익1";#N/A,#N/A,FALSE,"손익";#N/A,#N/A,FALSE,"부서별매출";#N/A,#N/A,FALSE,"매출"}</definedName>
    <definedName name="신용1" localSheetId="3" hidden="1">{#N/A,#N/A,FALSE,"인원";#N/A,#N/A,FALSE,"비용2";#N/A,#N/A,FALSE,"비용1";#N/A,#N/A,FALSE,"비용";#N/A,#N/A,FALSE,"보증2";#N/A,#N/A,FALSE,"보증1";#N/A,#N/A,FALSE,"보증";#N/A,#N/A,FALSE,"손익1";#N/A,#N/A,FALSE,"손익";#N/A,#N/A,FALSE,"부서별매출";#N/A,#N/A,FALSE,"매출"}</definedName>
    <definedName name="신용1" hidden="1">{#N/A,#N/A,FALSE,"인원";#N/A,#N/A,FALSE,"비용2";#N/A,#N/A,FALSE,"비용1";#N/A,#N/A,FALSE,"비용";#N/A,#N/A,FALSE,"보증2";#N/A,#N/A,FALSE,"보증1";#N/A,#N/A,FALSE,"보증";#N/A,#N/A,FALSE,"손익1";#N/A,#N/A,FALSE,"손익";#N/A,#N/A,FALSE,"부서별매출";#N/A,#N/A,FALSE,"매출"}</definedName>
    <definedName name="신월" localSheetId="0" hidden="1">{"YTD/Forecast",#N/A,TRUE,"Fcst_TPLN";"Monthly Averages",#N/A,TRUE,"Fcst_TPLN"}</definedName>
    <definedName name="신월" localSheetId="3" hidden="1">{"YTD/Forecast",#N/A,TRUE,"Fcst_TPLN";"Monthly Averages",#N/A,TRUE,"Fcst_TPLN"}</definedName>
    <definedName name="신월" hidden="1">{"YTD/Forecast",#N/A,TRUE,"Fcst_TPLN";"Monthly Averages",#N/A,TRUE,"Fcst_TPLN"}</definedName>
    <definedName name="신유통3파트" localSheetId="0" hidden="1">{"YTD/Forecast",#N/A,TRUE,"Fcst_TPLN";"Monthly Averages",#N/A,TRUE,"Fcst_TPLN"}</definedName>
    <definedName name="신유통3파트" localSheetId="3" hidden="1">{"YTD/Forecast",#N/A,TRUE,"Fcst_TPLN";"Monthly Averages",#N/A,TRUE,"Fcst_TPLN"}</definedName>
    <definedName name="신유통3파트" hidden="1">{"YTD/Forecast",#N/A,TRUE,"Fcst_TPLN";"Monthly Averages",#N/A,TRUE,"Fcst_TPLN"}</definedName>
    <definedName name="신정홈마트" localSheetId="0" hidden="1">{"YTD/Forecast",#N/A,TRUE,"Fcst_TPLN";"Monthly Averages",#N/A,TRUE,"Fcst_TPLN"}</definedName>
    <definedName name="신정홈마트" localSheetId="3" hidden="1">{"YTD/Forecast",#N/A,TRUE,"Fcst_TPLN";"Monthly Averages",#N/A,TRUE,"Fcst_TPLN"}</definedName>
    <definedName name="신정홈마트" hidden="1">{"YTD/Forecast",#N/A,TRUE,"Fcst_TPLN";"Monthly Averages",#N/A,TRUE,"Fcst_TPLN"}</definedName>
    <definedName name="신차개발" localSheetId="0" hidden="1">{#N/A,#N/A,FALSE,"단축1";#N/A,#N/A,FALSE,"단축2";#N/A,#N/A,FALSE,"단축3";#N/A,#N/A,FALSE,"장축";#N/A,#N/A,FALSE,"4WD"}</definedName>
    <definedName name="신차개발" hidden="1">{#N/A,#N/A,FALSE,"단축1";#N/A,#N/A,FALSE,"단축2";#N/A,#N/A,FALSE,"단축3";#N/A,#N/A,FALSE,"장축";#N/A,#N/A,FALSE,"4WD"}</definedName>
    <definedName name="신한은행_1" localSheetId="25" hidden="1">{#N/A,#N/A,FALSE,"Aging Summary";#N/A,#N/A,FALSE,"Ratio Analysis";#N/A,#N/A,FALSE,"Test 120 Day Accts";#N/A,#N/A,FALSE,"Tickmarks"}</definedName>
    <definedName name="신한은행_1" localSheetId="0" hidden="1">{#N/A,#N/A,FALSE,"Aging Summary";#N/A,#N/A,FALSE,"Ratio Analysis";#N/A,#N/A,FALSE,"Test 120 Day Accts";#N/A,#N/A,FALSE,"Tickmarks"}</definedName>
    <definedName name="신한은행_1" localSheetId="3" hidden="1">{#N/A,#N/A,FALSE,"Aging Summary";#N/A,#N/A,FALSE,"Ratio Analysis";#N/A,#N/A,FALSE,"Test 120 Day Accts";#N/A,#N/A,FALSE,"Tickmarks"}</definedName>
    <definedName name="신한은행_1" hidden="1">{#N/A,#N/A,FALSE,"Aging Summary";#N/A,#N/A,FALSE,"Ratio Analysis";#N/A,#N/A,FALSE,"Test 120 Day Accts";#N/A,#N/A,FALSE,"Tickmarks"}</definedName>
    <definedName name="신한은행_2" localSheetId="25" hidden="1">{#N/A,#N/A,FALSE,"Aging Summary";#N/A,#N/A,FALSE,"Ratio Analysis";#N/A,#N/A,FALSE,"Test 120 Day Accts";#N/A,#N/A,FALSE,"Tickmarks"}</definedName>
    <definedName name="신한은행_2" localSheetId="0" hidden="1">{#N/A,#N/A,FALSE,"Aging Summary";#N/A,#N/A,FALSE,"Ratio Analysis";#N/A,#N/A,FALSE,"Test 120 Day Accts";#N/A,#N/A,FALSE,"Tickmarks"}</definedName>
    <definedName name="신한은행_2" localSheetId="3" hidden="1">{#N/A,#N/A,FALSE,"Aging Summary";#N/A,#N/A,FALSE,"Ratio Analysis";#N/A,#N/A,FALSE,"Test 120 Day Accts";#N/A,#N/A,FALSE,"Tickmarks"}</definedName>
    <definedName name="신한은행_2" hidden="1">{#N/A,#N/A,FALSE,"Aging Summary";#N/A,#N/A,FALSE,"Ratio Analysis";#N/A,#N/A,FALSE,"Test 120 Day Accts";#N/A,#N/A,FALSE,"Tickmarks"}</definedName>
    <definedName name="신한은행수표" localSheetId="2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신한은행수표"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신한은행수표"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신한은행수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신현식"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신현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실긴수2" localSheetId="0" hidden="1">{#N/A,#N/A,FALSE,"지침";#N/A,#N/A,FALSE,"환경분석";#N/A,#N/A,FALSE,"Sheet16"}</definedName>
    <definedName name="실긴수2" hidden="1">{#N/A,#N/A,FALSE,"지침";#N/A,#N/A,FALSE,"환경분석";#N/A,#N/A,FALSE,"Sheet16"}</definedName>
    <definedName name="실사및청산가치조정표" localSheetId="25" hidden="1">{"'Sheet1'!$A$1:$D$15"}</definedName>
    <definedName name="실사및청산가치조정표" localSheetId="0" hidden="1">{"'Sheet1'!$A$1:$D$15"}</definedName>
    <definedName name="실사및청산가치조정표" localSheetId="3" hidden="1">{"'Sheet1'!$A$1:$D$15"}</definedName>
    <definedName name="실사및청산가치조정표" hidden="1">{"'Sheet1'!$A$1:$D$15"}</definedName>
    <definedName name="실적" localSheetId="0" hidden="1">{#N/A,#N/A,FALSE,"PART-1234-8-12-9(41)";#N/A,#N/A,FALSE,"PARTS-2(3)";#N/A,#N/A,FALSE,"VAN SYSTEM";#N/A,#N/A,FALSE,"PARTS-10(26)";#N/A,#N/A,FALSE,"PART-5-6-7-11(14)";#N/A,#N/A,FALSE,"PARTS-4(3)";#N/A,#N/A,FALSE,"PCLASS"}</definedName>
    <definedName name="실적" hidden="1">{#N/A,#N/A,FALSE,"PART-1234-8-12-9(41)";#N/A,#N/A,FALSE,"PARTS-2(3)";#N/A,#N/A,FALSE,"VAN SYSTEM";#N/A,#N/A,FALSE,"PARTS-10(26)";#N/A,#N/A,FALSE,"PART-5-6-7-11(14)";#N/A,#N/A,FALSE,"PARTS-4(3)";#N/A,#N/A,FALSE,"PCLASS"}</definedName>
    <definedName name="실적2" hidden="1">#REF!</definedName>
    <definedName name="실적4월" localSheetId="25" hidden="1">{#N/A,#N/A,FALSE,"UNIT";#N/A,#N/A,FALSE,"UNIT";#N/A,#N/A,FALSE,"계정"}</definedName>
    <definedName name="실적4월" localSheetId="0" hidden="1">{#N/A,#N/A,FALSE,"UNIT";#N/A,#N/A,FALSE,"UNIT";#N/A,#N/A,FALSE,"계정"}</definedName>
    <definedName name="실적4월" localSheetId="3" hidden="1">{#N/A,#N/A,FALSE,"UNIT";#N/A,#N/A,FALSE,"UNIT";#N/A,#N/A,FALSE,"계정"}</definedName>
    <definedName name="실적4월" hidden="1">{#N/A,#N/A,FALSE,"UNIT";#N/A,#N/A,FALSE,"UNIT";#N/A,#N/A,FALSE,"계정"}</definedName>
    <definedName name="실적6월" localSheetId="25" hidden="1">{#N/A,#N/A,FALSE,"UNIT";#N/A,#N/A,FALSE,"UNIT";#N/A,#N/A,FALSE,"계정"}</definedName>
    <definedName name="실적6월" localSheetId="0" hidden="1">{#N/A,#N/A,FALSE,"UNIT";#N/A,#N/A,FALSE,"UNIT";#N/A,#N/A,FALSE,"계정"}</definedName>
    <definedName name="실적6월" localSheetId="3" hidden="1">{#N/A,#N/A,FALSE,"UNIT";#N/A,#N/A,FALSE,"UNIT";#N/A,#N/A,FALSE,"계정"}</definedName>
    <definedName name="실적6월" hidden="1">{#N/A,#N/A,FALSE,"UNIT";#N/A,#N/A,FALSE,"UNIT";#N/A,#N/A,FALSE,"계정"}</definedName>
    <definedName name="실적보고" localSheetId="0" hidden="1">{#N/A,#N/A,FALSE,"PART-1234-8-12-9(41)";#N/A,#N/A,FALSE,"PARTS-2(3)";#N/A,#N/A,FALSE,"VAN SYSTEM";#N/A,#N/A,FALSE,"PARTS-10(26)";#N/A,#N/A,FALSE,"PART-5-6-7-11(14)";#N/A,#N/A,FALSE,"PARTS-4(3)";#N/A,#N/A,FALSE,"PCLASS"}</definedName>
    <definedName name="실적보고" hidden="1">{#N/A,#N/A,FALSE,"PART-1234-8-12-9(41)";#N/A,#N/A,FALSE,"PARTS-2(3)";#N/A,#N/A,FALSE,"VAN SYSTEM";#N/A,#N/A,FALSE,"PARTS-10(26)";#N/A,#N/A,FALSE,"PART-5-6-7-11(14)";#N/A,#N/A,FALSE,"PARTS-4(3)";#N/A,#N/A,FALSE,"PCLASS"}</definedName>
    <definedName name="실적분석" localSheetId="0" hidden="1">{#N/A,#N/A,FALSE,"지침";#N/A,#N/A,FALSE,"환경분석";#N/A,#N/A,FALSE,"Sheet16"}</definedName>
    <definedName name="실적분석" hidden="1">{#N/A,#N/A,FALSE,"지침";#N/A,#N/A,FALSE,"환경분석";#N/A,#N/A,FALSE,"Sheet16"}</definedName>
    <definedName name="실적비교" localSheetId="0" hidden="1">{#N/A,#N/A,FALSE,"지침";#N/A,#N/A,FALSE,"환경분석";#N/A,#N/A,FALSE,"Sheet16"}</definedName>
    <definedName name="실적비교" hidden="1">{#N/A,#N/A,FALSE,"지침";#N/A,#N/A,FALSE,"환경분석";#N/A,#N/A,FALSE,"Sheet16"}</definedName>
    <definedName name="실적손익분석" localSheetId="0" hidden="1">#REF!</definedName>
    <definedName name="실적손익분석" hidden="1">#REF!</definedName>
    <definedName name="싧적" localSheetId="0" hidden="1">#REF!</definedName>
    <definedName name="싧적" hidden="1">#REF!</definedName>
    <definedName name="심" localSheetId="0" hidden="1">{#N/A,#N/A,FALSE,"P.C.B"}</definedName>
    <definedName name="심" hidden="1">{#N/A,#N/A,FALSE,"P.C.B"}</definedName>
    <definedName name="쓰리" localSheetId="0" hidden="1">{#N/A,#N/A,TRUE,"생산";#N/A,#N/A,TRUE,"표지"}</definedName>
    <definedName name="쓰리" hidden="1">{#N/A,#N/A,TRUE,"생산";#N/A,#N/A,TRUE,"표지"}</definedName>
    <definedName name="씨"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씨"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씨"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ㅇ" localSheetId="0" hidden="1">{#N/A,#N/A,FALSE,"Aging Summary";#N/A,#N/A,FALSE,"Ratio Analysis";#N/A,#N/A,FALSE,"Test 120 Day Accts";#N/A,#N/A,FALSE,"Tickmarks"}</definedName>
    <definedName name="ㅇ" localSheetId="3" hidden="1">{#N/A,#N/A,FALSE,"Aging Summary";#N/A,#N/A,FALSE,"Ratio Analysis";#N/A,#N/A,FALSE,"Test 120 Day Accts";#N/A,#N/A,FALSE,"Tickmarks"}</definedName>
    <definedName name="ㅇ" hidden="1">{#N/A,#N/A,FALSE,"Aging Summary";#N/A,#N/A,FALSE,"Ratio Analysis";#N/A,#N/A,FALSE,"Test 120 Day Accts";#N/A,#N/A,FALSE,"Tickmarks"}</definedName>
    <definedName name="ㅇ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0" localSheetId="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ㅇADKFJDA" localSheetId="25" hidden="1">{#N/A,#N/A,FALSE,"을지 (4)";#N/A,#N/A,FALSE,"을지 (5)";#N/A,#N/A,FALSE,"을지 (6)"}</definedName>
    <definedName name="ㅇADKFJDA" localSheetId="0" hidden="1">{#N/A,#N/A,FALSE,"을지 (4)";#N/A,#N/A,FALSE,"을지 (5)";#N/A,#N/A,FALSE,"을지 (6)"}</definedName>
    <definedName name="ㅇADKFJDA" localSheetId="3" hidden="1">{#N/A,#N/A,FALSE,"을지 (4)";#N/A,#N/A,FALSE,"을지 (5)";#N/A,#N/A,FALSE,"을지 (6)"}</definedName>
    <definedName name="ㅇADKFJDA" hidden="1">{#N/A,#N/A,FALSE,"을지 (4)";#N/A,#N/A,FALSE,"을지 (5)";#N/A,#N/A,FALSE,"을지 (6)"}</definedName>
    <definedName name="ㅇㄴ" localSheetId="0" hidden="1">{#N/A,#N/A,FALSE,"PART-1234-8-12-9(41)";#N/A,#N/A,FALSE,"PARTS-2(3)";#N/A,#N/A,FALSE,"VAN SYSTEM";#N/A,#N/A,FALSE,"PARTS-10(26)";#N/A,#N/A,FALSE,"PART-5-6-7-11(14)";#N/A,#N/A,FALSE,"PARTS-4(3)";#N/A,#N/A,FALSE,"PCLASS"}</definedName>
    <definedName name="ㅇㄴ" hidden="1">{#N/A,#N/A,FALSE,"PART-1234-8-12-9(41)";#N/A,#N/A,FALSE,"PARTS-2(3)";#N/A,#N/A,FALSE,"VAN SYSTEM";#N/A,#N/A,FALSE,"PARTS-10(26)";#N/A,#N/A,FALSE,"PART-5-6-7-11(14)";#N/A,#N/A,FALSE,"PARTS-4(3)";#N/A,#N/A,FALSE,"PCLASS"}</definedName>
    <definedName name="ㅇㄴㄹ"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ㄴㄹ"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ㄴㄹㄴㄹ"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ㄴㄹㄴㄹ" hidden="1">{#N/A,#N/A,FALSE,"손익표지";#N/A,#N/A,FALSE,"손익계산";#N/A,#N/A,FALSE,"일반관리비";#N/A,#N/A,FALSE,"영업외수익";#N/A,#N/A,FALSE,"영업외비용";#N/A,#N/A,FALSE,"매출액";#N/A,#N/A,FALSE,"요약손익";#N/A,#N/A,FALSE,"요약대차";#N/A,#N/A,FALSE,"매출채권현황";#N/A,#N/A,FALSE,"매출채권명세"}</definedName>
    <definedName name="ㅇㄴㄹㄴㅇ" localSheetId="0" hidden="1">{#N/A,"수불부",FALSE,"사급자재수불서";#N/A,"수불부",FALSE,"사급자재수불서"}</definedName>
    <definedName name="ㅇㄴㄹㄴㅇ" hidden="1">{#N/A,"수불부",FALSE,"사급자재수불서";#N/A,"수불부",FALSE,"사급자재수불서"}</definedName>
    <definedName name="ㅇㄴㄹㄴㅇㄹㄴㅇㄹ"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ㄴㄹㄴㅇㄹㄴㅇㄹ"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ㅇㄴㄹㅇ"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ㄴㄹㅇ"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ㄴ라니얼니안링" hidden="1">#REF!</definedName>
    <definedName name="ㅇㄴㄻㅎㅈㄷㅈㄷㄴ" localSheetId="0" hidden="1">{"'Sheet1'!$D$19","'Sheet1'!$B$22:$E$22"}</definedName>
    <definedName name="ㅇㄴㄻㅎㅈㄷㅈㄷㄴ" hidden="1">{"'Sheet1'!$D$19","'Sheet1'!$B$22:$E$22"}</definedName>
    <definedName name="ㅇㄴㅀㅇ" localSheetId="0" hidden="1">{#N/A,#N/A,FALSE,"단축1";#N/A,#N/A,FALSE,"단축2";#N/A,#N/A,FALSE,"단축3";#N/A,#N/A,FALSE,"장축";#N/A,#N/A,FALSE,"4WD"}</definedName>
    <definedName name="ㅇㄴㅀㅇ" hidden="1">{#N/A,#N/A,FALSE,"단축1";#N/A,#N/A,FALSE,"단축2";#N/A,#N/A,FALSE,"단축3";#N/A,#N/A,FALSE,"장축";#N/A,#N/A,FALSE,"4WD"}</definedName>
    <definedName name="ㅇㄴㅁㄹㅇㄻㅇㄹㄴㅇ" localSheetId="0" hidden="1">{#N/A,"수불부",FALSE,"사급자재수불서";#N/A,"수불부",FALSE,"사급자재수불서"}</definedName>
    <definedName name="ㅇㄴㅁㄹㅇㄻㅇㄹㄴㅇ" hidden="1">{#N/A,"수불부",FALSE,"사급자재수불서";#N/A,"수불부",FALSE,"사급자재수불서"}</definedName>
    <definedName name="ㅇㄴㅁㅇ"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ㅇㄴㅁㅇ"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ㅇㄴㅇㅇ" localSheetId="25" hidden="1">{#N/A,#N/A,FALSE,"UNIT";#N/A,#N/A,FALSE,"UNIT";#N/A,#N/A,FALSE,"계정"}</definedName>
    <definedName name="ㅇㄴㅇㅇ" localSheetId="0" hidden="1">{#N/A,#N/A,FALSE,"UNIT";#N/A,#N/A,FALSE,"UNIT";#N/A,#N/A,FALSE,"계정"}</definedName>
    <definedName name="ㅇㄴㅇㅇ" localSheetId="3" hidden="1">{#N/A,#N/A,FALSE,"UNIT";#N/A,#N/A,FALSE,"UNIT";#N/A,#N/A,FALSE,"계정"}</definedName>
    <definedName name="ㅇㄴㅇㅇ" hidden="1">{#N/A,#N/A,FALSE,"UNIT";#N/A,#N/A,FALSE,"UNIT";#N/A,#N/A,FALSE,"계정"}</definedName>
    <definedName name="ㅇㄶㄹㄷㄱㄹㅈ" localSheetId="0" hidden="1">{#N/A,"수불부",FALSE,"사급자재수불서";#N/A,"수불부",FALSE,"사급자재수불서"}</definedName>
    <definedName name="ㅇㄶㄹㄷㄱㄹㅈ" hidden="1">{#N/A,"수불부",FALSE,"사급자재수불서";#N/A,"수불부",FALSE,"사급자재수불서"}</definedName>
    <definedName name="ㅇㄶㅁㄴㄱㄷ" localSheetId="0" hidden="1">{#N/A,"수불부",FALSE,"사급자재수불서";#N/A,"수불부",FALSE,"사급자재수불서"}</definedName>
    <definedName name="ㅇㄶㅁㄴㄱㄷ" hidden="1">{#N/A,"수불부",FALSE,"사급자재수불서";#N/A,"수불부",FALSE,"사급자재수불서"}</definedName>
    <definedName name="ㅇㄶㅁㄷㄱㄹㅈ" localSheetId="0" hidden="1">{#N/A,"수불부",FALSE,"사급자재수불서";#N/A,"수불부",FALSE,"사급자재수불서"}</definedName>
    <definedName name="ㅇㄶㅁㄷㄱㄹㅈ" hidden="1">{#N/A,"수불부",FALSE,"사급자재수불서";#N/A,"수불부",FALSE,"사급자재수불서"}</definedName>
    <definedName name="ㅇㄷ" localSheetId="0" hidden="1">{#N/A,#N/A,FALSE,"지침";#N/A,#N/A,FALSE,"환경분석";#N/A,#N/A,FALSE,"Sheet16"}</definedName>
    <definedName name="ㅇㄷ" hidden="1">{#N/A,#N/A,FALSE,"지침";#N/A,#N/A,FALSE,"환경분석";#N/A,#N/A,FALSE,"Sheet16"}</definedName>
    <definedName name="ㅇㄷㄱㅎ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ㄷㄱㅎㄷ" hidden="1">{#N/A,#N/A,FALSE,"손익표지";#N/A,#N/A,FALSE,"손익계산";#N/A,#N/A,FALSE,"일반관리비";#N/A,#N/A,FALSE,"영업외수익";#N/A,#N/A,FALSE,"영업외비용";#N/A,#N/A,FALSE,"매출액";#N/A,#N/A,FALSE,"요약손익";#N/A,#N/A,FALSE,"요약대차";#N/A,#N/A,FALSE,"매출채권현황";#N/A,#N/A,FALSE,"매출채권명세"}</definedName>
    <definedName name="ㅇㄹ" localSheetId="0" hidden="1">{#N/A,#N/A,FALSE,"BS";#N/A,#N/A,FALSE,"PL";#N/A,#N/A,FALSE,"처분";#N/A,#N/A,FALSE,"현금";#N/A,#N/A,FALSE,"매출";#N/A,#N/A,FALSE,"원가";#N/A,#N/A,FALSE,"경영"}</definedName>
    <definedName name="ㅇㄹ" localSheetId="3" hidden="1">{#N/A,#N/A,FALSE,"BS";#N/A,#N/A,FALSE,"PL";#N/A,#N/A,FALSE,"처분";#N/A,#N/A,FALSE,"현금";#N/A,#N/A,FALSE,"매출";#N/A,#N/A,FALSE,"원가";#N/A,#N/A,FALSE,"경영"}</definedName>
    <definedName name="ㅇㄹ" hidden="1">{#N/A,#N/A,FALSE,"BS";#N/A,#N/A,FALSE,"PL";#N/A,#N/A,FALSE,"처분";#N/A,#N/A,FALSE,"현금";#N/A,#N/A,FALSE,"매출";#N/A,#N/A,FALSE,"원가";#N/A,#N/A,FALSE,"경영"}</definedName>
    <definedName name="ㅇㄹㄴ" localSheetId="25" hidden="1">{#N/A,#N/A,FALSE,"BS";#N/A,#N/A,FALSE,"PL";#N/A,#N/A,FALSE,"처분";#N/A,#N/A,FALSE,"현금";#N/A,#N/A,FALSE,"매출";#N/A,#N/A,FALSE,"원가";#N/A,#N/A,FALSE,"경영"}</definedName>
    <definedName name="ㅇㄹㄴ" localSheetId="0" hidden="1">{#N/A,#N/A,FALSE,"BS";#N/A,#N/A,FALSE,"PL";#N/A,#N/A,FALSE,"처분";#N/A,#N/A,FALSE,"현금";#N/A,#N/A,FALSE,"매출";#N/A,#N/A,FALSE,"원가";#N/A,#N/A,FALSE,"경영"}</definedName>
    <definedName name="ㅇㄹㄴ" localSheetId="3" hidden="1">{#N/A,#N/A,FALSE,"BS";#N/A,#N/A,FALSE,"PL";#N/A,#N/A,FALSE,"처분";#N/A,#N/A,FALSE,"현금";#N/A,#N/A,FALSE,"매출";#N/A,#N/A,FALSE,"원가";#N/A,#N/A,FALSE,"경영"}</definedName>
    <definedName name="ㅇㄹㄴ" hidden="1">{#N/A,#N/A,FALSE,"BS";#N/A,#N/A,FALSE,"PL";#N/A,#N/A,FALSE,"처분";#N/A,#N/A,FALSE,"현금";#N/A,#N/A,FALSE,"매출";#N/A,#N/A,FALSE,"원가";#N/A,#N/A,FALSE,"경영"}</definedName>
    <definedName name="ㅇㄹㄴㄹㄴ" localSheetId="0" hidden="1">{#N/A,#N/A,FALSE,"지침";#N/A,#N/A,FALSE,"환경분석";#N/A,#N/A,FALSE,"Sheet16"}</definedName>
    <definedName name="ㅇㄹㄴㄹㄴ" hidden="1">{#N/A,#N/A,FALSE,"지침";#N/A,#N/A,FALSE,"환경분석";#N/A,#N/A,FALSE,"Sheet16"}</definedName>
    <definedName name="ㅇㄹㄴㅁㅎㅁㄴ" localSheetId="0" hidden="1">{#N/A,"수불부",FALSE,"사급자재수불서";#N/A,"수불부",FALSE,"사급자재수불서"}</definedName>
    <definedName name="ㅇㄹㄴㅁㅎㅁㄴ" hidden="1">{#N/A,"수불부",FALSE,"사급자재수불서";#N/A,"수불부",FALSE,"사급자재수불서"}</definedName>
    <definedName name="ㅇㄹㄴㅇㄹ" hidden="1">#REF!</definedName>
    <definedName name="ㅇㄹㄹ" localSheetId="0" hidden="1">{#N/A,#N/A,FALSE,"98소지이동TOTvs99.1 (2)";#N/A,#N/A,FALSE,"TOTAL";#N/A,#N/A,FALSE,"98소지이동TOTvs99.1(b) (2)"}</definedName>
    <definedName name="ㅇㄹㄹ" localSheetId="3" hidden="1">{#N/A,#N/A,FALSE,"98소지이동TOTvs99.1 (2)";#N/A,#N/A,FALSE,"TOTAL";#N/A,#N/A,FALSE,"98소지이동TOTvs99.1(b) (2)"}</definedName>
    <definedName name="ㅇㄹㄹ" hidden="1">{#N/A,#N/A,FALSE,"98소지이동TOTvs99.1 (2)";#N/A,#N/A,FALSE,"TOTAL";#N/A,#N/A,FALSE,"98소지이동TOTvs99.1(b) (2)"}</definedName>
    <definedName name="ㅇㄹㅇ" localSheetId="25" hidden="1">{#N/A,#N/A,FALSE,"BS";#N/A,#N/A,FALSE,"PL";#N/A,#N/A,FALSE,"처분";#N/A,#N/A,FALSE,"현금";#N/A,#N/A,FALSE,"매출";#N/A,#N/A,FALSE,"원가";#N/A,#N/A,FALSE,"경영"}</definedName>
    <definedName name="ㅇㄹㅇ" localSheetId="0" hidden="1">{#N/A,#N/A,FALSE,"BS";#N/A,#N/A,FALSE,"PL";#N/A,#N/A,FALSE,"처분";#N/A,#N/A,FALSE,"현금";#N/A,#N/A,FALSE,"매출";#N/A,#N/A,FALSE,"원가";#N/A,#N/A,FALSE,"경영"}</definedName>
    <definedName name="ㅇㄹㅇ" localSheetId="3" hidden="1">{#N/A,#N/A,FALSE,"BS";#N/A,#N/A,FALSE,"PL";#N/A,#N/A,FALSE,"처분";#N/A,#N/A,FALSE,"현금";#N/A,#N/A,FALSE,"매출";#N/A,#N/A,FALSE,"원가";#N/A,#N/A,FALSE,"경영"}</definedName>
    <definedName name="ㅇㄹㅇ" hidden="1">{#N/A,#N/A,FALSE,"BS";#N/A,#N/A,FALSE,"PL";#N/A,#N/A,FALSE,"처분";#N/A,#N/A,FALSE,"현금";#N/A,#N/A,FALSE,"매출";#N/A,#N/A,FALSE,"원가";#N/A,#N/A,FALSE,"경영"}</definedName>
    <definedName name="ㅇㄹㅇㄴ" localSheetId="0" hidden="1">#REF!</definedName>
    <definedName name="ㅇㄹㅇㄴ" hidden="1">#REF!</definedName>
    <definedName name="ㅇㄹㅇㄹㅇ" localSheetId="0" hidden="1">{#N/A,#N/A,FALSE,"정공"}</definedName>
    <definedName name="ㅇㄹㅇㄹㅇ" localSheetId="3" hidden="1">{#N/A,#N/A,FALSE,"정공"}</definedName>
    <definedName name="ㅇㄹㅇㄹㅇ" hidden="1">{#N/A,#N/A,FALSE,"정공"}</definedName>
    <definedName name="ㅇㄹㅇㄹㅇㄹ" hidden="1">#REF!</definedName>
    <definedName name="ㅇㄹㅇㄹㅇㄹㅇ" localSheetId="25" hidden="1">{#N/A,#N/A,FALSE,"UNIT";#N/A,#N/A,FALSE,"UNIT";#N/A,#N/A,FALSE,"계정"}</definedName>
    <definedName name="ㅇㄹㅇㄹㅇㄹㅇ" localSheetId="0" hidden="1">{#N/A,#N/A,FALSE,"UNIT";#N/A,#N/A,FALSE,"UNIT";#N/A,#N/A,FALSE,"계정"}</definedName>
    <definedName name="ㅇㄹㅇㄹㅇㄹㅇ" localSheetId="3" hidden="1">{#N/A,#N/A,FALSE,"UNIT";#N/A,#N/A,FALSE,"UNIT";#N/A,#N/A,FALSE,"계정"}</definedName>
    <definedName name="ㅇㄹㅇㄹㅇㄹㅇ" hidden="1">{#N/A,#N/A,FALSE,"UNIT";#N/A,#N/A,FALSE,"UNIT";#N/A,#N/A,FALSE,"계정"}</definedName>
    <definedName name="ㅇㄹㅇㄹㅇㄹㅇㄹㅇㄹ" hidden="1">#REF!</definedName>
    <definedName name="ㅇㄹㅇㄹㅇㅁㄴㄻㄹㅇ" localSheetId="0" hidden="1">{#N/A,#N/A,FALSE,"PART-1234-8-12-9(41)";#N/A,#N/A,FALSE,"PARTS-2(3)";#N/A,#N/A,FALSE,"VAN SYSTEM";#N/A,#N/A,FALSE,"PARTS-10(26)";#N/A,#N/A,FALSE,"PART-5-6-7-11(14)";#N/A,#N/A,FALSE,"PARTS-4(3)";#N/A,#N/A,FALSE,"PCLASS"}</definedName>
    <definedName name="ㅇㄹㅇㄹㅇㅁㄴㄻㄹㅇ" hidden="1">{#N/A,#N/A,FALSE,"PART-1234-8-12-9(41)";#N/A,#N/A,FALSE,"PARTS-2(3)";#N/A,#N/A,FALSE,"VAN SYSTEM";#N/A,#N/A,FALSE,"PARTS-10(26)";#N/A,#N/A,FALSE,"PART-5-6-7-11(14)";#N/A,#N/A,FALSE,"PARTS-4(3)";#N/A,#N/A,FALSE,"PCLASS"}</definedName>
    <definedName name="ㅇㄹㅇㅁㄴㅁ"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ㅇㄹㅇㅁㄴㅁ"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ㅇㄹ홍ㄹ호"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ㄹ홍ㄹ호" hidden="1">{#N/A,#N/A,FALSE,"손익표지";#N/A,#N/A,FALSE,"손익계산";#N/A,#N/A,FALSE,"일반관리비";#N/A,#N/A,FALSE,"영업외수익";#N/A,#N/A,FALSE,"영업외비용";#N/A,#N/A,FALSE,"매출액";#N/A,#N/A,FALSE,"요약손익";#N/A,#N/A,FALSE,"요약대차";#N/A,#N/A,FALSE,"매출채권현황";#N/A,#N/A,FALSE,"매출채권명세"}</definedName>
    <definedName name="ㅇㄹ홍ㅎ"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ㄹ홍ㅎ" hidden="1">{#N/A,#N/A,FALSE,"손익표지";#N/A,#N/A,FALSE,"손익계산";#N/A,#N/A,FALSE,"일반관리비";#N/A,#N/A,FALSE,"영업외수익";#N/A,#N/A,FALSE,"영업외비용";#N/A,#N/A,FALSE,"매출액";#N/A,#N/A,FALSE,"요약손익";#N/A,#N/A,FALSE,"요약대차";#N/A,#N/A,FALSE,"매출채권현황";#N/A,#N/A,FALSE,"매출채권명세"}</definedName>
    <definedName name="ㅇ롱" localSheetId="0" hidden="1">{#N/A,#N/A,FALSE,"단축1";#N/A,#N/A,FALSE,"단축2";#N/A,#N/A,FALSE,"단축3";#N/A,#N/A,FALSE,"장축";#N/A,#N/A,FALSE,"4WD"}</definedName>
    <definedName name="ㅇ롱" hidden="1">{#N/A,#N/A,FALSE,"단축1";#N/A,#N/A,FALSE,"단축2";#N/A,#N/A,FALSE,"단축3";#N/A,#N/A,FALSE,"장축";#N/A,#N/A,FALSE,"4WD"}</definedName>
    <definedName name="ㅇ류" localSheetId="0" hidden="1">{#N/A,#N/A,FALSE,"단축1";#N/A,#N/A,FALSE,"단축2";#N/A,#N/A,FALSE,"단축3";#N/A,#N/A,FALSE,"장축";#N/A,#N/A,FALSE,"4WD"}</definedName>
    <definedName name="ㅇ류" hidden="1">{#N/A,#N/A,FALSE,"단축1";#N/A,#N/A,FALSE,"단축2";#N/A,#N/A,FALSE,"단축3";#N/A,#N/A,FALSE,"장축";#N/A,#N/A,FALSE,"4WD"}</definedName>
    <definedName name="ㅇ륭" localSheetId="0" hidden="1">{#N/A,#N/A,FALSE,"단축1";#N/A,#N/A,FALSE,"단축2";#N/A,#N/A,FALSE,"단축3";#N/A,#N/A,FALSE,"장축";#N/A,#N/A,FALSE,"4WD"}</definedName>
    <definedName name="ㅇ륭" hidden="1">{#N/A,#N/A,FALSE,"단축1";#N/A,#N/A,FALSE,"단축2";#N/A,#N/A,FALSE,"단축3";#N/A,#N/A,FALSE,"장축";#N/A,#N/A,FALSE,"4WD"}</definedName>
    <definedName name="ㅇㄻㄴㅀ" localSheetId="0" hidden="1">{#N/A,"수불부",FALSE,"사급자재수불서";#N/A,"수불부",FALSE,"사급자재수불서"}</definedName>
    <definedName name="ㅇㄻㄴㅀ" hidden="1">{#N/A,"수불부",FALSE,"사급자재수불서";#N/A,"수불부",FALSE,"사급자재수불서"}</definedName>
    <definedName name="ㅇㅀ" localSheetId="0" hidden="1">{#N/A,#N/A,FALSE,"BS";#N/A,#N/A,FALSE,"PL";#N/A,#N/A,FALSE,"A";#N/A,#N/A,FALSE,"B";#N/A,#N/A,FALSE,"B1";#N/A,#N/A,FALSE,"C";#N/A,#N/A,FALSE,"C1";#N/A,#N/A,FALSE,"C2";#N/A,#N/A,FALSE,"D";#N/A,#N/A,FALSE,"E";#N/A,#N/A,FALSE,"F";#N/A,#N/A,FALSE,"AA";#N/A,#N/A,FALSE,"BB";#N/A,#N/A,FALSE,"CC";#N/A,#N/A,FALSE,"DD";#N/A,#N/A,FALSE,"EE";#N/A,#N/A,FALSE,"FF";#N/A,#N/A,FALSE,"PL10";#N/A,#N/A,FALSE,"PL20";#N/A,#N/A,FALSE,"PL30"}</definedName>
    <definedName name="ㅇㅀ" hidden="1">{#N/A,#N/A,FALSE,"BS";#N/A,#N/A,FALSE,"PL";#N/A,#N/A,FALSE,"A";#N/A,#N/A,FALSE,"B";#N/A,#N/A,FALSE,"B1";#N/A,#N/A,FALSE,"C";#N/A,#N/A,FALSE,"C1";#N/A,#N/A,FALSE,"C2";#N/A,#N/A,FALSE,"D";#N/A,#N/A,FALSE,"E";#N/A,#N/A,FALSE,"F";#N/A,#N/A,FALSE,"AA";#N/A,#N/A,FALSE,"BB";#N/A,#N/A,FALSE,"CC";#N/A,#N/A,FALSE,"DD";#N/A,#N/A,FALSE,"EE";#N/A,#N/A,FALSE,"FF";#N/A,#N/A,FALSE,"PL10";#N/A,#N/A,FALSE,"PL20";#N/A,#N/A,FALSE,"PL30"}</definedName>
    <definedName name="ㅇㅀㅀ" localSheetId="0" hidden="1">{#N/A,#N/A,FALSE,"지침";#N/A,#N/A,FALSE,"환경분석";#N/A,#N/A,FALSE,"Sheet16"}</definedName>
    <definedName name="ㅇㅀㅀ" hidden="1">{#N/A,#N/A,FALSE,"지침";#N/A,#N/A,FALSE,"환경분석";#N/A,#N/A,FALSE,"Sheet16"}</definedName>
    <definedName name="ㅇㅀㅇㅀ"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ㅀㅇㅀ" hidden="1">{#N/A,#N/A,FALSE,"손익표지";#N/A,#N/A,FALSE,"손익계산";#N/A,#N/A,FALSE,"일반관리비";#N/A,#N/A,FALSE,"영업외수익";#N/A,#N/A,FALSE,"영업외비용";#N/A,#N/A,FALSE,"매출액";#N/A,#N/A,FALSE,"요약손익";#N/A,#N/A,FALSE,"요약대차";#N/A,#N/A,FALSE,"매출채권현황";#N/A,#N/A,FALSE,"매출채권명세"}</definedName>
    <definedName name="ㅇㅀ호" localSheetId="0" hidden="1">{#N/A,#N/A,FALSE,"단축1";#N/A,#N/A,FALSE,"단축2";#N/A,#N/A,FALSE,"단축3";#N/A,#N/A,FALSE,"장축";#N/A,#N/A,FALSE,"4WD"}</definedName>
    <definedName name="ㅇㅀ호" hidden="1">{#N/A,#N/A,FALSE,"단축1";#N/A,#N/A,FALSE,"단축2";#N/A,#N/A,FALSE,"단축3";#N/A,#N/A,FALSE,"장축";#N/A,#N/A,FALSE,"4WD"}</definedName>
    <definedName name="ㅇㅁㄴㄻㄴㅇ"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ㅁㄴㄻㄴㅇ" hidden="1">{#N/A,#N/A,FALSE,"손익표지";#N/A,#N/A,FALSE,"손익계산";#N/A,#N/A,FALSE,"일반관리비";#N/A,#N/A,FALSE,"영업외수익";#N/A,#N/A,FALSE,"영업외비용";#N/A,#N/A,FALSE,"매출액";#N/A,#N/A,FALSE,"요약손익";#N/A,#N/A,FALSE,"요약대차";#N/A,#N/A,FALSE,"매출채권현황";#N/A,#N/A,FALSE,"매출채권명세"}</definedName>
    <definedName name="ㅇㅁㄴㅇㅁㄴㅇㅁㄴ" localSheetId="0" hidden="1">{#N/A,#N/A,FALSE,"단축1";#N/A,#N/A,FALSE,"단축2";#N/A,#N/A,FALSE,"단축3";#N/A,#N/A,FALSE,"장축";#N/A,#N/A,FALSE,"4WD"}</definedName>
    <definedName name="ㅇㅁㄴㅇㅁㄴㅇㅁㄴ" hidden="1">{#N/A,#N/A,FALSE,"단축1";#N/A,#N/A,FALSE,"단축2";#N/A,#N/A,FALSE,"단축3";#N/A,#N/A,FALSE,"장축";#N/A,#N/A,FALSE,"4WD"}</definedName>
    <definedName name="ㅇㅁㄶㄴㅇㅁㅀㅇㄴ" localSheetId="0" hidden="1">{#N/A,"수불부",FALSE,"사급자재수불서";#N/A,"수불부",FALSE,"사급자재수불서"}</definedName>
    <definedName name="ㅇㅁㄶㄴㅇㅁㅀㅇㄴ" hidden="1">{#N/A,"수불부",FALSE,"사급자재수불서";#N/A,"수불부",FALSE,"사급자재수불서"}</definedName>
    <definedName name="ㅇㅁㄻㄴㄹ"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ㅁㄻㄴㄹ" hidden="1">{#N/A,#N/A,FALSE,"손익표지";#N/A,#N/A,FALSE,"손익계산";#N/A,#N/A,FALSE,"일반관리비";#N/A,#N/A,FALSE,"영업외수익";#N/A,#N/A,FALSE,"영업외비용";#N/A,#N/A,FALSE,"매출액";#N/A,#N/A,FALSE,"요약손익";#N/A,#N/A,FALSE,"요약대차";#N/A,#N/A,FALSE,"매출채권현황";#N/A,#N/A,FALSE,"매출채권명세"}</definedName>
    <definedName name="ㅇㅇ" hidden="1">#REF!</definedName>
    <definedName name="ㅇㅇ_2" localSheetId="0" hidden="1">{#N/A,#N/A,FALSE,"PART-1234-8-12-9(41)";#N/A,#N/A,FALSE,"PARTS-2(3)";#N/A,#N/A,FALSE,"VAN SYSTEM";#N/A,#N/A,FALSE,"PARTS-10(26)";#N/A,#N/A,FALSE,"PART-5-6-7-11(14)";#N/A,#N/A,FALSE,"PARTS-4(3)";#N/A,#N/A,FALSE,"PCLASS"}</definedName>
    <definedName name="ㅇㅇ_2" hidden="1">{#N/A,#N/A,FALSE,"PART-1234-8-12-9(41)";#N/A,#N/A,FALSE,"PARTS-2(3)";#N/A,#N/A,FALSE,"VAN SYSTEM";#N/A,#N/A,FALSE,"PARTS-10(26)";#N/A,#N/A,FALSE,"PART-5-6-7-11(14)";#N/A,#N/A,FALSE,"PARTS-4(3)";#N/A,#N/A,FALSE,"PCLASS"}</definedName>
    <definedName name="ㅇㅇ000"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ㅇ000" hidden="1">{#N/A,#N/A,FALSE,"손익표지";#N/A,#N/A,FALSE,"손익계산";#N/A,#N/A,FALSE,"일반관리비";#N/A,#N/A,FALSE,"영업외수익";#N/A,#N/A,FALSE,"영업외비용";#N/A,#N/A,FALSE,"매출액";#N/A,#N/A,FALSE,"요약손익";#N/A,#N/A,FALSE,"요약대차";#N/A,#N/A,FALSE,"매출채권현황";#N/A,#N/A,FALSE,"매출채권명세"}</definedName>
    <definedName name="ㅇㅇㄴㄴㄴㄴ" localSheetId="0" hidden="1">{#N/A,#N/A,FALSE,"BS";#N/A,#N/A,FALSE,"PL";#N/A,#N/A,FALSE,"A";#N/A,#N/A,FALSE,"B";#N/A,#N/A,FALSE,"B1";#N/A,#N/A,FALSE,"C";#N/A,#N/A,FALSE,"C1";#N/A,#N/A,FALSE,"C2";#N/A,#N/A,FALSE,"D";#N/A,#N/A,FALSE,"E";#N/A,#N/A,FALSE,"F";#N/A,#N/A,FALSE,"AA";#N/A,#N/A,FALSE,"BB";#N/A,#N/A,FALSE,"CC";#N/A,#N/A,FALSE,"DD";#N/A,#N/A,FALSE,"EE";#N/A,#N/A,FALSE,"FF";#N/A,#N/A,FALSE,"PL10";#N/A,#N/A,FALSE,"PL20";#N/A,#N/A,FALSE,"PL30"}</definedName>
    <definedName name="ㅇㅇㄴㄴㄴㄴ" hidden="1">{#N/A,#N/A,FALSE,"BS";#N/A,#N/A,FALSE,"PL";#N/A,#N/A,FALSE,"A";#N/A,#N/A,FALSE,"B";#N/A,#N/A,FALSE,"B1";#N/A,#N/A,FALSE,"C";#N/A,#N/A,FALSE,"C1";#N/A,#N/A,FALSE,"C2";#N/A,#N/A,FALSE,"D";#N/A,#N/A,FALSE,"E";#N/A,#N/A,FALSE,"F";#N/A,#N/A,FALSE,"AA";#N/A,#N/A,FALSE,"BB";#N/A,#N/A,FALSE,"CC";#N/A,#N/A,FALSE,"DD";#N/A,#N/A,FALSE,"EE";#N/A,#N/A,FALSE,"FF";#N/A,#N/A,FALSE,"PL10";#N/A,#N/A,FALSE,"PL20";#N/A,#N/A,FALSE,"PL30"}</definedName>
    <definedName name="ㅇㅇㄹ"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ㅇㅇㄹ"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ㅇㅇㅀ" localSheetId="0" hidden="1">{#N/A,#N/A,FALSE,"BS";#N/A,#N/A,FALSE,"PL";#N/A,#N/A,FALSE,"A";#N/A,#N/A,FALSE,"B";#N/A,#N/A,FALSE,"B1";#N/A,#N/A,FALSE,"C";#N/A,#N/A,FALSE,"C1";#N/A,#N/A,FALSE,"C2";#N/A,#N/A,FALSE,"D";#N/A,#N/A,FALSE,"E";#N/A,#N/A,FALSE,"F";#N/A,#N/A,FALSE,"AA";#N/A,#N/A,FALSE,"BB";#N/A,#N/A,FALSE,"CC";#N/A,#N/A,FALSE,"DD";#N/A,#N/A,FALSE,"EE";#N/A,#N/A,FALSE,"FF";#N/A,#N/A,FALSE,"PL10";#N/A,#N/A,FALSE,"PL20";#N/A,#N/A,FALSE,"PL30"}</definedName>
    <definedName name="ㅇㅇㅀ" hidden="1">{#N/A,#N/A,FALSE,"BS";#N/A,#N/A,FALSE,"PL";#N/A,#N/A,FALSE,"A";#N/A,#N/A,FALSE,"B";#N/A,#N/A,FALSE,"B1";#N/A,#N/A,FALSE,"C";#N/A,#N/A,FALSE,"C1";#N/A,#N/A,FALSE,"C2";#N/A,#N/A,FALSE,"D";#N/A,#N/A,FALSE,"E";#N/A,#N/A,FALSE,"F";#N/A,#N/A,FALSE,"AA";#N/A,#N/A,FALSE,"BB";#N/A,#N/A,FALSE,"CC";#N/A,#N/A,FALSE,"DD";#N/A,#N/A,FALSE,"EE";#N/A,#N/A,FALSE,"FF";#N/A,#N/A,FALSE,"PL10";#N/A,#N/A,FALSE,"PL20";#N/A,#N/A,FALSE,"PL30"}</definedName>
    <definedName name="ㅇㅇㅇ" localSheetId="25" hidden="1">{#N/A,#N/A,FALSE,"BS";#N/A,#N/A,FALSE,"PL";#N/A,#N/A,FALSE,"처분";#N/A,#N/A,FALSE,"현금";#N/A,#N/A,FALSE,"매출";#N/A,#N/A,FALSE,"원가";#N/A,#N/A,FALSE,"경영"}</definedName>
    <definedName name="ㅇㅇㅇ" localSheetId="0" hidden="1">{#N/A,#N/A,FALSE,"BS";#N/A,#N/A,FALSE,"PL";#N/A,#N/A,FALSE,"처분";#N/A,#N/A,FALSE,"현금";#N/A,#N/A,FALSE,"매출";#N/A,#N/A,FALSE,"원가";#N/A,#N/A,FALSE,"경영"}</definedName>
    <definedName name="ㅇㅇㅇ" localSheetId="3" hidden="1">{#N/A,#N/A,FALSE,"BS";#N/A,#N/A,FALSE,"PL";#N/A,#N/A,FALSE,"처분";#N/A,#N/A,FALSE,"현금";#N/A,#N/A,FALSE,"매출";#N/A,#N/A,FALSE,"원가";#N/A,#N/A,FALSE,"경영"}</definedName>
    <definedName name="ㅇㅇㅇ" hidden="1">{#N/A,#N/A,FALSE,"BS";#N/A,#N/A,FALSE,"PL";#N/A,#N/A,FALSE,"처분";#N/A,#N/A,FALSE,"현금";#N/A,#N/A,FALSE,"매출";#N/A,#N/A,FALSE,"원가";#N/A,#N/A,FALSE,"경영"}</definedName>
    <definedName name="ㅇㅇㅇ_2" localSheetId="0" hidden="1">{#N/A,#N/A,FALSE,"PART-1234-8-12-9(41)";#N/A,#N/A,FALSE,"PARTS-2(3)";#N/A,#N/A,FALSE,"VAN SYSTEM";#N/A,#N/A,FALSE,"PARTS-10(26)";#N/A,#N/A,FALSE,"PART-5-6-7-11(14)";#N/A,#N/A,FALSE,"PARTS-4(3)";#N/A,#N/A,FALSE,"PCLASS"}</definedName>
    <definedName name="ㅇㅇㅇ_2" hidden="1">{#N/A,#N/A,FALSE,"PART-1234-8-12-9(41)";#N/A,#N/A,FALSE,"PARTS-2(3)";#N/A,#N/A,FALSE,"VAN SYSTEM";#N/A,#N/A,FALSE,"PARTS-10(26)";#N/A,#N/A,FALSE,"PART-5-6-7-11(14)";#N/A,#N/A,FALSE,"PARTS-4(3)";#N/A,#N/A,FALSE,"PCLASS"}</definedName>
    <definedName name="ㅇㅇㅇㅇ" localSheetId="25" hidden="1">{#N/A,#N/A,FALSE,"UNIT";#N/A,#N/A,FALSE,"UNIT";#N/A,#N/A,FALSE,"계정"}</definedName>
    <definedName name="ㅇㅇㅇㅇ" localSheetId="0" hidden="1">{#N/A,#N/A,FALSE,"UNIT";#N/A,#N/A,FALSE,"UNIT";#N/A,#N/A,FALSE,"계정"}</definedName>
    <definedName name="ㅇㅇㅇㅇ" localSheetId="3" hidden="1">{#N/A,#N/A,FALSE,"UNIT";#N/A,#N/A,FALSE,"UNIT";#N/A,#N/A,FALSE,"계정"}</definedName>
    <definedName name="ㅇㅇㅇㅇ" hidden="1">{#N/A,#N/A,FALSE,"UNIT";#N/A,#N/A,FALSE,"UNIT";#N/A,#N/A,FALSE,"계정"}</definedName>
    <definedName name="ㅇㅇㅇㅇㅇ" localSheetId="25" hidden="1">{#N/A,#N/A,FALSE,"UNIT";#N/A,#N/A,FALSE,"UNIT";#N/A,#N/A,FALSE,"계정"}</definedName>
    <definedName name="ㅇㅇㅇㅇㅇ" localSheetId="0" hidden="1">{#N/A,#N/A,FALSE,"UNIT";#N/A,#N/A,FALSE,"UNIT";#N/A,#N/A,FALSE,"계정"}</definedName>
    <definedName name="ㅇㅇㅇㅇㅇ" localSheetId="3" hidden="1">{#N/A,#N/A,FALSE,"UNIT";#N/A,#N/A,FALSE,"UNIT";#N/A,#N/A,FALSE,"계정"}</definedName>
    <definedName name="ㅇㅇㅇㅇㅇ" hidden="1">{#N/A,#N/A,FALSE,"UNIT";#N/A,#N/A,FALSE,"UNIT";#N/A,#N/A,FALSE,"계정"}</definedName>
    <definedName name="ㅇㅇㅇㅇㅇㅇ" localSheetId="25" hidden="1">{#N/A,#N/A,FALSE,"UNIT";#N/A,#N/A,FALSE,"UNIT";#N/A,#N/A,FALSE,"계정"}</definedName>
    <definedName name="ㅇㅇㅇㅇㅇㅇ" localSheetId="0" hidden="1">{#N/A,#N/A,FALSE,"UNIT";#N/A,#N/A,FALSE,"UNIT";#N/A,#N/A,FALSE,"계정"}</definedName>
    <definedName name="ㅇㅇㅇㅇㅇㅇ" localSheetId="3" hidden="1">{#N/A,#N/A,FALSE,"UNIT";#N/A,#N/A,FALSE,"UNIT";#N/A,#N/A,FALSE,"계정"}</definedName>
    <definedName name="ㅇㅇㅇㅇㅇㅇ" hidden="1">{#N/A,#N/A,FALSE,"UNIT";#N/A,#N/A,FALSE,"UNIT";#N/A,#N/A,FALSE,"계정"}</definedName>
    <definedName name="ㅇㅇㅇㅇㅇㅇㅇㅇㅇ" localSheetId="0" hidden="1">{#N/A,#N/A,FALSE,"지침";#N/A,#N/A,FALSE,"환경분석";#N/A,#N/A,FALSE,"Sheet16"}</definedName>
    <definedName name="ㅇㅇㅇㅇㅇㅇㅇㅇㅇ" hidden="1">{#N/A,#N/A,FALSE,"지침";#N/A,#N/A,FALSE,"환경분석";#N/A,#N/A,FALSE,"Sheet16"}</definedName>
    <definedName name="ㅇㅇㅇㅇㅇㅇㅇㅇㅇㅇㅇㅇㅇ" localSheetId="0" hidden="1">{#N/A,#N/A,FALSE,"지침";#N/A,#N/A,FALSE,"환경분석";#N/A,#N/A,FALSE,"Sheet16"}</definedName>
    <definedName name="ㅇㅇㅇㅇㅇㅇㅇㅇㅇㅇㅇㅇㅇ" hidden="1">{#N/A,#N/A,FALSE,"지침";#N/A,#N/A,FALSE,"환경분석";#N/A,#N/A,FALSE,"Sheet16"}</definedName>
    <definedName name="ㅇㅇㅇㅇㅇㅇㅇㅇㅇㅇㅇㅇㅇㅇ" localSheetId="0" hidden="1">{"'Sheet1'!$A$1:$H$36"}</definedName>
    <definedName name="ㅇㅇㅇㅇㅇㅇㅇㅇㅇㅇㅇㅇㅇㅇ" hidden="1">{"'Sheet1'!$A$1:$H$36"}</definedName>
    <definedName name="ㅇㅇㅇㅇㅇㅇㅇㅇㅇㅇㅇㅇㅇㅇㅇㅇㅇㅇㅇ" hidden="1">#REF!</definedName>
    <definedName name="ㅇ여ㅗ흐ㅓㅇ휸" localSheetId="0" hidden="1">{#N/A,#N/A,FALSE,"98소지이동TOTvs99.1 (2)";#N/A,#N/A,FALSE,"TOTAL";#N/A,#N/A,FALSE,"98소지이동TOTvs99.1(b) (2)"}</definedName>
    <definedName name="ㅇ여ㅗ흐ㅓㅇ휸" localSheetId="3" hidden="1">{#N/A,#N/A,FALSE,"98소지이동TOTvs99.1 (2)";#N/A,#N/A,FALSE,"TOTAL";#N/A,#N/A,FALSE,"98소지이동TOTvs99.1(b) (2)"}</definedName>
    <definedName name="ㅇ여ㅗ흐ㅓㅇ휸" hidden="1">{#N/A,#N/A,FALSE,"98소지이동TOTvs99.1 (2)";#N/A,#N/A,FALSE,"TOTAL";#N/A,#N/A,FALSE,"98소지이동TOTvs99.1(b) (2)"}</definedName>
    <definedName name="ㅇㅈ"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ㅇㅈㄴㄹㄴㅇ"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ㅈㄴㄹㄴㅇ" hidden="1">{#N/A,#N/A,FALSE,"손익표지";#N/A,#N/A,FALSE,"손익계산";#N/A,#N/A,FALSE,"일반관리비";#N/A,#N/A,FALSE,"영업외수익";#N/A,#N/A,FALSE,"영업외비용";#N/A,#N/A,FALSE,"매출액";#N/A,#N/A,FALSE,"요약손익";#N/A,#N/A,FALSE,"요약대차";#N/A,#N/A,FALSE,"매출채권현황";#N/A,#N/A,FALSE,"매출채권명세"}</definedName>
    <definedName name="ㅇㅈㄷㅎㄹㄷㄱㅈㅎ" localSheetId="0" hidden="1">{#N/A,#N/A,FALSE,"단축1";#N/A,#N/A,FALSE,"단축2";#N/A,#N/A,FALSE,"단축3";#N/A,#N/A,FALSE,"장축";#N/A,#N/A,FALSE,"4WD"}</definedName>
    <definedName name="ㅇㅈㄷㅎㄹㄷㄱㅈㅎ" hidden="1">{#N/A,#N/A,FALSE,"단축1";#N/A,#N/A,FALSE,"단축2";#N/A,#N/A,FALSE,"단축3";#N/A,#N/A,FALSE,"장축";#N/A,#N/A,FALSE,"4WD"}</definedName>
    <definedName name="ㅇㅈㅇㄹ"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ㅈㅇㄹ"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ㅈㅇㄹ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ㅈㅇㄹ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ㅇㅊㅋ" localSheetId="0" hidden="1">{#N/A,#N/A,FALSE,"을지 (4)";#N/A,#N/A,FALSE,"을지 (5)";#N/A,#N/A,FALSE,"을지 (6)"}</definedName>
    <definedName name="ㅇㅊㅋ" localSheetId="3" hidden="1">{#N/A,#N/A,FALSE,"을지 (4)";#N/A,#N/A,FALSE,"을지 (5)";#N/A,#N/A,FALSE,"을지 (6)"}</definedName>
    <definedName name="ㅇㅊㅋ" hidden="1">{#N/A,#N/A,FALSE,"을지 (4)";#N/A,#N/A,FALSE,"을지 (5)";#N/A,#N/A,FALSE,"을지 (6)"}</definedName>
    <definedName name="ㅇㅎㄹ" localSheetId="0" hidden="1">{#N/A,#N/A,FALSE,"단축1";#N/A,#N/A,FALSE,"단축2";#N/A,#N/A,FALSE,"단축3";#N/A,#N/A,FALSE,"장축";#N/A,#N/A,FALSE,"4WD"}</definedName>
    <definedName name="ㅇㅎㄹ" hidden="1">{#N/A,#N/A,FALSE,"단축1";#N/A,#N/A,FALSE,"단축2";#N/A,#N/A,FALSE,"단축3";#N/A,#N/A,FALSE,"장축";#N/A,#N/A,FALSE,"4WD"}</definedName>
    <definedName name="ㅇㅎㅁ" localSheetId="0" hidden="1">{#N/A,#N/A,FALSE,"97년 투자계획 세부내역 "}</definedName>
    <definedName name="ㅇㅎㅁ" hidden="1">{#N/A,#N/A,FALSE,"97년 투자계획 세부내역 "}</definedName>
    <definedName name="ㅇㅎㅁㅇㅎㄴㅇㅁ" localSheetId="0" hidden="1">{#N/A,"수불부",FALSE,"사급자재수불서";#N/A,"수불부",FALSE,"사급자재수불서"}</definedName>
    <definedName name="ㅇㅎㅁㅇㅎㄴㅇㅁ" hidden="1">{#N/A,"수불부",FALSE,"사급자재수불서";#N/A,"수불부",FALSE,"사급자재수불서"}</definedName>
    <definedName name="ㅇㅎ오" localSheetId="0" hidden="1">{#N/A,#N/A,FALSE,"단축1";#N/A,#N/A,FALSE,"단축2";#N/A,#N/A,FALSE,"단축3";#N/A,#N/A,FALSE,"장축";#N/A,#N/A,FALSE,"4WD"}</definedName>
    <definedName name="ㅇㅎ오" hidden="1">{#N/A,#N/A,FALSE,"단축1";#N/A,#N/A,FALSE,"단축2";#N/A,#N/A,FALSE,"단축3";#N/A,#N/A,FALSE,"장축";#N/A,#N/A,FALSE,"4WD"}</definedName>
    <definedName name="ㅇ호ㅓ"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호ㅓ" hidden="1">{#N/A,#N/A,FALSE,"손익표지";#N/A,#N/A,FALSE,"손익계산";#N/A,#N/A,FALSE,"일반관리비";#N/A,#N/A,FALSE,"영업외수익";#N/A,#N/A,FALSE,"영업외비용";#N/A,#N/A,FALSE,"매출액";#N/A,#N/A,FALSE,"요약손익";#N/A,#N/A,FALSE,"요약대차";#N/A,#N/A,FALSE,"매출채권현황";#N/A,#N/A,FALSE,"매출채권명세"}</definedName>
    <definedName name="ㅇ호ㅓㅇㅎ"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ㅇ호ㅓㅇㅎ" hidden="1">{#N/A,#N/A,FALSE,"손익표지";#N/A,#N/A,FALSE,"손익계산";#N/A,#N/A,FALSE,"일반관리비";#N/A,#N/A,FALSE,"영업외수익";#N/A,#N/A,FALSE,"영업외비용";#N/A,#N/A,FALSE,"매출액";#N/A,#N/A,FALSE,"요약손익";#N/A,#N/A,FALSE,"요약대차";#N/A,#N/A,FALSE,"매출채권현황";#N/A,#N/A,FALSE,"매출채권명세"}</definedName>
    <definedName name="아" localSheetId="25" hidden="1">{#N/A,#N/A,FALSE,"BS";#N/A,#N/A,FALSE,"PL";#N/A,#N/A,FALSE,"처분";#N/A,#N/A,FALSE,"현금";#N/A,#N/A,FALSE,"매출";#N/A,#N/A,FALSE,"원가";#N/A,#N/A,FALSE,"경영"}</definedName>
    <definedName name="아" localSheetId="0" hidden="1">{#N/A,#N/A,FALSE,"BS";#N/A,#N/A,FALSE,"PL";#N/A,#N/A,FALSE,"처분";#N/A,#N/A,FALSE,"현금";#N/A,#N/A,FALSE,"매출";#N/A,#N/A,FALSE,"원가";#N/A,#N/A,FALSE,"경영"}</definedName>
    <definedName name="아" localSheetId="3" hidden="1">{#N/A,#N/A,FALSE,"BS";#N/A,#N/A,FALSE,"PL";#N/A,#N/A,FALSE,"처분";#N/A,#N/A,FALSE,"현금";#N/A,#N/A,FALSE,"매출";#N/A,#N/A,FALSE,"원가";#N/A,#N/A,FALSE,"경영"}</definedName>
    <definedName name="아" hidden="1">{#N/A,#N/A,FALSE,"BS";#N/A,#N/A,FALSE,"PL";#N/A,#N/A,FALSE,"처분";#N/A,#N/A,FALSE,"현금";#N/A,#N/A,FALSE,"매출";#N/A,#N/A,FALSE,"원가";#N/A,#N/A,FALSE,"경영"}</definedName>
    <definedName name="아나나" localSheetId="0" hidden="1">{#N/A,#N/A,FALSE,"정공"}</definedName>
    <definedName name="아나나" localSheetId="3" hidden="1">{#N/A,#N/A,FALSE,"정공"}</definedName>
    <definedName name="아나나" hidden="1">{#N/A,#N/A,FALSE,"정공"}</definedName>
    <definedName name="아나마오" localSheetId="0" hidden="1">{#N/A,#N/A,FALSE,"정공"}</definedName>
    <definedName name="아나마오" localSheetId="3" hidden="1">{#N/A,#N/A,FALSE,"정공"}</definedName>
    <definedName name="아나마오" hidden="1">{#N/A,#N/A,FALSE,"정공"}</definedName>
    <definedName name="아놔" hidden="1">#REF!</definedName>
    <definedName name="아니" localSheetId="25" hidden="1">{#N/A,#N/A,FALSE,"BS";#N/A,#N/A,FALSE,"PL";#N/A,#N/A,FALSE,"처분";#N/A,#N/A,FALSE,"현금";#N/A,#N/A,FALSE,"매출";#N/A,#N/A,FALSE,"원가";#N/A,#N/A,FALSE,"경영"}</definedName>
    <definedName name="아니" localSheetId="0" hidden="1">{#N/A,#N/A,FALSE,"BS";#N/A,#N/A,FALSE,"PL";#N/A,#N/A,FALSE,"처분";#N/A,#N/A,FALSE,"현금";#N/A,#N/A,FALSE,"매출";#N/A,#N/A,FALSE,"원가";#N/A,#N/A,FALSE,"경영"}</definedName>
    <definedName name="아니" localSheetId="3" hidden="1">{#N/A,#N/A,FALSE,"BS";#N/A,#N/A,FALSE,"PL";#N/A,#N/A,FALSE,"처분";#N/A,#N/A,FALSE,"현금";#N/A,#N/A,FALSE,"매출";#N/A,#N/A,FALSE,"원가";#N/A,#N/A,FALSE,"경영"}</definedName>
    <definedName name="아니" hidden="1">{#N/A,#N/A,FALSE,"BS";#N/A,#N/A,FALSE,"PL";#N/A,#N/A,FALSE,"처분";#N/A,#N/A,FALSE,"현금";#N/A,#N/A,FALSE,"매출";#N/A,#N/A,FALSE,"원가";#N/A,#N/A,FALSE,"경영"}</definedName>
    <definedName name="아니면말고" localSheetId="0" hidden="1">{#N/A,#N/A,FALSE,"정공"}</definedName>
    <definedName name="아니면말고" localSheetId="3" hidden="1">{#N/A,#N/A,FALSE,"정공"}</definedName>
    <definedName name="아니면말고" hidden="1">{#N/A,#N/A,FALSE,"정공"}</definedName>
    <definedName name="아니오" localSheetId="0" hidden="1">{#N/A,#N/A,FALSE,"정공"}</definedName>
    <definedName name="아니오" localSheetId="3" hidden="1">{#N/A,#N/A,FALSE,"정공"}</definedName>
    <definedName name="아니오" hidden="1">{#N/A,#N/A,FALSE,"정공"}</definedName>
    <definedName name="아님" hidden="1">#REF!</definedName>
    <definedName name="아닙니다" localSheetId="0" hidden="1">{#N/A,#N/A,FALSE,"정공"}</definedName>
    <definedName name="아닙니다" localSheetId="3" hidden="1">{#N/A,#N/A,FALSE,"정공"}</definedName>
    <definedName name="아닙니다" hidden="1">{#N/A,#N/A,FALSE,"정공"}</definedName>
    <definedName name="아달" localSheetId="0" hidden="1">{#N/A,#N/A,TRUE,"LOADCOVE";#N/A,#N/A,TRUE,"PAGE001";#N/A,#N/A,TRUE,"PAGE002";#N/A,#N/A,TRUE,"PAGE003";#N/A,#N/A,TRUE,"PAGE004";#N/A,#N/A,TRUE,"PAGE005";#N/A,#N/A,TRUE,"PAGE006";#N/A,#N/A,TRUE,"PAGE007";#N/A,#N/A,TRUE,"PAGE008";#N/A,#N/A,TRUE,"PAGE009";#N/A,#N/A,TRUE,"PAGE010";#N/A,#N/A,TRUE,"PAGE011";#N/A,#N/A,TRUE,"PAGE012";#N/A,#N/A,TRUE,"PAGE013"}</definedName>
    <definedName name="아달" hidden="1">{#N/A,#N/A,TRUE,"LOADCOVE";#N/A,#N/A,TRUE,"PAGE001";#N/A,#N/A,TRUE,"PAGE002";#N/A,#N/A,TRUE,"PAGE003";#N/A,#N/A,TRUE,"PAGE004";#N/A,#N/A,TRUE,"PAGE005";#N/A,#N/A,TRUE,"PAGE006";#N/A,#N/A,TRUE,"PAGE007";#N/A,#N/A,TRUE,"PAGE008";#N/A,#N/A,TRUE,"PAGE009";#N/A,#N/A,TRUE,"PAGE010";#N/A,#N/A,TRUE,"PAGE011";#N/A,#N/A,TRUE,"PAGE012";#N/A,#N/A,TRUE,"PAGE013"}</definedName>
    <definedName name="아들"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들"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라" localSheetId="0" hidden="1">{"'5'!$A$1:$BB$147"}</definedName>
    <definedName name="아라" hidden="1">{"'5'!$A$1:$BB$147"}</definedName>
    <definedName name="아람" localSheetId="0" hidden="1">{#N/A,#N/A,FALSE,"BS";#N/A,#N/A,FALSE,"PL";#N/A,#N/A,FALSE,"처분";#N/A,#N/A,FALSE,"현금";#N/A,#N/A,FALSE,"매출";#N/A,#N/A,FALSE,"원가";#N/A,#N/A,FALSE,"경영"}</definedName>
    <definedName name="아람" hidden="1">{#N/A,#N/A,FALSE,"BS";#N/A,#N/A,FALSE,"PL";#N/A,#N/A,FALSE,"처분";#N/A,#N/A,FALSE,"현금";#N/A,#N/A,FALSE,"매출";#N/A,#N/A,FALSE,"원가";#N/A,#N/A,FALSE,"경영"}</definedName>
    <definedName name="아랑" localSheetId="0" hidden="1">{"YTD/Forecast",#N/A,TRUE,"Fcst_TPLN";"Monthly Averages",#N/A,TRUE,"Fcst_TPLN"}</definedName>
    <definedName name="아랑" localSheetId="3" hidden="1">{"YTD/Forecast",#N/A,TRUE,"Fcst_TPLN";"Monthly Averages",#N/A,TRUE,"Fcst_TPLN"}</definedName>
    <definedName name="아랑" hidden="1">{"YTD/Forecast",#N/A,TRUE,"Fcst_TPLN";"Monthly Averages",#N/A,TRUE,"Fcst_TPLN"}</definedName>
    <definedName name="아름" localSheetId="0" hidden="1">{#N/A,#N/A,FALSE,"정공"}</definedName>
    <definedName name="아름" localSheetId="3" hidden="1">{#N/A,#N/A,FALSE,"정공"}</definedName>
    <definedName name="아름" hidden="1">{#N/A,#N/A,FALSE,"정공"}</definedName>
    <definedName name="아름다은" localSheetId="25" hidden="1">{#N/A,#N/A,FALSE,"BS";#N/A,#N/A,FALSE,"PL";#N/A,#N/A,FALSE,"처분";#N/A,#N/A,FALSE,"현금";#N/A,#N/A,FALSE,"매출";#N/A,#N/A,FALSE,"원가";#N/A,#N/A,FALSE,"경영"}</definedName>
    <definedName name="아름다은" localSheetId="0" hidden="1">{#N/A,#N/A,FALSE,"BS";#N/A,#N/A,FALSE,"PL";#N/A,#N/A,FALSE,"처분";#N/A,#N/A,FALSE,"현금";#N/A,#N/A,FALSE,"매출";#N/A,#N/A,FALSE,"원가";#N/A,#N/A,FALSE,"경영"}</definedName>
    <definedName name="아름다은" localSheetId="3" hidden="1">{#N/A,#N/A,FALSE,"BS";#N/A,#N/A,FALSE,"PL";#N/A,#N/A,FALSE,"처분";#N/A,#N/A,FALSE,"현금";#N/A,#N/A,FALSE,"매출";#N/A,#N/A,FALSE,"원가";#N/A,#N/A,FALSE,"경영"}</definedName>
    <definedName name="아름다은" hidden="1">{#N/A,#N/A,FALSE,"BS";#N/A,#N/A,FALSE,"PL";#N/A,#N/A,FALSE,"처분";#N/A,#N/A,FALSE,"현금";#N/A,#N/A,FALSE,"매출";#N/A,#N/A,FALSE,"원가";#N/A,#N/A,FALSE,"경영"}</definedName>
    <definedName name="아리" localSheetId="0" hidden="1">{#N/A,#N/A,FALSE,"지침";#N/A,#N/A,FALSE,"환경분석";#N/A,#N/A,FALSE,"Sheet16"}</definedName>
    <definedName name="아리" hidden="1">{#N/A,#N/A,FALSE,"지침";#N/A,#N/A,FALSE,"환경분석";#N/A,#N/A,FALSE,"Sheet16"}</definedName>
    <definedName name="아마도" localSheetId="0" hidden="1">{#N/A,#N/A,FALSE,"97년 투자계획 세부내역 "}</definedName>
    <definedName name="아마도" hidden="1">{#N/A,#N/A,FALSE,"97년 투자계획 세부내역 "}</definedName>
    <definedName name="아메리카"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아메리카"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아무개"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무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무거나" localSheetId="0" hidden="1">{#N/A,#N/A,FALSE,"PART-1234-8-12-9(41)";#N/A,#N/A,FALSE,"PARTS-2(3)";#N/A,#N/A,FALSE,"VAN SYSTEM";#N/A,#N/A,FALSE,"PARTS-10(26)";#N/A,#N/A,FALSE,"PART-5-6-7-11(14)";#N/A,#N/A,FALSE,"PARTS-4(3)";#N/A,#N/A,FALSE,"PCLASS"}</definedName>
    <definedName name="아무거나" hidden="1">{#N/A,#N/A,FALSE,"PART-1234-8-12-9(41)";#N/A,#N/A,FALSE,"PARTS-2(3)";#N/A,#N/A,FALSE,"VAN SYSTEM";#N/A,#N/A,FALSE,"PARTS-10(26)";#N/A,#N/A,FALSE,"PART-5-6-7-11(14)";#N/A,#N/A,FALSE,"PARTS-4(3)";#N/A,#N/A,FALSE,"PCLASS"}</definedName>
    <definedName name="아무거나상"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무거나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아신" localSheetId="0" hidden="1">{#N/A,#N/A,FALSE,"정공"}</definedName>
    <definedName name="아신" localSheetId="3" hidden="1">{#N/A,#N/A,FALSE,"정공"}</definedName>
    <definedName name="아신" hidden="1">{#N/A,#N/A,FALSE,"정공"}</definedName>
    <definedName name="아아아" localSheetId="0" hidden="1">{"'미착금액'!$A$4:$G$14"}</definedName>
    <definedName name="아아아" hidden="1">{"'미착금액'!$A$4:$G$14"}</definedName>
    <definedName name="아아아ㅏㅏㅏㅏㅏㅏㅏㅏㅏㅏㅏㅏ" localSheetId="0" hidden="1">{"'Sheet1'!$A$1:$H$36"}</definedName>
    <definedName name="아아아ㅏㅏㅏㅏㅏㅏㅏㅏㅏㅏㅏㅏ" hidden="1">{"'Sheet1'!$A$1:$H$36"}</definedName>
    <definedName name="아아앙" localSheetId="0" hidden="1">{#N/A,#N/A,FALSE,"P.C.B"}</definedName>
    <definedName name="아아앙" hidden="1">{#N/A,#N/A,FALSE,"P.C.B"}</definedName>
    <definedName name="아알" localSheetId="0" hidden="1">{"'5'!$A$1:$BB$147"}</definedName>
    <definedName name="아알" hidden="1">{"'5'!$A$1:$BB$147"}</definedName>
    <definedName name="아이" localSheetId="0" hidden="1">{#N/A,#N/A,FALSE,"1.CRITERIA";#N/A,#N/A,FALSE,"2.IS";#N/A,#N/A,FALSE,"3.BS";#N/A,#N/A,FALSE,"4.PER PL";#N/A,#N/A,FALSE,"5.INVESTMENT";#N/A,#N/A,FALSE,"6.공문";#N/A,#N/A,FALSE,"7.netinvest"}</definedName>
    <definedName name="아이" hidden="1">{#N/A,#N/A,FALSE,"1.CRITERIA";#N/A,#N/A,FALSE,"2.IS";#N/A,#N/A,FALSE,"3.BS";#N/A,#N/A,FALSE,"4.PER PL";#N/A,#N/A,FALSE,"5.INVESTMENT";#N/A,#N/A,FALSE,"6.공문";#N/A,#N/A,FALSE,"7.netinvest"}</definedName>
    <definedName name="아자" localSheetId="0" hidden="1">{"'5'!$A$1:$BB$147"}</definedName>
    <definedName name="아자" hidden="1">{"'5'!$A$1:$BB$147"}</definedName>
    <definedName name="아조하아" localSheetId="0" hidden="1">{#N/A,#N/A,FALSE,"UNIT";#N/A,#N/A,FALSE,"UNIT";#N/A,#N/A,FALSE,"계정"}</definedName>
    <definedName name="아조하아" hidden="1">{#N/A,#N/A,FALSE,"UNIT";#N/A,#N/A,FALSE,"UNIT";#N/A,#N/A,FALSE,"계정"}</definedName>
    <definedName name="아ㅏ눛앵" localSheetId="0" hidden="1">{#N/A,#N/A,FALSE,"BS";#N/A,#N/A,FALSE,"PL";#N/A,#N/A,FALSE,"처분";#N/A,#N/A,FALSE,"현금";#N/A,#N/A,FALSE,"매출";#N/A,#N/A,FALSE,"원가";#N/A,#N/A,FALSE,"경영"}</definedName>
    <definedName name="아ㅏ눛앵" hidden="1">{#N/A,#N/A,FALSE,"BS";#N/A,#N/A,FALSE,"PL";#N/A,#N/A,FALSE,"처분";#N/A,#N/A,FALSE,"현금";#N/A,#N/A,FALSE,"매출";#N/A,#N/A,FALSE,"원가";#N/A,#N/A,FALSE,"경영"}</definedName>
    <definedName name="아ㅏ아아아아아" localSheetId="25" hidden="1">{#N/A,#N/A,FALSE,"UNIT";#N/A,#N/A,FALSE,"UNIT";#N/A,#N/A,FALSE,"계정"}</definedName>
    <definedName name="아ㅏ아아아아아" localSheetId="0" hidden="1">{#N/A,#N/A,FALSE,"UNIT";#N/A,#N/A,FALSE,"UNIT";#N/A,#N/A,FALSE,"계정"}</definedName>
    <definedName name="아ㅏ아아아아아" localSheetId="3" hidden="1">{#N/A,#N/A,FALSE,"UNIT";#N/A,#N/A,FALSE,"UNIT";#N/A,#N/A,FALSE,"계정"}</definedName>
    <definedName name="아ㅏ아아아아아" hidden="1">{#N/A,#N/A,FALSE,"UNIT";#N/A,#N/A,FALSE,"UNIT";#N/A,#N/A,FALSE,"계정"}</definedName>
    <definedName name="아ㅏㅏ" hidden="1">#REF!</definedName>
    <definedName name="아ㅗ나" hidden="1">#REF!</definedName>
    <definedName name="안" hidden="1">#REF!</definedName>
    <definedName name="안건" localSheetId="0" hidden="1">{#N/A,#N/A,FALSE,"BS";#N/A,#N/A,FALSE,"PL";#N/A,#N/A,FALSE,"처분";#N/A,#N/A,FALSE,"현금";#N/A,#N/A,FALSE,"매출";#N/A,#N/A,FALSE,"원가";#N/A,#N/A,FALSE,"경영"}</definedName>
    <definedName name="안건" localSheetId="3" hidden="1">{#N/A,#N/A,FALSE,"BS";#N/A,#N/A,FALSE,"PL";#N/A,#N/A,FALSE,"처분";#N/A,#N/A,FALSE,"현금";#N/A,#N/A,FALSE,"매출";#N/A,#N/A,FALSE,"원가";#N/A,#N/A,FALSE,"경영"}</definedName>
    <definedName name="안건" hidden="1">{#N/A,#N/A,FALSE,"BS";#N/A,#N/A,FALSE,"PL";#N/A,#N/A,FALSE,"처분";#N/A,#N/A,FALSE,"현금";#N/A,#N/A,FALSE,"매출";#N/A,#N/A,FALSE,"원가";#N/A,#N/A,FALSE,"경영"}</definedName>
    <definedName name="안광민"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안광민"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안녕" localSheetId="0" hidden="1">{"'5'!$A$1:$BB$147"}</definedName>
    <definedName name="안녕" hidden="1">{"'5'!$A$1:$BB$147"}</definedName>
    <definedName name="안녕하" hidden="1">#REF!</definedName>
    <definedName name="안녕하1" hidden="1">#REF!</definedName>
    <definedName name="안두준" hidden="1">#REF!</definedName>
    <definedName name="안산" localSheetId="0" hidden="1">{"YTD/Forecast",#N/A,TRUE,"Fcst_TPLN";"Monthly Averages",#N/A,TRUE,"Fcst_TPLN"}</definedName>
    <definedName name="안산" localSheetId="3" hidden="1">{"YTD/Forecast",#N/A,TRUE,"Fcst_TPLN";"Monthly Averages",#N/A,TRUE,"Fcst_TPLN"}</definedName>
    <definedName name="안산" hidden="1">{"YTD/Forecast",#N/A,TRUE,"Fcst_TPLN";"Monthly Averages",#N/A,TRUE,"Fcst_TPLN"}</definedName>
    <definedName name="안양" localSheetId="0" hidden="1">{"YTD/Forecast",#N/A,TRUE,"Fcst_TPLN";"Monthly Averages",#N/A,TRUE,"Fcst_TPLN"}</definedName>
    <definedName name="안양" localSheetId="3" hidden="1">{"YTD/Forecast",#N/A,TRUE,"Fcst_TPLN";"Monthly Averages",#N/A,TRUE,"Fcst_TPLN"}</definedName>
    <definedName name="안양" hidden="1">{"YTD/Forecast",#N/A,TRUE,"Fcst_TPLN";"Monthly Averages",#N/A,TRUE,"Fcst_TPLN"}</definedName>
    <definedName name="안전" localSheetId="0" hidden="1">{#N/A,#N/A,FALSE,"인원";#N/A,#N/A,FALSE,"비용2";#N/A,#N/A,FALSE,"비용1";#N/A,#N/A,FALSE,"비용";#N/A,#N/A,FALSE,"보증2";#N/A,#N/A,FALSE,"보증1";#N/A,#N/A,FALSE,"보증";#N/A,#N/A,FALSE,"손익1";#N/A,#N/A,FALSE,"손익";#N/A,#N/A,FALSE,"부서별매출";#N/A,#N/A,FALSE,"매출"}</definedName>
    <definedName name="안전" localSheetId="3" hidden="1">{#N/A,#N/A,FALSE,"인원";#N/A,#N/A,FALSE,"비용2";#N/A,#N/A,FALSE,"비용1";#N/A,#N/A,FALSE,"비용";#N/A,#N/A,FALSE,"보증2";#N/A,#N/A,FALSE,"보증1";#N/A,#N/A,FALSE,"보증";#N/A,#N/A,FALSE,"손익1";#N/A,#N/A,FALSE,"손익";#N/A,#N/A,FALSE,"부서별매출";#N/A,#N/A,FALSE,"매출"}</definedName>
    <definedName name="안전" hidden="1">{#N/A,#N/A,FALSE,"인원";#N/A,#N/A,FALSE,"비용2";#N/A,#N/A,FALSE,"비용1";#N/A,#N/A,FALSE,"비용";#N/A,#N/A,FALSE,"보증2";#N/A,#N/A,FALSE,"보증1";#N/A,#N/A,FALSE,"보증";#N/A,#N/A,FALSE,"손익1";#N/A,#N/A,FALSE,"손익";#N/A,#N/A,FALSE,"부서별매출";#N/A,#N/A,FALSE,"매출"}</definedName>
    <definedName name="안전수치귯ㅌ"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전수치귯ㅌ"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전수치귯ㅌ"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전수칙"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전수칙"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전수칙"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전수칙BTX"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전수칙BTX"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전수칙BTX"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안종원" localSheetId="0" hidden="1">{#N/A,#N/A,FALSE,"BS";#N/A,#N/A,FALSE,"PL";#N/A,#N/A,FALSE,"처분";#N/A,#N/A,FALSE,"현금";#N/A,#N/A,FALSE,"매출";#N/A,#N/A,FALSE,"원가";#N/A,#N/A,FALSE,"경영"}</definedName>
    <definedName name="안종원" localSheetId="3" hidden="1">{#N/A,#N/A,FALSE,"BS";#N/A,#N/A,FALSE,"PL";#N/A,#N/A,FALSE,"처분";#N/A,#N/A,FALSE,"현금";#N/A,#N/A,FALSE,"매출";#N/A,#N/A,FALSE,"원가";#N/A,#N/A,FALSE,"경영"}</definedName>
    <definedName name="안종원" hidden="1">{#N/A,#N/A,FALSE,"BS";#N/A,#N/A,FALSE,"PL";#N/A,#N/A,FALSE,"처분";#N/A,#N/A,FALSE,"현금";#N/A,#N/A,FALSE,"매출";#N/A,#N/A,FALSE,"원가";#N/A,#N/A,FALSE,"경영"}</definedName>
    <definedName name="안진"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안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안진정산표" hidden="1">7</definedName>
    <definedName name="안홍수" localSheetId="0" hidden="1">{#N/A,#N/A,FALSE,"지침";#N/A,#N/A,FALSE,"환경분석";#N/A,#N/A,FALSE,"Sheet16"}</definedName>
    <definedName name="안홍수" hidden="1">{#N/A,#N/A,FALSE,"지침";#N/A,#N/A,FALSE,"환경분석";#N/A,#N/A,FALSE,"Sheet16"}</definedName>
    <definedName name="알" localSheetId="0" hidden="1">{"YTD/Forecast",#N/A,TRUE,"Fcst_TPLN";"Monthly Averages",#N/A,TRUE,"Fcst_TPLN"}</definedName>
    <definedName name="알" localSheetId="3" hidden="1">{"YTD/Forecast",#N/A,TRUE,"Fcst_TPLN";"Monthly Averages",#N/A,TRUE,"Fcst_TPLN"}</definedName>
    <definedName name="알" hidden="1">{"YTD/Forecast",#N/A,TRUE,"Fcst_TPLN";"Monthly Averages",#N/A,TRUE,"Fcst_TPLN"}</definedName>
    <definedName name="알았어요.." localSheetId="0" hidden="1">{"'손익현황'!$A$1:$J$29"}</definedName>
    <definedName name="알았어요.." hidden="1">{"'손익현황'!$A$1:$J$29"}</definedName>
    <definedName name="앗서" localSheetId="0" hidden="1">{#N/A,#N/A,FALSE,"정공"}</definedName>
    <definedName name="앗서" localSheetId="3" hidden="1">{#N/A,#N/A,FALSE,"정공"}</definedName>
    <definedName name="앗서" hidden="1">{#N/A,#N/A,FALSE,"정공"}</definedName>
    <definedName name="앙" localSheetId="0" hidden="1">{#N/A,#N/A,FALSE,"BS";#N/A,#N/A,FALSE,"PL";#N/A,#N/A,FALSE,"처분";#N/A,#N/A,FALSE,"현금";#N/A,#N/A,FALSE,"매출";#N/A,#N/A,FALSE,"원가";#N/A,#N/A,FALSE,"경영"}</definedName>
    <definedName name="앙" localSheetId="3" hidden="1">{#N/A,#N/A,FALSE,"BS";#N/A,#N/A,FALSE,"PL";#N/A,#N/A,FALSE,"처분";#N/A,#N/A,FALSE,"현금";#N/A,#N/A,FALSE,"매출";#N/A,#N/A,FALSE,"원가";#N/A,#N/A,FALSE,"경영"}</definedName>
    <definedName name="앙" hidden="1">{#N/A,#N/A,FALSE,"BS";#N/A,#N/A,FALSE,"PL";#N/A,#N/A,FALSE,"처분";#N/A,#N/A,FALSE,"현금";#N/A,#N/A,FALSE,"매출";#N/A,#N/A,FALSE,"원가";#N/A,#N/A,FALSE,"경영"}</definedName>
    <definedName name="앙1" localSheetId="0" hidden="1">{#N/A,#N/A,FALSE,"BS";#N/A,#N/A,FALSE,"PL";#N/A,#N/A,FALSE,"처분";#N/A,#N/A,FALSE,"현금";#N/A,#N/A,FALSE,"매출";#N/A,#N/A,FALSE,"원가";#N/A,#N/A,FALSE,"경영"}</definedName>
    <definedName name="앙1" hidden="1">{#N/A,#N/A,FALSE,"BS";#N/A,#N/A,FALSE,"PL";#N/A,#N/A,FALSE,"처분";#N/A,#N/A,FALSE,"현금";#N/A,#N/A,FALSE,"매출";#N/A,#N/A,FALSE,"원가";#N/A,#N/A,FALSE,"경영"}</definedName>
    <definedName name="액슬" localSheetId="0" hidden="1">{#N/A,#N/A,FALSE,"단축1";#N/A,#N/A,FALSE,"단축2";#N/A,#N/A,FALSE,"단축3";#N/A,#N/A,FALSE,"장축";#N/A,#N/A,FALSE,"4WD"}</definedName>
    <definedName name="액슬" hidden="1">{#N/A,#N/A,FALSE,"단축1";#N/A,#N/A,FALSE,"단축2";#N/A,#N/A,FALSE,"단축3";#N/A,#N/A,FALSE,"장축";#N/A,#N/A,FALSE,"4WD"}</definedName>
    <definedName name="야" localSheetId="25" hidden="1">{#N/A,#N/A,FALSE,"UNIT";#N/A,#N/A,FALSE,"UNIT";#N/A,#N/A,FALSE,"계정"}</definedName>
    <definedName name="야" localSheetId="0" hidden="1">{#N/A,#N/A,FALSE,"UNIT";#N/A,#N/A,FALSE,"UNIT";#N/A,#N/A,FALSE,"계정"}</definedName>
    <definedName name="야" localSheetId="3" hidden="1">{#N/A,#N/A,FALSE,"UNIT";#N/A,#N/A,FALSE,"UNIT";#N/A,#N/A,FALSE,"계정"}</definedName>
    <definedName name="야" hidden="1">{#N/A,#N/A,FALSE,"UNIT";#N/A,#N/A,FALSE,"UNIT";#N/A,#N/A,FALSE,"계정"}</definedName>
    <definedName name="야간" localSheetId="0" hidden="1">{#N/A,#N/A,FALSE,"지침";#N/A,#N/A,FALSE,"환경분석";#N/A,#N/A,FALSE,"Sheet16"}</definedName>
    <definedName name="야간" hidden="1">{#N/A,#N/A,FALSE,"지침";#N/A,#N/A,FALSE,"환경분석";#N/A,#N/A,FALSE,"Sheet16"}</definedName>
    <definedName name="야탑" localSheetId="0" hidden="1">{"YTD/Forecast",#N/A,TRUE,"Fcst_TPLN";"Monthly Averages",#N/A,TRUE,"Fcst_TPLN"}</definedName>
    <definedName name="야탑" localSheetId="3" hidden="1">{"YTD/Forecast",#N/A,TRUE,"Fcst_TPLN";"Monthly Averages",#N/A,TRUE,"Fcst_TPLN"}</definedName>
    <definedName name="야탑" hidden="1">{"YTD/Forecast",#N/A,TRUE,"Fcst_TPLN";"Monthly Averages",#N/A,TRUE,"Fcst_TPLN"}</definedName>
    <definedName name="약식손익" localSheetId="0" hidden="1">{#N/A,#N/A,FALSE,"정공"}</definedName>
    <definedName name="약식손익" localSheetId="3" hidden="1">{#N/A,#N/A,FALSE,"정공"}</definedName>
    <definedName name="약식손익" hidden="1">{#N/A,#N/A,FALSE,"정공"}</definedName>
    <definedName name="약정잉자" localSheetId="0" hidden="1">{#N/A,#N/A,FALSE,"정공"}</definedName>
    <definedName name="약정잉자" localSheetId="3" hidden="1">{#N/A,#N/A,FALSE,"정공"}</definedName>
    <definedName name="약정잉자" hidden="1">{#N/A,#N/A,FALSE,"정공"}</definedName>
    <definedName name="얀"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얀"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양" localSheetId="25" hidden="1">{#N/A,#N/A,FALSE,"UNIT";#N/A,#N/A,FALSE,"UNIT";#N/A,#N/A,FALSE,"계정"}</definedName>
    <definedName name="양" localSheetId="0" hidden="1">{#N/A,#N/A,FALSE,"UNIT";#N/A,#N/A,FALSE,"UNIT";#N/A,#N/A,FALSE,"계정"}</definedName>
    <definedName name="양" localSheetId="3" hidden="1">{#N/A,#N/A,FALSE,"UNIT";#N/A,#N/A,FALSE,"UNIT";#N/A,#N/A,FALSE,"계정"}</definedName>
    <definedName name="양" hidden="1">{#N/A,#N/A,FALSE,"UNIT";#N/A,#N/A,FALSE,"UNIT";#N/A,#N/A,FALSE,"계정"}</definedName>
    <definedName name="양대호" localSheetId="0" hidden="1">{#N/A,#N/A,FALSE,"단축1";#N/A,#N/A,FALSE,"단축2";#N/A,#N/A,FALSE,"단축3";#N/A,#N/A,FALSE,"장축";#N/A,#N/A,FALSE,"4WD"}</definedName>
    <definedName name="양대호" hidden="1">{#N/A,#N/A,FALSE,"단축1";#N/A,#N/A,FALSE,"단축2";#N/A,#N/A,FALSE,"단축3";#N/A,#N/A,FALSE,"장축";#N/A,#N/A,FALSE,"4WD"}</definedName>
    <definedName name="양산조직"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양산조직"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양산조직"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양식" localSheetId="0" hidden="1">{#N/A,#N/A,FALSE,"지침";#N/A,#N/A,FALSE,"환경분석";#N/A,#N/A,FALSE,"Sheet16"}</definedName>
    <definedName name="양식" hidden="1">{#N/A,#N/A,FALSE,"지침";#N/A,#N/A,FALSE,"환경분석";#N/A,#N/A,FALSE,"Sheet16"}</definedName>
    <definedName name="양식17" localSheetId="0" hidden="1">{#N/A,#N/A,TRUE,"양식5";#N/A,#N/A,TRUE,"양식1_2_2";#N/A,#N/A,TRUE,"양식1_1_2";#N/A,#N/A,TRUE,"양식2";#N/A,#N/A,TRUE,"양식4";#N/A,#N/A,TRUE,"양식3";#N/A,#N/A,TRUE,"양식6";#N/A,#N/A,TRUE,"양식7";#N/A,#N/A,TRUE,"양식10";#N/A,#N/A,TRUE,"양식11";#N/A,#N/A,TRUE,"양식12";#N/A,#N/A,TRUE,"양식13_1_2";#N/A,#N/A,TRUE,"양식13_2_2";#N/A,#N/A,TRUE,"양식14"}</definedName>
    <definedName name="양식17" localSheetId="3" hidden="1">{#N/A,#N/A,TRUE,"양식5";#N/A,#N/A,TRUE,"양식1_2_2";#N/A,#N/A,TRUE,"양식1_1_2";#N/A,#N/A,TRUE,"양식2";#N/A,#N/A,TRUE,"양식4";#N/A,#N/A,TRUE,"양식3";#N/A,#N/A,TRUE,"양식6";#N/A,#N/A,TRUE,"양식7";#N/A,#N/A,TRUE,"양식10";#N/A,#N/A,TRUE,"양식11";#N/A,#N/A,TRUE,"양식12";#N/A,#N/A,TRUE,"양식13_1_2";#N/A,#N/A,TRUE,"양식13_2_2";#N/A,#N/A,TRUE,"양식14"}</definedName>
    <definedName name="양식17" hidden="1">{#N/A,#N/A,TRUE,"양식5";#N/A,#N/A,TRUE,"양식1_2_2";#N/A,#N/A,TRUE,"양식1_1_2";#N/A,#N/A,TRUE,"양식2";#N/A,#N/A,TRUE,"양식4";#N/A,#N/A,TRUE,"양식3";#N/A,#N/A,TRUE,"양식6";#N/A,#N/A,TRUE,"양식7";#N/A,#N/A,TRUE,"양식10";#N/A,#N/A,TRUE,"양식11";#N/A,#N/A,TRUE,"양식12";#N/A,#N/A,TRUE,"양식13_1_2";#N/A,#N/A,TRUE,"양식13_2_2";#N/A,#N/A,TRUE,"양식14"}</definedName>
    <definedName name="양식3" localSheetId="0" hidden="1">{#N/A,#N/A,TRUE,"LOADCOVE";#N/A,#N/A,TRUE,"PAGE001";#N/A,#N/A,TRUE,"PAGE002";#N/A,#N/A,TRUE,"PAGE003";#N/A,#N/A,TRUE,"PAGE004";#N/A,#N/A,TRUE,"PAGE005";#N/A,#N/A,TRUE,"PAGE006";#N/A,#N/A,TRUE,"PAGE007";#N/A,#N/A,TRUE,"PAGE008";#N/A,#N/A,TRUE,"PAGE009";#N/A,#N/A,TRUE,"PAGE010";#N/A,#N/A,TRUE,"PAGE011";#N/A,#N/A,TRUE,"PAGE012";#N/A,#N/A,TRUE,"PAGE013"}</definedName>
    <definedName name="양식3" hidden="1">{#N/A,#N/A,TRUE,"LOADCOVE";#N/A,#N/A,TRUE,"PAGE001";#N/A,#N/A,TRUE,"PAGE002";#N/A,#N/A,TRUE,"PAGE003";#N/A,#N/A,TRUE,"PAGE004";#N/A,#N/A,TRUE,"PAGE005";#N/A,#N/A,TRUE,"PAGE006";#N/A,#N/A,TRUE,"PAGE007";#N/A,#N/A,TRUE,"PAGE008";#N/A,#N/A,TRUE,"PAGE009";#N/A,#N/A,TRUE,"PAGE010";#N/A,#N/A,TRUE,"PAGE011";#N/A,#N/A,TRUE,"PAGE012";#N/A,#N/A,TRUE,"PAGE013"}</definedName>
    <definedName name="양식4" localSheetId="0" hidden="1">{#N/A,#N/A,TRUE,"LOADCOVE";#N/A,#N/A,TRUE,"PAGE001";#N/A,#N/A,TRUE,"PAGE002";#N/A,#N/A,TRUE,"PAGE003";#N/A,#N/A,TRUE,"PAGE004";#N/A,#N/A,TRUE,"PAGE005";#N/A,#N/A,TRUE,"PAGE006";#N/A,#N/A,TRUE,"PAGE007";#N/A,#N/A,TRUE,"PAGE008";#N/A,#N/A,TRUE,"PAGE009";#N/A,#N/A,TRUE,"PAGE010";#N/A,#N/A,TRUE,"PAGE011";#N/A,#N/A,TRUE,"PAGE012";#N/A,#N/A,TRUE,"PAGE013"}</definedName>
    <definedName name="양식4" hidden="1">{#N/A,#N/A,TRUE,"LOADCOVE";#N/A,#N/A,TRUE,"PAGE001";#N/A,#N/A,TRUE,"PAGE002";#N/A,#N/A,TRUE,"PAGE003";#N/A,#N/A,TRUE,"PAGE004";#N/A,#N/A,TRUE,"PAGE005";#N/A,#N/A,TRUE,"PAGE006";#N/A,#N/A,TRUE,"PAGE007";#N/A,#N/A,TRUE,"PAGE008";#N/A,#N/A,TRUE,"PAGE009";#N/A,#N/A,TRUE,"PAGE010";#N/A,#N/A,TRUE,"PAGE011";#N/A,#N/A,TRUE,"PAGE012";#N/A,#N/A,TRUE,"PAGE013"}</definedName>
    <definedName name="양주" hidden="1">#REF!</definedName>
    <definedName name="양주2" hidden="1">#REF!</definedName>
    <definedName name="얘" localSheetId="0" hidden="1">{#N/A,#N/A,FALSE,"KMC최종회의(7월) 자료"}</definedName>
    <definedName name="얘" hidden="1">{#N/A,#N/A,FALSE,"KMC최종회의(7월) 자료"}</definedName>
    <definedName name="어" localSheetId="0" hidden="1">{"Valuation",#N/A,TRUE,"Valuation Summary";"Financial Statements",#N/A,TRUE,"Results";"Results",#N/A,TRUE,"Results";"Ratios",#N/A,TRUE,"Results";"P2 Summary",#N/A,TRUE,"Results"}</definedName>
    <definedName name="어" hidden="1">{"Valuation",#N/A,TRUE,"Valuation Summary";"Financial Statements",#N/A,TRUE,"Results";"Results",#N/A,TRUE,"Results";"Ratios",#N/A,TRUE,"Results";"P2 Summary",#N/A,TRUE,"Results"}</definedName>
    <definedName name="어닝ㄹ" localSheetId="0" hidden="1">{#N/A,#N/A,FALSE,"Aging Summary";#N/A,#N/A,FALSE,"Ratio Analysis";#N/A,#N/A,FALSE,"Test 120 Day Accts";#N/A,#N/A,FALSE,"Tickmarks"}</definedName>
    <definedName name="어닝ㄹ" hidden="1">{#N/A,#N/A,FALSE,"Aging Summary";#N/A,#N/A,FALSE,"Ratio Analysis";#N/A,#N/A,FALSE,"Test 120 Day Accts";#N/A,#N/A,FALSE,"Tickmarks"}</definedName>
    <definedName name="어랑너ㅣㄹㄴㅇ" localSheetId="0" hidden="1">{#N/A,"수불부",FALSE,"사급자재수불서";#N/A,"수불부",FALSE,"사급자재수불서"}</definedName>
    <definedName name="어랑너ㅣㄹㄴㅇ" hidden="1">{#N/A,"수불부",FALSE,"사급자재수불서";#N/A,"수불부",FALSE,"사급자재수불서"}</definedName>
    <definedName name="어리로" localSheetId="0" hidden="1">{#N/A,#N/A,FALSE,"PART-1234-8-12-9(41)";#N/A,#N/A,FALSE,"PARTS-2(3)";#N/A,#N/A,FALSE,"VAN SYSTEM";#N/A,#N/A,FALSE,"PARTS-10(26)";#N/A,#N/A,FALSE,"PART-5-6-7-11(14)";#N/A,#N/A,FALSE,"PARTS-4(3)";#N/A,#N/A,FALSE,"PCLASS"}</definedName>
    <definedName name="어리로" hidden="1">{#N/A,#N/A,FALSE,"PART-1234-8-12-9(41)";#N/A,#N/A,FALSE,"PARTS-2(3)";#N/A,#N/A,FALSE,"VAN SYSTEM";#N/A,#N/A,FALSE,"PARTS-10(26)";#N/A,#N/A,FALSE,"PART-5-6-7-11(14)";#N/A,#N/A,FALSE,"PARTS-4(3)";#N/A,#N/A,FALSE,"PCLASS"}</definedName>
    <definedName name="어어" localSheetId="0" hidden="1">{#N/A,#N/A,FALSE,"1.CRITERIA";#N/A,#N/A,FALSE,"2.IS";#N/A,#N/A,FALSE,"3.BS";#N/A,#N/A,FALSE,"4.PER PL";#N/A,#N/A,FALSE,"5.INVESTMENT";#N/A,#N/A,FALSE,"6.공문";#N/A,#N/A,FALSE,"7.netinvest"}</definedName>
    <definedName name="어어" hidden="1">{#N/A,#N/A,FALSE,"1.CRITERIA";#N/A,#N/A,FALSE,"2.IS";#N/A,#N/A,FALSE,"3.BS";#N/A,#N/A,FALSE,"4.PER PL";#N/A,#N/A,FALSE,"5.INVESTMENT";#N/A,#N/A,FALSE,"6.공문";#N/A,#N/A,FALSE,"7.netinvest"}</definedName>
    <definedName name="어음" hidden="1">#REF!</definedName>
    <definedName name="어쩌라구" localSheetId="0" hidden="1">{#N/A,#N/A,FALSE,"Aging Summary";#N/A,#N/A,FALSE,"Ratio Analysis";#N/A,#N/A,FALSE,"Test 120 Day Accts";#N/A,#N/A,FALSE,"Tickmarks"}</definedName>
    <definedName name="어쩌라구" hidden="1">{#N/A,#N/A,FALSE,"Aging Summary";#N/A,#N/A,FALSE,"Ratio Analysis";#N/A,#N/A,FALSE,"Test 120 Day Accts";#N/A,#N/A,FALSE,"Tickmarks"}</definedName>
    <definedName name="어ㅏ리낭러ㅔㄴ" hidden="1">#REF!</definedName>
    <definedName name="얼"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얼"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엄" localSheetId="0" hidden="1">{#N/A,#N/A,FALSE,"Aging Summary";#N/A,#N/A,FALSE,"Ratio Analysis";#N/A,#N/A,FALSE,"Test 120 Day Accts";#N/A,#N/A,FALSE,"Tickmarks"}</definedName>
    <definedName name="엄" hidden="1">{#N/A,#N/A,FALSE,"Aging Summary";#N/A,#N/A,FALSE,"Ratio Analysis";#N/A,#N/A,FALSE,"Test 120 Day Accts";#N/A,#N/A,FALSE,"Tickmarks"}</definedName>
    <definedName name="엄은숙" localSheetId="0" hidden="1">{#N/A,#N/A,FALSE,"Aging Summary";#N/A,#N/A,FALSE,"Ratio Analysis";#N/A,#N/A,FALSE,"Test 120 Day Accts";#N/A,#N/A,FALSE,"Tickmarks"}</definedName>
    <definedName name="엄은숙" hidden="1">{#N/A,#N/A,FALSE,"Aging Summary";#N/A,#N/A,FALSE,"Ratio Analysis";#N/A,#N/A,FALSE,"Test 120 Day Accts";#N/A,#N/A,FALSE,"Tickmarks"}</definedName>
    <definedName name="엄은숙꺼" hidden="1">#N/A</definedName>
    <definedName name="엄태" localSheetId="0" hidden="1">{#N/A,#N/A,FALSE,"지침";#N/A,#N/A,FALSE,"환경분석";#N/A,#N/A,FALSE,"Sheet16"}</definedName>
    <definedName name="엄태" hidden="1">{#N/A,#N/A,FALSE,"지침";#N/A,#N/A,FALSE,"환경분석";#N/A,#N/A,FALSE,"Sheet16"}</definedName>
    <definedName name="업" localSheetId="0" hidden="1">{#N/A,#N/A,FALSE,"주요여수신";#N/A,#N/A,FALSE,"수신금리";#N/A,#N/A,FALSE,"대출금리";#N/A,#N/A,FALSE,"신규대출";#N/A,#N/A,FALSE,"총액대출"}</definedName>
    <definedName name="업" hidden="1">{#N/A,#N/A,FALSE,"주요여수신";#N/A,#N/A,FALSE,"수신금리";#N/A,#N/A,FALSE,"대출금리";#N/A,#N/A,FALSE,"신규대출";#N/A,#N/A,FALSE,"총액대출"}</definedName>
    <definedName name="업무9904" localSheetId="0" hidden="1">{#N/A,#N/A,FALSE,"요약";#N/A,#N/A,FALSE,"보고목차";#N/A,#N/A,FALSE,"1)서비스접수";#N/A,#N/A,FALSE,"2)상담";#N/A,#N/A,FALSE,"2.월별접수추이현황";#N/A,#N/A,FALSE,"3.상담내용";#N/A,#N/A,FALSE,"4.미처리현황"}</definedName>
    <definedName name="업무9904" hidden="1">{#N/A,#N/A,FALSE,"요약";#N/A,#N/A,FALSE,"보고목차";#N/A,#N/A,FALSE,"1)서비스접수";#N/A,#N/A,FALSE,"2)상담";#N/A,#N/A,FALSE,"2.월별접수추이현황";#N/A,#N/A,FALSE,"3.상담내용";#N/A,#N/A,FALSE,"4.미처리현황"}</definedName>
    <definedName name="업무보고용" localSheetId="0" hidden="1">{#N/A,#N/A,FALSE,"정공"}</definedName>
    <definedName name="업무보고용" localSheetId="3" hidden="1">{#N/A,#N/A,FALSE,"정공"}</definedName>
    <definedName name="업무보고용" hidden="1">{#N/A,#N/A,FALSE,"정공"}</definedName>
    <definedName name="업무추진방향"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업무추진방향"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업체" localSheetId="0" hidden="1">{#N/A,#N/A,FALSE,"단축1";#N/A,#N/A,FALSE,"단축2";#N/A,#N/A,FALSE,"단축3";#N/A,#N/A,FALSE,"장축";#N/A,#N/A,FALSE,"4WD"}</definedName>
    <definedName name="업체" hidden="1">{#N/A,#N/A,FALSE,"단축1";#N/A,#N/A,FALSE,"단축2";#N/A,#N/A,FALSE,"단축3";#N/A,#N/A,FALSE,"장축";#N/A,#N/A,FALSE,"4WD"}</definedName>
    <definedName name="업체방문" localSheetId="0" hidden="1">{#N/A,#N/A,FALSE,"단축1";#N/A,#N/A,FALSE,"단축2";#N/A,#N/A,FALSE,"단축3";#N/A,#N/A,FALSE,"장축";#N/A,#N/A,FALSE,"4WD"}</definedName>
    <definedName name="업체방문" hidden="1">{#N/A,#N/A,FALSE,"단축1";#N/A,#N/A,FALSE,"단축2";#N/A,#N/A,FALSE,"단축3";#N/A,#N/A,FALSE,"장축";#N/A,#N/A,FALSE,"4WD"}</definedName>
    <definedName name="업체별" localSheetId="0" hidden="1">{#N/A,#N/A,FALSE,"총괄수정"}</definedName>
    <definedName name="업체별" hidden="1">{#N/A,#N/A,FALSE,"총괄수정"}</definedName>
    <definedName name="없애버림" localSheetId="0" hidden="1">{#N/A,#N/A,FALSE,"손익표지";#N/A,#N/A,FALSE,"손익계산";#N/A,#N/A,FALSE,"일반관리비";#N/A,#N/A,FALSE,"영업외수익";#N/A,#N/A,FALSE,"영업외비용";#N/A,#N/A,FALSE,"매출액";#N/A,#N/A,FALSE,"요약손익";#N/A,#N/A,FALSE,"요약대차";#N/A,#N/A,FALSE,"매출채권현황";#N/A,#N/A,FALSE,"매출채권명세"}</definedName>
    <definedName name="없애버림" hidden="1">{#N/A,#N/A,FALSE,"손익표지";#N/A,#N/A,FALSE,"손익계산";#N/A,#N/A,FALSE,"일반관리비";#N/A,#N/A,FALSE,"영업외수익";#N/A,#N/A,FALSE,"영업외비용";#N/A,#N/A,FALSE,"매출액";#N/A,#N/A,FALSE,"요약손익";#N/A,#N/A,FALSE,"요약대차";#N/A,#N/A,FALSE,"매출채권현황";#N/A,#N/A,FALSE,"매출채권명세"}</definedName>
    <definedName name="에비씨디" localSheetId="0" hidden="1">{#N/A,#N/A,FALSE,"PHOTO5";#N/A,#N/A,FALSE,"ETCH5";#N/A,#N/A,FALSE,"DIFF5";#N/A,#N/A,FALSE,"CVD5";#N/A,#N/A,FALSE,"I5";#N/A,#N/A,FALSE,"METAL5";#N/A,#N/A,FALSE,"PHOTO6";#N/A,#N/A,FALSE,"ETCH6";#N/A,#N/A,FALSE,"DIFF6";#N/A,#N/A,FALSE,"CVD6";#N/A,#N/A,FALSE,"I6";#N/A,#N/A,FALSE,"METAL6"}</definedName>
    <definedName name="에비씨디" hidden="1">{#N/A,#N/A,FALSE,"PHOTO5";#N/A,#N/A,FALSE,"ETCH5";#N/A,#N/A,FALSE,"DIFF5";#N/A,#N/A,FALSE,"CVD5";#N/A,#N/A,FALSE,"I5";#N/A,#N/A,FALSE,"METAL5";#N/A,#N/A,FALSE,"PHOTO6";#N/A,#N/A,FALSE,"ETCH6";#N/A,#N/A,FALSE,"DIFF6";#N/A,#N/A,FALSE,"CVD6";#N/A,#N/A,FALSE,"I6";#N/A,#N/A,FALSE,"METAL6"}</definedName>
    <definedName name="에어벤트" localSheetId="0" hidden="1">{#N/A,#N/A,FALSE,"단축1";#N/A,#N/A,FALSE,"단축2";#N/A,#N/A,FALSE,"단축3";#N/A,#N/A,FALSE,"장축";#N/A,#N/A,FALSE,"4WD"}</definedName>
    <definedName name="에어벤트" hidden="1">{#N/A,#N/A,FALSE,"단축1";#N/A,#N/A,FALSE,"단축2";#N/A,#N/A,FALSE,"단축3";#N/A,#N/A,FALSE,"장축";#N/A,#N/A,FALSE,"4WD"}</definedName>
    <definedName name="에이" localSheetId="0" hidden="1">{#N/A,#N/A,TRUE,"Y생산";#N/A,#N/A,TRUE,"Y판매";#N/A,#N/A,TRUE,"Y총물량";#N/A,#N/A,TRUE,"Y능력";#N/A,#N/A,TRUE,"YKD"}</definedName>
    <definedName name="에이" hidden="1">{#N/A,#N/A,TRUE,"Y생산";#N/A,#N/A,TRUE,"Y판매";#N/A,#N/A,TRUE,"Y총물량";#N/A,#N/A,TRUE,"Y능력";#N/A,#N/A,TRUE,"YKD"}</definedName>
    <definedName name="엔진" localSheetId="0" hidden="1">{#N/A,#N/A,FALSE,"단축1";#N/A,#N/A,FALSE,"단축2";#N/A,#N/A,FALSE,"단축3";#N/A,#N/A,FALSE,"장축";#N/A,#N/A,FALSE,"4WD"}</definedName>
    <definedName name="엔진" hidden="1">{#N/A,#N/A,FALSE,"단축1";#N/A,#N/A,FALSE,"단축2";#N/A,#N/A,FALSE,"단축3";#N/A,#N/A,FALSE,"장축";#N/A,#N/A,FALSE,"4WD"}</definedName>
    <definedName name="엔화">#REF!</definedName>
    <definedName name="여" localSheetId="0" hidden="1">{#N/A,#N/A,FALSE,"BS";#N/A,#N/A,FALSE,"PL";#N/A,#N/A,FALSE,"처분";#N/A,#N/A,FALSE,"현금";#N/A,#N/A,FALSE,"매출";#N/A,#N/A,FALSE,"원가";#N/A,#N/A,FALSE,"경영"}</definedName>
    <definedName name="여" hidden="1">{#N/A,#N/A,FALSE,"BS";#N/A,#N/A,FALSE,"PL";#N/A,#N/A,FALSE,"처분";#N/A,#N/A,FALSE,"현금";#N/A,#N/A,FALSE,"매출";#N/A,#N/A,FALSE,"원가";#N/A,#N/A,FALSE,"경영"}</definedName>
    <definedName name="여신" localSheetId="0" hidden="1">{"'5'!$A$1:$BB$147"}</definedName>
    <definedName name="여신" hidden="1">{"'5'!$A$1:$BB$147"}</definedName>
    <definedName name="여의도" localSheetId="0" hidden="1">{#N/A,#N/A,FALSE,"손익표지";#N/A,#N/A,FALSE,"손익계산";#N/A,#N/A,FALSE,"일반관리비";#N/A,#N/A,FALSE,"영업외수익";#N/A,#N/A,FALSE,"영업외비용";#N/A,#N/A,FALSE,"매출액";#N/A,#N/A,FALSE,"요약손익";#N/A,#N/A,FALSE,"요약대차";#N/A,#N/A,FALSE,"매출채권현황";#N/A,#N/A,FALSE,"매출채권명세"}</definedName>
    <definedName name="여의도" hidden="1">{#N/A,#N/A,FALSE,"손익표지";#N/A,#N/A,FALSE,"손익계산";#N/A,#N/A,FALSE,"일반관리비";#N/A,#N/A,FALSE,"영업외수익";#N/A,#N/A,FALSE,"영업외비용";#N/A,#N/A,FALSE,"매출액";#N/A,#N/A,FALSE,"요약손익";#N/A,#N/A,FALSE,"요약대차";#N/A,#N/A,FALSE,"매출채권현황";#N/A,#N/A,FALSE,"매출채권명세"}</definedName>
    <definedName name="여이" localSheetId="0" hidden="1">{#N/A,#N/A,FALSE,"1.CRITERIA";#N/A,#N/A,FALSE,"2.IS";#N/A,#N/A,FALSE,"3.BS";#N/A,#N/A,FALSE,"4.PER PL";#N/A,#N/A,FALSE,"5.INVESTMENT";#N/A,#N/A,FALSE,"6.공문";#N/A,#N/A,FALSE,"7.netinvest"}</definedName>
    <definedName name="여이" hidden="1">{#N/A,#N/A,FALSE,"1.CRITERIA";#N/A,#N/A,FALSE,"2.IS";#N/A,#N/A,FALSE,"3.BS";#N/A,#N/A,FALSE,"4.PER PL";#N/A,#N/A,FALSE,"5.INVESTMENT";#N/A,#N/A,FALSE,"6.공문";#N/A,#N/A,FALSE,"7.netinvest"}</definedName>
    <definedName name="연간예상" localSheetId="25" hidden="1">{#N/A,#N/A,FALSE,"UNIT";#N/A,#N/A,FALSE,"UNIT";#N/A,#N/A,FALSE,"계정"}</definedName>
    <definedName name="연간예상" localSheetId="0" hidden="1">{#N/A,#N/A,FALSE,"UNIT";#N/A,#N/A,FALSE,"UNIT";#N/A,#N/A,FALSE,"계정"}</definedName>
    <definedName name="연간예상" localSheetId="3" hidden="1">{#N/A,#N/A,FALSE,"UNIT";#N/A,#N/A,FALSE,"UNIT";#N/A,#N/A,FALSE,"계정"}</definedName>
    <definedName name="연간예상" hidden="1">{#N/A,#N/A,FALSE,"UNIT";#N/A,#N/A,FALSE,"UNIT";#N/A,#N/A,FALSE,"계정"}</definedName>
    <definedName name="연결정산표2" localSheetId="25" hidden="1">{#N/A,#N/A,FALSE,"Aging Summary";#N/A,#N/A,FALSE,"Ratio Analysis";#N/A,#N/A,FALSE,"Test 120 Day Accts";#N/A,#N/A,FALSE,"Tickmarks"}</definedName>
    <definedName name="연결정산표2" localSheetId="0" hidden="1">{#N/A,#N/A,FALSE,"Aging Summary";#N/A,#N/A,FALSE,"Ratio Analysis";#N/A,#N/A,FALSE,"Test 120 Day Accts";#N/A,#N/A,FALSE,"Tickmarks"}</definedName>
    <definedName name="연결정산표2" localSheetId="3" hidden="1">{#N/A,#N/A,FALSE,"Aging Summary";#N/A,#N/A,FALSE,"Ratio Analysis";#N/A,#N/A,FALSE,"Test 120 Day Accts";#N/A,#N/A,FALSE,"Tickmarks"}</definedName>
    <definedName name="연결정산표2" hidden="1">{#N/A,#N/A,FALSE,"Aging Summary";#N/A,#N/A,FALSE,"Ratio Analysis";#N/A,#N/A,FALSE,"Test 120 Day Accts";#N/A,#N/A,FALSE,"Tickmarks"}</definedName>
    <definedName name="연구소계" localSheetId="25" hidden="1">{"'5국공정'!$A$1:$E$128"}</definedName>
    <definedName name="연구소계" localSheetId="0" hidden="1">{"'5국공정'!$A$1:$E$128"}</definedName>
    <definedName name="연구소계" localSheetId="3" hidden="1">{"'5국공정'!$A$1:$E$128"}</definedName>
    <definedName name="연구소계" hidden="1">{"'5국공정'!$A$1:$E$128"}</definedName>
    <definedName name="연도별추정손익계산서1q" localSheetId="0" hidden="1">{#N/A,#N/A,FALSE,"총괄수정"}</definedName>
    <definedName name="연도별추정손익계산서1q" hidden="1">{#N/A,#N/A,FALSE,"총괄수정"}</definedName>
    <definedName name="연락처_1월기준" localSheetId="0" hidden="1">{"'보고양식'!$A$58:$K$111"}</definedName>
    <definedName name="연락처_1월기준" hidden="1">{"'보고양식'!$A$58:$K$111"}</definedName>
    <definedName name="연말" hidden="1">#REF!</definedName>
    <definedName name="연말손익" localSheetId="25" hidden="1">{#N/A,#N/A,FALSE,"UNIT";#N/A,#N/A,FALSE,"UNIT";#N/A,#N/A,FALSE,"계정"}</definedName>
    <definedName name="연말손익" localSheetId="0" hidden="1">{#N/A,#N/A,FALSE,"UNIT";#N/A,#N/A,FALSE,"UNIT";#N/A,#N/A,FALSE,"계정"}</definedName>
    <definedName name="연말손익" localSheetId="3" hidden="1">{#N/A,#N/A,FALSE,"UNIT";#N/A,#N/A,FALSE,"UNIT";#N/A,#N/A,FALSE,"계정"}</definedName>
    <definedName name="연말손익" hidden="1">{#N/A,#N/A,FALSE,"UNIT";#N/A,#N/A,FALSE,"UNIT";#N/A,#N/A,FALSE,"계정"}</definedName>
    <definedName name="연말예상" hidden="1">#REF!</definedName>
    <definedName name="연습" localSheetId="25" hidden="1">{#N/A,#N/A,FALSE,"손익표지";#N/A,#N/A,FALSE,"손익계산";#N/A,#N/A,FALSE,"일반관리비";#N/A,#N/A,FALSE,"영업외수익";#N/A,#N/A,FALSE,"영업외비용";#N/A,#N/A,FALSE,"매출액";#N/A,#N/A,FALSE,"요약손익";#N/A,#N/A,FALSE,"요약대차";#N/A,#N/A,FALSE,"매출채권현황";#N/A,#N/A,FALSE,"매출채권명세"}</definedName>
    <definedName name="연습" localSheetId="0" hidden="1">{#N/A,#N/A,FALSE,"손익표지";#N/A,#N/A,FALSE,"손익계산";#N/A,#N/A,FALSE,"일반관리비";#N/A,#N/A,FALSE,"영업외수익";#N/A,#N/A,FALSE,"영업외비용";#N/A,#N/A,FALSE,"매출액";#N/A,#N/A,FALSE,"요약손익";#N/A,#N/A,FALSE,"요약대차";#N/A,#N/A,FALSE,"매출채권현황";#N/A,#N/A,FALSE,"매출채권명세"}</definedName>
    <definedName name="연습" localSheetId="3" hidden="1">{#N/A,#N/A,FALSE,"손익표지";#N/A,#N/A,FALSE,"손익계산";#N/A,#N/A,FALSE,"일반관리비";#N/A,#N/A,FALSE,"영업외수익";#N/A,#N/A,FALSE,"영업외비용";#N/A,#N/A,FALSE,"매출액";#N/A,#N/A,FALSE,"요약손익";#N/A,#N/A,FALSE,"요약대차";#N/A,#N/A,FALSE,"매출채권현황";#N/A,#N/A,FALSE,"매출채권명세"}</definedName>
    <definedName name="연습" hidden="1">{#N/A,#N/A,FALSE,"손익표지";#N/A,#N/A,FALSE,"손익계산";#N/A,#N/A,FALSE,"일반관리비";#N/A,#N/A,FALSE,"영업외수익";#N/A,#N/A,FALSE,"영업외비용";#N/A,#N/A,FALSE,"매출액";#N/A,#N/A,FALSE,"요약손익";#N/A,#N/A,FALSE,"요약대차";#N/A,#N/A,FALSE,"매출채권현황";#N/A,#N/A,FALSE,"매출채권명세"}</definedName>
    <definedName name="연습1" localSheetId="0" hidden="1">{#N/A,#N/A,FALSE,"손익표지";#N/A,#N/A,FALSE,"손익계산";#N/A,#N/A,FALSE,"일반관리비";#N/A,#N/A,FALSE,"영업외수익";#N/A,#N/A,FALSE,"영업외비용";#N/A,#N/A,FALSE,"매출액";#N/A,#N/A,FALSE,"요약손익";#N/A,#N/A,FALSE,"요약대차";#N/A,#N/A,FALSE,"매출채권현황";#N/A,#N/A,FALSE,"매출채권명세"}</definedName>
    <definedName name="연습1" hidden="1">{#N/A,#N/A,FALSE,"손익표지";#N/A,#N/A,FALSE,"손익계산";#N/A,#N/A,FALSE,"일반관리비";#N/A,#N/A,FALSE,"영업외수익";#N/A,#N/A,FALSE,"영업외비용";#N/A,#N/A,FALSE,"매출액";#N/A,#N/A,FALSE,"요약손익";#N/A,#N/A,FALSE,"요약대차";#N/A,#N/A,FALSE,"매출채권현황";#N/A,#N/A,FALSE,"매출채권명세"}</definedName>
    <definedName name="연습3" localSheetId="0" hidden="1">{#N/A,#N/A,FALSE,"손익표지";#N/A,#N/A,FALSE,"손익계산";#N/A,#N/A,FALSE,"일반관리비";#N/A,#N/A,FALSE,"영업외수익";#N/A,#N/A,FALSE,"영업외비용";#N/A,#N/A,FALSE,"매출액";#N/A,#N/A,FALSE,"요약손익";#N/A,#N/A,FALSE,"요약대차";#N/A,#N/A,FALSE,"매출채권현황";#N/A,#N/A,FALSE,"매출채권명세"}</definedName>
    <definedName name="연습3" hidden="1">{#N/A,#N/A,FALSE,"손익표지";#N/A,#N/A,FALSE,"손익계산";#N/A,#N/A,FALSE,"일반관리비";#N/A,#N/A,FALSE,"영업외수익";#N/A,#N/A,FALSE,"영업외비용";#N/A,#N/A,FALSE,"매출액";#N/A,#N/A,FALSE,"요약손익";#N/A,#N/A,FALSE,"요약대차";#N/A,#N/A,FALSE,"매출채권현황";#N/A,#N/A,FALSE,"매출채권명세"}</definedName>
    <definedName name="연주얀" localSheetId="0" hidden="1">{#N/A,#N/A,FALSE,"정공"}</definedName>
    <definedName name="연주얀" localSheetId="3" hidden="1">{#N/A,#N/A,FALSE,"정공"}</definedName>
    <definedName name="연주얀" hidden="1">{#N/A,#N/A,FALSE,"정공"}</definedName>
    <definedName name="연체" localSheetId="0" hidden="1">{"'5'!$A$1:$BB$147"}</definedName>
    <definedName name="연체" hidden="1">{"'5'!$A$1:$BB$147"}</definedName>
    <definedName name="열병" localSheetId="0" hidden="1">{#N/A,#N/A,FALSE,"손익표지";#N/A,#N/A,FALSE,"손익계산";#N/A,#N/A,FALSE,"일반관리비";#N/A,#N/A,FALSE,"영업외수익";#N/A,#N/A,FALSE,"영업외비용";#N/A,#N/A,FALSE,"매출액";#N/A,#N/A,FALSE,"요약손익";#N/A,#N/A,FALSE,"요약대차";#N/A,#N/A,FALSE,"매출채권현황";#N/A,#N/A,FALSE,"매출채권명세"}</definedName>
    <definedName name="열병" hidden="1">{#N/A,#N/A,FALSE,"손익표지";#N/A,#N/A,FALSE,"손익계산";#N/A,#N/A,FALSE,"일반관리비";#N/A,#N/A,FALSE,"영업외수익";#N/A,#N/A,FALSE,"영업외비용";#N/A,#N/A,FALSE,"매출액";#N/A,#N/A,FALSE,"요약손익";#N/A,#N/A,FALSE,"요약대차";#N/A,#N/A,FALSE,"매출채권현황";#N/A,#N/A,FALSE,"매출채권명세"}</definedName>
    <definedName name="열처리" localSheetId="0" hidden="1">{#N/A,#N/A,FALSE,"단축1";#N/A,#N/A,FALSE,"단축2";#N/A,#N/A,FALSE,"단축3";#N/A,#N/A,FALSE,"장축";#N/A,#N/A,FALSE,"4WD"}</definedName>
    <definedName name="열처리" hidden="1">{#N/A,#N/A,FALSE,"단축1";#N/A,#N/A,FALSE,"단축2";#N/A,#N/A,FALSE,"단축3";#N/A,#N/A,FALSE,"장축";#N/A,#N/A,FALSE,"4WD"}</definedName>
    <definedName name="영" localSheetId="0" hidden="1">{#N/A,#N/A,FALSE,"1.CRITERIA";#N/A,#N/A,FALSE,"2.IS";#N/A,#N/A,FALSE,"3.BS";#N/A,#N/A,FALSE,"4.PER PL";#N/A,#N/A,FALSE,"5.INVESTMENT";#N/A,#N/A,FALSE,"6.공문";#N/A,#N/A,FALSE,"7.netinvest"}</definedName>
    <definedName name="영" hidden="1">{#N/A,#N/A,FALSE,"1.CRITERIA";#N/A,#N/A,FALSE,"2.IS";#N/A,#N/A,FALSE,"3.BS";#N/A,#N/A,FALSE,"4.PER PL";#N/A,#N/A,FALSE,"5.INVESTMENT";#N/A,#N/A,FALSE,"6.공문";#N/A,#N/A,FALSE,"7.netinvest"}</definedName>
    <definedName name="영남출금" hidden="1">#REF!</definedName>
    <definedName name="영등호"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영등호"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영문3"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영문3"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영문품의2"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영문품의2"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영미" localSheetId="0" hidden="1">{#N/A,#N/A,FALSE,"매출이익"}</definedName>
    <definedName name="영미" hidden="1">{#N/A,#N/A,FALSE,"매출이익"}</definedName>
    <definedName name="영복" localSheetId="0" hidden="1">{#N/A,#N/A,FALSE,"단축1";#N/A,#N/A,FALSE,"단축2";#N/A,#N/A,FALSE,"단축3";#N/A,#N/A,FALSE,"장축";#N/A,#N/A,FALSE,"4WD"}</definedName>
    <definedName name="영복" hidden="1">{#N/A,#N/A,FALSE,"단축1";#N/A,#N/A,FALSE,"단축2";#N/A,#N/A,FALSE,"단축3";#N/A,#N/A,FALSE,"장축";#N/A,#N/A,FALSE,"4WD"}</definedName>
    <definedName name="영상2" localSheetId="0" hidden="1">{#N/A,#N/A,FALSE,"BS";#N/A,#N/A,FALSE,"PL";#N/A,#N/A,FALSE,"처분";#N/A,#N/A,FALSE,"현금";#N/A,#N/A,FALSE,"매출";#N/A,#N/A,FALSE,"원가";#N/A,#N/A,FALSE,"경영"}</definedName>
    <definedName name="영상2" hidden="1">{#N/A,#N/A,FALSE,"BS";#N/A,#N/A,FALSE,"PL";#N/A,#N/A,FALSE,"처분";#N/A,#N/A,FALSE,"현금";#N/A,#N/A,FALSE,"매출";#N/A,#N/A,FALSE,"원가";#N/A,#N/A,FALSE,"경영"}</definedName>
    <definedName name="영상3" localSheetId="0" hidden="1">{#N/A,#N/A,FALSE,"BS";#N/A,#N/A,FALSE,"PL";#N/A,#N/A,FALSE,"처분";#N/A,#N/A,FALSE,"현금";#N/A,#N/A,FALSE,"매출";#N/A,#N/A,FALSE,"원가";#N/A,#N/A,FALSE,"경영"}</definedName>
    <definedName name="영상3" hidden="1">{#N/A,#N/A,FALSE,"BS";#N/A,#N/A,FALSE,"PL";#N/A,#N/A,FALSE,"처분";#N/A,#N/A,FALSE,"현금";#N/A,#N/A,FALSE,"매출";#N/A,#N/A,FALSE,"원가";#N/A,#N/A,FALSE,"경영"}</definedName>
    <definedName name="영상상1" localSheetId="0" hidden="1">{#N/A,#N/A,FALSE,"BS";#N/A,#N/A,FALSE,"PL";#N/A,#N/A,FALSE,"처분";#N/A,#N/A,FALSE,"현금";#N/A,#N/A,FALSE,"매출";#N/A,#N/A,FALSE,"원가";#N/A,#N/A,FALSE,"경영"}</definedName>
    <definedName name="영상상1" hidden="1">{#N/A,#N/A,FALSE,"BS";#N/A,#N/A,FALSE,"PL";#N/A,#N/A,FALSE,"처분";#N/A,#N/A,FALSE,"현금";#N/A,#N/A,FALSE,"매출";#N/A,#N/A,FALSE,"원가";#N/A,#N/A,FALSE,"경영"}</definedName>
    <definedName name="영성기업" localSheetId="0" hidden="1">{#N/A,#N/A,FALSE,"범우구미";#N/A,#N/A,FALSE,"세한케미칼";#N/A,#N/A,FALSE,"세명화학";#N/A,#N/A,FALSE,"신영케미칼";#N/A,#N/A,FALSE,"일석상사"}</definedName>
    <definedName name="영성기업" hidden="1">{#N/A,#N/A,FALSE,"범우구미";#N/A,#N/A,FALSE,"세한케미칼";#N/A,#N/A,FALSE,"세명화학";#N/A,#N/A,FALSE,"신영케미칼";#N/A,#N/A,FALSE,"일석상사"}</definedName>
    <definedName name="영업" localSheetId="0" hidden="1">{#N/A,#N/A,FALSE,"지침";#N/A,#N/A,FALSE,"환경분석";#N/A,#N/A,FALSE,"Sheet16"}</definedName>
    <definedName name="영업" hidden="1">{#N/A,#N/A,FALSE,"지침";#N/A,#N/A,FALSE,"환경분석";#N/A,#N/A,FALSE,"Sheet16"}</definedName>
    <definedName name="영업5" localSheetId="0" hidden="1">{"'경비내역'!$E$11"}</definedName>
    <definedName name="영업5" hidden="1">{"'경비내역'!$E$11"}</definedName>
    <definedName name="영업권" localSheetId="0" hidden="1">{#N/A,#N/A,FALSE,"BS";#N/A,#N/A,FALSE,"PL";#N/A,#N/A,FALSE,"처분";#N/A,#N/A,FALSE,"현금";#N/A,#N/A,FALSE,"매출";#N/A,#N/A,FALSE,"원가";#N/A,#N/A,FALSE,"경영"}</definedName>
    <definedName name="영업권" hidden="1">{#N/A,#N/A,FALSE,"BS";#N/A,#N/A,FALSE,"PL";#N/A,#N/A,FALSE,"처분";#N/A,#N/A,FALSE,"현금";#N/A,#N/A,FALSE,"매출";#N/A,#N/A,FALSE,"원가";#N/A,#N/A,FALSE,"경영"}</definedName>
    <definedName name="영업권1" localSheetId="0" hidden="1">{#N/A,#N/A,FALSE,"BS";#N/A,#N/A,FALSE,"PL";#N/A,#N/A,FALSE,"처분";#N/A,#N/A,FALSE,"현금";#N/A,#N/A,FALSE,"매출";#N/A,#N/A,FALSE,"원가";#N/A,#N/A,FALSE,"경영"}</definedName>
    <definedName name="영업권1" hidden="1">{#N/A,#N/A,FALSE,"BS";#N/A,#N/A,FALSE,"PL";#N/A,#N/A,FALSE,"처분";#N/A,#N/A,FALSE,"현금";#N/A,#N/A,FALSE,"매출";#N/A,#N/A,FALSE,"원가";#N/A,#N/A,FALSE,"경영"}</definedName>
    <definedName name="영업매출" localSheetId="0" hidden="1">{#N/A,#N/A,FALSE,"지침";#N/A,#N/A,FALSE,"환경분석";#N/A,#N/A,FALSE,"Sheet16"}</definedName>
    <definedName name="영업매출" hidden="1">{#N/A,#N/A,FALSE,"지침";#N/A,#N/A,FALSE,"환경분석";#N/A,#N/A,FALSE,"Sheet16"}</definedName>
    <definedName name="영업수" localSheetId="0" hidden="1">{#N/A,#N/A,FALSE,"1.CRITERIA";#N/A,#N/A,FALSE,"2.IS";#N/A,#N/A,FALSE,"3.BS";#N/A,#N/A,FALSE,"4.PER PL";#N/A,#N/A,FALSE,"5.INVESTMENT";#N/A,#N/A,FALSE,"6.공문";#N/A,#N/A,FALSE,"7.netinvest"}</definedName>
    <definedName name="영업수" hidden="1">{#N/A,#N/A,FALSE,"1.CRITERIA";#N/A,#N/A,FALSE,"2.IS";#N/A,#N/A,FALSE,"3.BS";#N/A,#N/A,FALSE,"4.PER PL";#N/A,#N/A,FALSE,"5.INVESTMENT";#N/A,#N/A,FALSE,"6.공문";#N/A,#N/A,FALSE,"7.netinvest"}</definedName>
    <definedName name="영업수익" localSheetId="0" hidden="1">{#N/A,#N/A,FALSE,"1.CRITERIA";#N/A,#N/A,FALSE,"2.IS";#N/A,#N/A,FALSE,"3.BS";#N/A,#N/A,FALSE,"4.PER PL";#N/A,#N/A,FALSE,"5.INVESTMENT";#N/A,#N/A,FALSE,"6.공문";#N/A,#N/A,FALSE,"7.netinvest"}</definedName>
    <definedName name="영업수익" hidden="1">{#N/A,#N/A,FALSE,"1.CRITERIA";#N/A,#N/A,FALSE,"2.IS";#N/A,#N/A,FALSE,"3.BS";#N/A,#N/A,FALSE,"4.PER PL";#N/A,#N/A,FALSE,"5.INVESTMENT";#N/A,#N/A,FALSE,"6.공문";#N/A,#N/A,FALSE,"7.netinvest"}</definedName>
    <definedName name="영업외" localSheetId="0" hidden="1">{#N/A,#N/A,FALSE,"BS";#N/A,#N/A,FALSE,"PL";#N/A,#N/A,FALSE,"처분";#N/A,#N/A,FALSE,"현금";#N/A,#N/A,FALSE,"매출";#N/A,#N/A,FALSE,"원가";#N/A,#N/A,FALSE,"경영"}</definedName>
    <definedName name="영업외" localSheetId="3" hidden="1">{#N/A,#N/A,FALSE,"BS";#N/A,#N/A,FALSE,"PL";#N/A,#N/A,FALSE,"처분";#N/A,#N/A,FALSE,"현금";#N/A,#N/A,FALSE,"매출";#N/A,#N/A,FALSE,"원가";#N/A,#N/A,FALSE,"경영"}</definedName>
    <definedName name="영업외" hidden="1">{#N/A,#N/A,FALSE,"BS";#N/A,#N/A,FALSE,"PL";#N/A,#N/A,FALSE,"처분";#N/A,#N/A,FALSE,"현금";#N/A,#N/A,FALSE,"매출";#N/A,#N/A,FALSE,"원가";#N/A,#N/A,FALSE,"경영"}</definedName>
    <definedName name="영업외비용"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영업외비용"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영업외수" hidden="1">#REF!</definedName>
    <definedName name="영업외수익"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영업외수익"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영업이익" localSheetId="0" hidden="1">{#N/A,#N/A,FALSE,"지침";#N/A,#N/A,FALSE,"환경분석";#N/A,#N/A,FALSE,"Sheet16"}</definedName>
    <definedName name="영업이익" hidden="1">{#N/A,#N/A,FALSE,"지침";#N/A,#N/A,FALSE,"환경분석";#N/A,#N/A,FALSE,"Sheet16"}</definedName>
    <definedName name="영업인건배부" localSheetId="0" hidden="1">{#N/A,#N/A,FALSE,"97년 투자계획 세부내역 "}</definedName>
    <definedName name="영업인건배부" hidden="1">{#N/A,#N/A,FALSE,"97년 투자계획 세부내역 "}</definedName>
    <definedName name="영업인건비배부" localSheetId="0" hidden="1">{#N/A,#N/A,FALSE,"97년 투자계획 세부내역 "}</definedName>
    <definedName name="영업인건비배부" hidden="1">{#N/A,#N/A,FALSE,"97년 투자계획 세부내역 "}</definedName>
    <definedName name="영업현금" localSheetId="0" hidden="1">{#N/A,#N/A,FALSE,"지침";#N/A,#N/A,FALSE,"환경분석";#N/A,#N/A,FALSE,"Sheet16"}</definedName>
    <definedName name="영업현금" hidden="1">{#N/A,#N/A,FALSE,"지침";#N/A,#N/A,FALSE,"환경분석";#N/A,#N/A,FALSE,"Sheet16"}</definedName>
    <definedName name="영외손익2" localSheetId="0" hidden="1">{"'매출'!$A$1:$I$22"}</definedName>
    <definedName name="영외손익2" hidden="1">{"'매출'!$A$1:$I$22"}</definedName>
    <definedName name="영철" localSheetId="0" hidden="1">{#N/A,#N/A,FALSE,"P.C.B"}</definedName>
    <definedName name="영철" hidden="1">{#N/A,#N/A,FALSE,"P.C.B"}</definedName>
    <definedName name="영희" localSheetId="0" hidden="1">{"'5'!$A$1:$BB$147"}</definedName>
    <definedName name="영희" hidden="1">{"'5'!$A$1:$BB$147"}</definedName>
    <definedName name="예1" localSheetId="0" hidden="1">{#N/A,#N/A,FALSE,"정공"}</definedName>
    <definedName name="예1" localSheetId="3" hidden="1">{#N/A,#N/A,FALSE,"정공"}</definedName>
    <definedName name="예1" hidden="1">{#N/A,#N/A,FALSE,"정공"}</definedName>
    <definedName name="예2" localSheetId="0" hidden="1">{#N/A,#N/A,FALSE,"정공"}</definedName>
    <definedName name="예2" localSheetId="3" hidden="1">{#N/A,#N/A,FALSE,"정공"}</definedName>
    <definedName name="예2" hidden="1">{#N/A,#N/A,FALSE,"정공"}</definedName>
    <definedName name="예3" localSheetId="0" hidden="1">{#N/A,#N/A,FALSE,"정공"}</definedName>
    <definedName name="예3" localSheetId="3" hidden="1">{#N/A,#N/A,FALSE,"정공"}</definedName>
    <definedName name="예3" hidden="1">{#N/A,#N/A,FALSE,"정공"}</definedName>
    <definedName name="預り保証金" localSheetId="0" hidden="1">{"'買掛金'!$J$6"}</definedName>
    <definedName name="預り保証金" hidden="1">{"'買掛金'!$J$6"}</definedName>
    <definedName name="예금" localSheetId="0" hidden="1">{#N/A,#N/A,FALSE,"1.CRITERIA";#N/A,#N/A,FALSE,"2.IS";#N/A,#N/A,FALSE,"3.BS";#N/A,#N/A,FALSE,"4.PER PL";#N/A,#N/A,FALSE,"5.INVESTMENT";#N/A,#N/A,FALSE,"6.공문";#N/A,#N/A,FALSE,"7.netinvest"}</definedName>
    <definedName name="예금" hidden="1">{#N/A,#N/A,FALSE,"1.CRITERIA";#N/A,#N/A,FALSE,"2.IS";#N/A,#N/A,FALSE,"3.BS";#N/A,#N/A,FALSE,"4.PER PL";#N/A,#N/A,FALSE,"5.INVESTMENT";#N/A,#N/A,FALSE,"6.공문";#N/A,#N/A,FALSE,"7.netinvest"}</definedName>
    <definedName name="예산" localSheetId="0" hidden="1">{#N/A,#N/A,FALSE,"지침";#N/A,#N/A,FALSE,"환경분석";#N/A,#N/A,FALSE,"Sheet16"}</definedName>
    <definedName name="예산" hidden="1">{#N/A,#N/A,FALSE,"지침";#N/A,#N/A,FALSE,"환경분석";#N/A,#N/A,FALSE,"Sheet16"}</definedName>
    <definedName name="예수금1"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예수금1"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예수금1"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예수금이"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예수금이"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예수금이"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예치보증" localSheetId="0" hidden="1">{"'분양원가'!$B$1:$F$113"}</definedName>
    <definedName name="예치보증" localSheetId="3" hidden="1">{"'분양원가'!$B$1:$F$113"}</definedName>
    <definedName name="예치보증" hidden="1">{"'분양원가'!$B$1:$F$113"}</definedName>
    <definedName name="예치보증금" localSheetId="0" hidden="1">{"'분양원가'!$B$1:$F$113"}</definedName>
    <definedName name="예치보증금" hidden="1">{"'분양원가'!$B$1:$F$113"}</definedName>
    <definedName name="오" localSheetId="25" hidden="1">{#N/A,#N/A,FALSE,"Sheet1"}</definedName>
    <definedName name="오" localSheetId="0" hidden="1">{#N/A,#N/A,FALSE,"Sheet1"}</definedName>
    <definedName name="오" localSheetId="3" hidden="1">{#N/A,#N/A,FALSE,"Sheet1"}</definedName>
    <definedName name="오" hidden="1">{#N/A,#N/A,FALSE,"Sheet1"}</definedName>
    <definedName name="오." localSheetId="25" hidden="1">{#N/A,#N/A,FALSE,"UNIT";#N/A,#N/A,FALSE,"UNIT";#N/A,#N/A,FALSE,"계정"}</definedName>
    <definedName name="오." localSheetId="0" hidden="1">{#N/A,#N/A,FALSE,"UNIT";#N/A,#N/A,FALSE,"UNIT";#N/A,#N/A,FALSE,"계정"}</definedName>
    <definedName name="오." localSheetId="3" hidden="1">{#N/A,#N/A,FALSE,"UNIT";#N/A,#N/A,FALSE,"UNIT";#N/A,#N/A,FALSE,"계정"}</definedName>
    <definedName name="오." hidden="1">{#N/A,#N/A,FALSE,"UNIT";#N/A,#N/A,FALSE,"UNIT";#N/A,#N/A,FALSE,"계정"}</definedName>
    <definedName name="오.." localSheetId="25" hidden="1">{#N/A,#N/A,FALSE,"UNIT";#N/A,#N/A,FALSE,"UNIT";#N/A,#N/A,FALSE,"계정"}</definedName>
    <definedName name="오.." localSheetId="0" hidden="1">{#N/A,#N/A,FALSE,"UNIT";#N/A,#N/A,FALSE,"UNIT";#N/A,#N/A,FALSE,"계정"}</definedName>
    <definedName name="오.." localSheetId="3" hidden="1">{#N/A,#N/A,FALSE,"UNIT";#N/A,#N/A,FALSE,"UNIT";#N/A,#N/A,FALSE,"계정"}</definedName>
    <definedName name="오.." hidden="1">{#N/A,#N/A,FALSE,"UNIT";#N/A,#N/A,FALSE,"UNIT";#N/A,#N/A,FALSE,"계정"}</definedName>
    <definedName name="오나라"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오나라"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오나라"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오서방" localSheetId="0" hidden="1">{#N/A,#N/A,FALSE,"97년 투자계획 세부내역 "}</definedName>
    <definedName name="오서방" hidden="1">{#N/A,#N/A,FALSE,"97년 투자계획 세부내역 "}</definedName>
    <definedName name="오성협" localSheetId="0" hidden="1">{#N/A,#N/A,TRUE,"Y생산";#N/A,#N/A,TRUE,"Y판매";#N/A,#N/A,TRUE,"Y총물량";#N/A,#N/A,TRUE,"Y능력";#N/A,#N/A,TRUE,"YKD"}</definedName>
    <definedName name="오성협" localSheetId="3" hidden="1">{#N/A,#N/A,TRUE,"Y생산";#N/A,#N/A,TRUE,"Y판매";#N/A,#N/A,TRUE,"Y총물량";#N/A,#N/A,TRUE,"Y능력";#N/A,#N/A,TRUE,"YKD"}</definedName>
    <definedName name="오성협" hidden="1">{#N/A,#N/A,TRUE,"Y생산";#N/A,#N/A,TRUE,"Y판매";#N/A,#N/A,TRUE,"Y총물량";#N/A,#N/A,TRUE,"Y능력";#N/A,#N/A,TRUE,"YKD"}</definedName>
    <definedName name="오세범" localSheetId="0" hidden="1">{#N/A,#N/A,FALSE,"97년 투자계획 세부내역 "}</definedName>
    <definedName name="오세범" hidden="1">{#N/A,#N/A,FALSE,"97년 투자계획 세부내역 "}</definedName>
    <definedName name="오세범1" localSheetId="0" hidden="1">{#N/A,#N/A,FALSE,"97년 투자계획 세부내역 "}</definedName>
    <definedName name="오세범1" hidden="1">{#N/A,#N/A,FALSE,"97년 투자계획 세부내역 "}</definedName>
    <definedName name="오세범2" localSheetId="0" hidden="1">{#N/A,#N/A,FALSE,"97년 투자계획 세부내역 "}</definedName>
    <definedName name="오세범2" hidden="1">{#N/A,#N/A,FALSE,"97년 투자계획 세부내역 "}</definedName>
    <definedName name="오세범3" localSheetId="0" hidden="1">{#N/A,#N/A,FALSE,"97년 투자계획 세부내역 "}</definedName>
    <definedName name="오세범3" hidden="1">{#N/A,#N/A,FALSE,"97년 투자계획 세부내역 "}</definedName>
    <definedName name="오순선" hidden="1">#REF!</definedName>
    <definedName name="오토" localSheetId="0" hidden="1">{"'5'!$A$1:$BB$147"}</definedName>
    <definedName name="오토" hidden="1">{"'5'!$A$1:$BB$147"}</definedName>
    <definedName name="오토리스" localSheetId="0" hidden="1">{"'5'!$A$1:$BB$147"}</definedName>
    <definedName name="오토리스" hidden="1">{"'5'!$A$1:$BB$147"}</definedName>
    <definedName name="오토리스1" localSheetId="0" hidden="1">{"'5'!$A$1:$BB$147"}</definedName>
    <definedName name="오토리스1" hidden="1">{"'5'!$A$1:$BB$147"}</definedName>
    <definedName name="오토리스실적" localSheetId="0" hidden="1">{"'5'!$A$1:$BB$147"}</definedName>
    <definedName name="오토리스실적" hidden="1">{"'5'!$A$1:$BB$147"}</definedName>
    <definedName name="오토본부" localSheetId="0" hidden="1">{"'5'!$A$1:$BB$147"}</definedName>
    <definedName name="오토본부" hidden="1">{"'5'!$A$1:$BB$147"}</definedName>
    <definedName name="오토토" localSheetId="0" hidden="1">{"'5'!$A$1:$BB$147"}</definedName>
    <definedName name="오토토" hidden="1">{"'5'!$A$1:$BB$147"}</definedName>
    <definedName name="오포" localSheetId="0" hidden="1">{"'5'!$A$1:$BB$147"}</definedName>
    <definedName name="오포" hidden="1">{"'5'!$A$1:$BB$147"}</definedName>
    <definedName name="옳ㅇ로" localSheetId="0" hidden="1">{#N/A,#N/A,FALSE,"손익표지";#N/A,#N/A,FALSE,"손익계산";#N/A,#N/A,FALSE,"일반관리비";#N/A,#N/A,FALSE,"영업외수익";#N/A,#N/A,FALSE,"영업외비용";#N/A,#N/A,FALSE,"매출액";#N/A,#N/A,FALSE,"요약손익";#N/A,#N/A,FALSE,"요약대차";#N/A,#N/A,FALSE,"매출채권현황";#N/A,#N/A,FALSE,"매출채권명세"}</definedName>
    <definedName name="옳ㅇ로" hidden="1">{#N/A,#N/A,FALSE,"손익표지";#N/A,#N/A,FALSE,"손익계산";#N/A,#N/A,FALSE,"일반관리비";#N/A,#N/A,FALSE,"영업외수익";#N/A,#N/A,FALSE,"영업외비용";#N/A,#N/A,FALSE,"매출액";#N/A,#N/A,FALSE,"요약손익";#N/A,#N/A,FALSE,"요약대차";#N/A,#N/A,FALSE,"매출채권현황";#N/A,#N/A,FALSE,"매출채권명세"}</definedName>
    <definedName name="옹벽" localSheetId="0" hidden="1">{#N/A,#N/A,FALSE,"혼합골재"}</definedName>
    <definedName name="옹벽" hidden="1">{#N/A,#N/A,FALSE,"혼합골재"}</definedName>
    <definedName name="옹벽수량집계표" localSheetId="0" hidden="1">{#N/A,#N/A,FALSE,"2~8번"}</definedName>
    <definedName name="옹벽수량집계표" hidden="1">{#N/A,#N/A,FALSE,"2~8번"}</definedName>
    <definedName name="옹벽수량집계표총괄" localSheetId="0" hidden="1">{#N/A,#N/A,FALSE,"혼합골재"}</definedName>
    <definedName name="옹벽수량집계표총괄" hidden="1">{#N/A,#N/A,FALSE,"혼합골재"}</definedName>
    <definedName name="와이퍼일" localSheetId="0" hidden="1">{#N/A,#N/A,FALSE,"단축1";#N/A,#N/A,FALSE,"단축2";#N/A,#N/A,FALSE,"단축3";#N/A,#N/A,FALSE,"장축";#N/A,#N/A,FALSE,"4WD"}</definedName>
    <definedName name="와이퍼일" hidden="1">{#N/A,#N/A,FALSE,"단축1";#N/A,#N/A,FALSE,"단축2";#N/A,#N/A,FALSE,"단축3";#N/A,#N/A,FALSE,"장축";#N/A,#N/A,FALSE,"4WD"}</definedName>
    <definedName name="왔" localSheetId="0" hidden="1">{#N/A,#N/A,FALSE,"Sheet5"}</definedName>
    <definedName name="왔" hidden="1">{#N/A,#N/A,FALSE,"Sheet5"}</definedName>
    <definedName name="왜그러니" localSheetId="0" hidden="1">{"'손익현황'!$A$1:$J$29"}</definedName>
    <definedName name="왜그러니" hidden="1">{"'손익현황'!$A$1:$J$29"}</definedName>
    <definedName name="왜이래" localSheetId="25" hidden="1">{#N/A,#N/A,FALSE,"손익표지";#N/A,#N/A,FALSE,"손익계산";#N/A,#N/A,FALSE,"일반관리비";#N/A,#N/A,FALSE,"영업외수익";#N/A,#N/A,FALSE,"영업외비용";#N/A,#N/A,FALSE,"매출액";#N/A,#N/A,FALSE,"요약손익";#N/A,#N/A,FALSE,"요약대차";#N/A,#N/A,FALSE,"매출채권현황";#N/A,#N/A,FALSE,"매출채권명세"}</definedName>
    <definedName name="왜이래" localSheetId="0" hidden="1">{#N/A,#N/A,FALSE,"손익표지";#N/A,#N/A,FALSE,"손익계산";#N/A,#N/A,FALSE,"일반관리비";#N/A,#N/A,FALSE,"영업외수익";#N/A,#N/A,FALSE,"영업외비용";#N/A,#N/A,FALSE,"매출액";#N/A,#N/A,FALSE,"요약손익";#N/A,#N/A,FALSE,"요약대차";#N/A,#N/A,FALSE,"매출채권현황";#N/A,#N/A,FALSE,"매출채권명세"}</definedName>
    <definedName name="왜이래" localSheetId="3" hidden="1">{#N/A,#N/A,FALSE,"손익표지";#N/A,#N/A,FALSE,"손익계산";#N/A,#N/A,FALSE,"일반관리비";#N/A,#N/A,FALSE,"영업외수익";#N/A,#N/A,FALSE,"영업외비용";#N/A,#N/A,FALSE,"매출액";#N/A,#N/A,FALSE,"요약손익";#N/A,#N/A,FALSE,"요약대차";#N/A,#N/A,FALSE,"매출채권현황";#N/A,#N/A,FALSE,"매출채권명세"}</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왜이래." localSheetId="0" hidden="1">{#N/A,#N/A,FALSE,"손익표지";#N/A,#N/A,FALSE,"손익계산";#N/A,#N/A,FALSE,"일반관리비";#N/A,#N/A,FALSE,"영업외수익";#N/A,#N/A,FALSE,"영업외비용";#N/A,#N/A,FALSE,"매출액";#N/A,#N/A,FALSE,"요약손익";#N/A,#N/A,FALSE,"요약대차";#N/A,#N/A,FALSE,"매출채권현황";#N/A,#N/A,FALSE,"매출채권명세"}</definedName>
    <definedName name="왜이래." hidden="1">{#N/A,#N/A,FALSE,"손익표지";#N/A,#N/A,FALSE,"손익계산";#N/A,#N/A,FALSE,"일반관리비";#N/A,#N/A,FALSE,"영업외수익";#N/A,#N/A,FALSE,"영업외비용";#N/A,#N/A,FALSE,"매출액";#N/A,#N/A,FALSE,"요약손익";#N/A,#N/A,FALSE,"요약대차";#N/A,#N/A,FALSE,"매출채권현황";#N/A,#N/A,FALSE,"매출채권명세"}</definedName>
    <definedName name="왜이러지" localSheetId="0" hidden="1">{#N/A,#N/A,FALSE,"BS";#N/A,#N/A,FALSE,"PL";#N/A,#N/A,FALSE,"처분";#N/A,#N/A,FALSE,"현금";#N/A,#N/A,FALSE,"매출";#N/A,#N/A,FALSE,"원가";#N/A,#N/A,FALSE,"경영"}</definedName>
    <definedName name="왜이러지" hidden="1">{#N/A,#N/A,FALSE,"BS";#N/A,#N/A,FALSE,"PL";#N/A,#N/A,FALSE,"처분";#N/A,#N/A,FALSE,"현금";#N/A,#N/A,FALSE,"매출";#N/A,#N/A,FALSE,"원가";#N/A,#N/A,FALSE,"경영"}</definedName>
    <definedName name="외부위협" localSheetId="0" hidden="1">{#N/A,#N/A,FALSE,"PART-1234-8-12-9(41)";#N/A,#N/A,FALSE,"PARTS-2(3)";#N/A,#N/A,FALSE,"VAN SYSTEM";#N/A,#N/A,FALSE,"PARTS-10(26)";#N/A,#N/A,FALSE,"PART-5-6-7-11(14)";#N/A,#N/A,FALSE,"PARTS-4(3)";#N/A,#N/A,FALSE,"PCLASS"}</definedName>
    <definedName name="외부위협" hidden="1">{#N/A,#N/A,FALSE,"PART-1234-8-12-9(41)";#N/A,#N/A,FALSE,"PARTS-2(3)";#N/A,#N/A,FALSE,"VAN SYSTEM";#N/A,#N/A,FALSE,"PARTS-10(26)";#N/A,#N/A,FALSE,"PART-5-6-7-11(14)";#N/A,#N/A,FALSE,"PARTS-4(3)";#N/A,#N/A,FALSE,"PCLASS"}</definedName>
    <definedName name="외상" localSheetId="25" hidden="1">{#N/A,#N/A,FALSE,"Aging Summary";#N/A,#N/A,FALSE,"Ratio Analysis";#N/A,#N/A,FALSE,"Test 120 Day Accts";#N/A,#N/A,FALSE,"Tickmarks"}</definedName>
    <definedName name="외상" localSheetId="0" hidden="1">{#N/A,#N/A,FALSE,"Aging Summary";#N/A,#N/A,FALSE,"Ratio Analysis";#N/A,#N/A,FALSE,"Test 120 Day Accts";#N/A,#N/A,FALSE,"Tickmarks"}</definedName>
    <definedName name="외상" localSheetId="3" hidden="1">{#N/A,#N/A,FALSE,"Aging Summary";#N/A,#N/A,FALSE,"Ratio Analysis";#N/A,#N/A,FALSE,"Test 120 Day Accts";#N/A,#N/A,FALSE,"Tickmarks"}</definedName>
    <definedName name="외상" hidden="1">{#N/A,#N/A,FALSE,"Aging Summary";#N/A,#N/A,FALSE,"Ratio Analysis";#N/A,#N/A,FALSE,"Test 120 Day Accts";#N/A,#N/A,FALSE,"Tickmarks"}</definedName>
    <definedName name="외상매출및외상매입05" localSheetId="0" hidden="1">{"'7'!$B$15:$D$32"}</definedName>
    <definedName name="외상매출및외상매입05" hidden="1">{"'7'!$B$15:$D$32"}</definedName>
    <definedName name="외생종합"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생종합"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예금" localSheetId="0" hidden="1">{#N/A,#N/A,FALSE,"1.CRITERIA";#N/A,#N/A,FALSE,"2.IS";#N/A,#N/A,FALSE,"3.BS";#N/A,#N/A,FALSE,"4.PER PL";#N/A,#N/A,FALSE,"5.INVESTMENT";#N/A,#N/A,FALSE,"6.공문";#N/A,#N/A,FALSE,"7.netinvest"}</definedName>
    <definedName name="외예금" hidden="1">{#N/A,#N/A,FALSE,"1.CRITERIA";#N/A,#N/A,FALSE,"2.IS";#N/A,#N/A,FALSE,"3.BS";#N/A,#N/A,FALSE,"4.PER PL";#N/A,#N/A,FALSE,"5.INVESTMENT";#N/A,#N/A,FALSE,"6.공문";#N/A,#N/A,FALSE,"7.netinvest"}</definedName>
    <definedName name="외주계획" localSheetId="0" hidden="1">{#N/A,#N/A,TRUE,"Y생산";#N/A,#N/A,TRUE,"Y판매";#N/A,#N/A,TRUE,"Y총물량";#N/A,#N/A,TRUE,"Y능력";#N/A,#N/A,TRUE,"YKD"}</definedName>
    <definedName name="외주계획" hidden="1">{#N/A,#N/A,TRUE,"Y생산";#N/A,#N/A,TRUE,"Y판매";#N/A,#N/A,TRUE,"Y총물량";#N/A,#N/A,TRUE,"Y능력";#N/A,#N/A,TRUE,"YKD"}</definedName>
    <definedName name="외주비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주비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주품질"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주품질"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외화외상" localSheetId="25" hidden="1">{#N/A,#N/A,FALSE,"Aging Summary";#N/A,#N/A,FALSE,"Ratio Analysis";#N/A,#N/A,FALSE,"Test 120 Day Accts";#N/A,#N/A,FALSE,"Tickmarks"}</definedName>
    <definedName name="외화외상" localSheetId="0" hidden="1">{#N/A,#N/A,FALSE,"Aging Summary";#N/A,#N/A,FALSE,"Ratio Analysis";#N/A,#N/A,FALSE,"Test 120 Day Accts";#N/A,#N/A,FALSE,"Tickmarks"}</definedName>
    <definedName name="외화외상" localSheetId="3" hidden="1">{#N/A,#N/A,FALSE,"Aging Summary";#N/A,#N/A,FALSE,"Ratio Analysis";#N/A,#N/A,FALSE,"Test 120 Day Accts";#N/A,#N/A,FALSE,"Tickmarks"}</definedName>
    <definedName name="외화외상" hidden="1">{#N/A,#N/A,FALSE,"Aging Summary";#N/A,#N/A,FALSE,"Ratio Analysis";#N/A,#N/A,FALSE,"Test 120 Day Accts";#N/A,#N/A,FALSE,"Tickmarks"}</definedName>
    <definedName name="외화외상매입금" localSheetId="25" hidden="1">{#N/A,#N/A,FALSE,"Aging Summary";#N/A,#N/A,FALSE,"Ratio Analysis";#N/A,#N/A,FALSE,"Test 120 Day Accts";#N/A,#N/A,FALSE,"Tickmarks"}</definedName>
    <definedName name="외화외상매입금" localSheetId="0" hidden="1">{#N/A,#N/A,FALSE,"Aging Summary";#N/A,#N/A,FALSE,"Ratio Analysis";#N/A,#N/A,FALSE,"Test 120 Day Accts";#N/A,#N/A,FALSE,"Tickmarks"}</definedName>
    <definedName name="외화외상매입금" localSheetId="3" hidden="1">{#N/A,#N/A,FALSE,"Aging Summary";#N/A,#N/A,FALSE,"Ratio Analysis";#N/A,#N/A,FALSE,"Test 120 Day Accts";#N/A,#N/A,FALSE,"Tickmarks"}</definedName>
    <definedName name="외화외상매입금" hidden="1">{#N/A,#N/A,FALSE,"Aging Summary";#N/A,#N/A,FALSE,"Ratio Analysis";#N/A,#N/A,FALSE,"Test 120 Day Accts";#N/A,#N/A,FALSE,"Tickmarks"}</definedName>
    <definedName name="외화환차" localSheetId="0" hidden="1">{#N/A,#N/A,FALSE,"정공"}</definedName>
    <definedName name="외화환차" localSheetId="3" hidden="1">{#N/A,#N/A,FALSE,"정공"}</definedName>
    <definedName name="외화환차" hidden="1">{#N/A,#N/A,FALSE,"정공"}</definedName>
    <definedName name="외화환차1" localSheetId="0" hidden="1">{#N/A,#N/A,FALSE,"정공"}</definedName>
    <definedName name="외화환차1" localSheetId="3" hidden="1">{#N/A,#N/A,FALSE,"정공"}</definedName>
    <definedName name="외화환차1" hidden="1">{#N/A,#N/A,FALSE,"정공"}</definedName>
    <definedName name="외환차손" hidden="1">#REF!</definedName>
    <definedName name="요" localSheetId="25" hidden="1">{#N/A,#N/A,FALSE,"BS";#N/A,#N/A,FALSE,"PL";#N/A,#N/A,FALSE,"처분";#N/A,#N/A,FALSE,"현금";#N/A,#N/A,FALSE,"매출";#N/A,#N/A,FALSE,"원가";#N/A,#N/A,FALSE,"경영"}</definedName>
    <definedName name="요" localSheetId="0" hidden="1">{#N/A,#N/A,FALSE,"BS";#N/A,#N/A,FALSE,"PL";#N/A,#N/A,FALSE,"처분";#N/A,#N/A,FALSE,"현금";#N/A,#N/A,FALSE,"매출";#N/A,#N/A,FALSE,"원가";#N/A,#N/A,FALSE,"경영"}</definedName>
    <definedName name="요" localSheetId="3" hidden="1">{#N/A,#N/A,FALSE,"BS";#N/A,#N/A,FALSE,"PL";#N/A,#N/A,FALSE,"처분";#N/A,#N/A,FALSE,"현금";#N/A,#N/A,FALSE,"매출";#N/A,#N/A,FALSE,"원가";#N/A,#N/A,FALSE,"경영"}</definedName>
    <definedName name="요" hidden="1">{#N/A,#N/A,FALSE,"BS";#N/A,#N/A,FALSE,"PL";#N/A,#N/A,FALSE,"처분";#N/A,#N/A,FALSE,"현금";#N/A,#N/A,FALSE,"매출";#N/A,#N/A,FALSE,"원가";#N/A,#N/A,FALSE,"경영"}</definedName>
    <definedName name="요약" localSheetId="25" hidden="1">{#N/A,#N/A,FALSE,"BS";#N/A,#N/A,FALSE,"PL";#N/A,#N/A,FALSE,"처분";#N/A,#N/A,FALSE,"현금";#N/A,#N/A,FALSE,"매출";#N/A,#N/A,FALSE,"원가";#N/A,#N/A,FALSE,"경영"}</definedName>
    <definedName name="요약" localSheetId="0" hidden="1">{#N/A,#N/A,FALSE,"BS";#N/A,#N/A,FALSE,"PL";#N/A,#N/A,FALSE,"처분";#N/A,#N/A,FALSE,"현금";#N/A,#N/A,FALSE,"매출";#N/A,#N/A,FALSE,"원가";#N/A,#N/A,FALSE,"경영"}</definedName>
    <definedName name="요약" localSheetId="3" hidden="1">{#N/A,#N/A,FALSE,"BS";#N/A,#N/A,FALSE,"PL";#N/A,#N/A,FALSE,"처분";#N/A,#N/A,FALSE,"현금";#N/A,#N/A,FALSE,"매출";#N/A,#N/A,FALSE,"원가";#N/A,#N/A,FALSE,"경영"}</definedName>
    <definedName name="요약" hidden="1">{#N/A,#N/A,FALSE,"BS";#N/A,#N/A,FALSE,"PL";#N/A,#N/A,FALSE,"처분";#N/A,#N/A,FALSE,"현금";#N/A,#N/A,FALSE,"매출";#N/A,#N/A,FALSE,"원가";#N/A,#N/A,FALSE,"경영"}</definedName>
    <definedName name="요약1" localSheetId="0" hidden="1">{"'7'!$B$15:$D$32"}</definedName>
    <definedName name="요약1" hidden="1">{"'7'!$B$15:$D$32"}</definedName>
    <definedName name="요약2" localSheetId="0" hidden="1">{"'7'!$B$15:$D$32"}</definedName>
    <definedName name="요약2" hidden="1">{"'7'!$B$15:$D$32"}</definedName>
    <definedName name="요약3" localSheetId="0" hidden="1">{#N/A,#N/A,FALSE,"정공"}</definedName>
    <definedName name="요약3" localSheetId="3" hidden="1">{#N/A,#N/A,FALSE,"정공"}</definedName>
    <definedName name="요약3" hidden="1">{#N/A,#N/A,FALSE,"정공"}</definedName>
    <definedName name="요약5" localSheetId="0" hidden="1">{#N/A,#N/A,FALSE,"정공"}</definedName>
    <definedName name="요약5" localSheetId="3" hidden="1">{#N/A,#N/A,FALSE,"정공"}</definedName>
    <definedName name="요약5" hidden="1">{#N/A,#N/A,FALSE,"정공"}</definedName>
    <definedName name="요약fs"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fs"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요약총괄" localSheetId="0" hidden="1">{#N/A,#N/A,FALSE,"정공"}</definedName>
    <definedName name="요약총괄" localSheetId="3" hidden="1">{#N/A,#N/A,FALSE,"정공"}</definedName>
    <definedName name="요약총괄" hidden="1">{#N/A,#N/A,FALSE,"정공"}</definedName>
    <definedName name="요약표" localSheetId="25" hidden="1">{"'Sheet1'!$A$1:$H$36"}</definedName>
    <definedName name="요약표" localSheetId="0" hidden="1">{"'Sheet1'!$A$1:$H$36"}</definedName>
    <definedName name="요약표" localSheetId="3" hidden="1">{"'Sheet1'!$A$1:$H$36"}</definedName>
    <definedName name="요약표" hidden="1">{"'Sheet1'!$A$1:$H$36"}</definedName>
    <definedName name="요약표3" localSheetId="25" hidden="1">{"'Sheet1'!$A$1:$H$36"}</definedName>
    <definedName name="요약표3" localSheetId="0" hidden="1">{"'Sheet1'!$A$1:$H$36"}</definedName>
    <definedName name="요약표3" localSheetId="3" hidden="1">{"'Sheet1'!$A$1:$H$36"}</definedName>
    <definedName name="요약표3" hidden="1">{"'Sheet1'!$A$1:$H$36"}</definedName>
    <definedName name="용" localSheetId="0" hidden="1">{#N/A,#N/A,FALSE,"P.C.B"}</definedName>
    <definedName name="용" hidden="1">{#N/A,#N/A,FALSE,"P.C.B"}</definedName>
    <definedName name="용도">#REF!</definedName>
    <definedName name="용역비" localSheetId="0" hidden="1">{#N/A,#N/A,FALSE,"PART-1234-8-12-9(41)";#N/A,#N/A,FALSE,"PARTS-2(3)";#N/A,#N/A,FALSE,"VAN SYSTEM";#N/A,#N/A,FALSE,"PARTS-10(26)";#N/A,#N/A,FALSE,"PART-5-6-7-11(14)";#N/A,#N/A,FALSE,"PARTS-4(3)";#N/A,#N/A,FALSE,"PCLASS"}</definedName>
    <definedName name="용역비" hidden="1">{#N/A,#N/A,FALSE,"PART-1234-8-12-9(41)";#N/A,#N/A,FALSE,"PARTS-2(3)";#N/A,#N/A,FALSE,"VAN SYSTEM";#N/A,#N/A,FALSE,"PARTS-10(26)";#N/A,#N/A,FALSE,"PART-5-6-7-11(14)";#N/A,#N/A,FALSE,"PARTS-4(3)";#N/A,#N/A,FALSE,"PCLASS"}</definedName>
    <definedName name="우" localSheetId="0" hidden="1">{#N/A,#N/A,FALSE,"Sheet5"}</definedName>
    <definedName name="우" hidden="1">{#N/A,#N/A,FALSE,"Sheet5"}</definedName>
    <definedName name="우너강ㅍㄹ" localSheetId="0" hidden="1">{#N/A,#N/A,FALSE,"지침";#N/A,#N/A,FALSE,"환경분석";#N/A,#N/A,FALSE,"Sheet16"}</definedName>
    <definedName name="우너강ㅍㄹ" hidden="1">{#N/A,#N/A,FALSE,"지침";#N/A,#N/A,FALSE,"환경분석";#N/A,#N/A,FALSE,"Sheet16"}</definedName>
    <definedName name="우라" localSheetId="0" hidden="1">{"'Sheet1'!$A$1:$D$15"}</definedName>
    <definedName name="우라" localSheetId="3" hidden="1">{"'Sheet1'!$A$1:$D$15"}</definedName>
    <definedName name="우라" hidden="1">{"'Sheet1'!$A$1:$D$15"}</definedName>
    <definedName name="우리는" hidden="1">#N/A</definedName>
    <definedName name="우리의소원" localSheetId="0" hidden="1">{#N/A,#N/A,FALSE,"지침";#N/A,#N/A,FALSE,"환경분석";#N/A,#N/A,FALSE,"Sheet16"}</definedName>
    <definedName name="우리의소원" hidden="1">{#N/A,#N/A,FALSE,"지침";#N/A,#N/A,FALSE,"환경분석";#N/A,#N/A,FALSE,"Sheet16"}</definedName>
    <definedName name="우리집" localSheetId="0" hidden="1">{"'손익현황'!$A$1:$J$29"}</definedName>
    <definedName name="우리집" hidden="1">{"'손익현황'!$A$1:$J$29"}</definedName>
    <definedName name="우우" localSheetId="0" hidden="1">{"YTD/Forecast",#N/A,TRUE,"Fcst_TPLN";"Monthly Averages",#N/A,TRUE,"Fcst_TPLN"}</definedName>
    <definedName name="우우" localSheetId="3" hidden="1">{"YTD/Forecast",#N/A,TRUE,"Fcst_TPLN";"Monthly Averages",#N/A,TRUE,"Fcst_TPLN"}</definedName>
    <definedName name="우우" hidden="1">{"YTD/Forecast",#N/A,TRUE,"Fcst_TPLN";"Monthly Averages",#N/A,TRUE,"Fcst_TPLN"}</definedName>
    <definedName name="운" localSheetId="0" hidden="1">{#N/A,#N/A,FALSE,"P.C.B"}</definedName>
    <definedName name="운" hidden="1">{#N/A,#N/A,FALSE,"P.C.B"}</definedName>
    <definedName name="운영" localSheetId="0" hidden="1">{#N/A,#N/A,FALSE,"Sheet5"}</definedName>
    <definedName name="운영" hidden="1">{#N/A,#N/A,FALSE,"Sheet5"}</definedName>
    <definedName name="운영1" localSheetId="0" hidden="1">{#N/A,#N/A,FALSE,"단축1";#N/A,#N/A,FALSE,"단축2";#N/A,#N/A,FALSE,"단축3";#N/A,#N/A,FALSE,"장축";#N/A,#N/A,FALSE,"4WD"}</definedName>
    <definedName name="운영1" hidden="1">{#N/A,#N/A,FALSE,"단축1";#N/A,#N/A,FALSE,"단축2";#N/A,#N/A,FALSE,"단축3";#N/A,#N/A,FALSE,"장축";#N/A,#N/A,FALSE,"4WD"}</definedName>
    <definedName name="운영자"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운영자"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운영자"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운전자본" localSheetId="0" hidden="1">{#N/A,#N/A,FALSE,"계약직(여)"}</definedName>
    <definedName name="운전자본" localSheetId="3" hidden="1">{#N/A,#N/A,FALSE,"계약직(여)"}</definedName>
    <definedName name="운전자본" hidden="1">{#N/A,#N/A,FALSE,"계약직(여)"}</definedName>
    <definedName name="울랄라" localSheetId="0" hidden="1">{"'5'!$A$1:$BB$147"}</definedName>
    <definedName name="울랄라" hidden="1">{"'5'!$A$1:$BB$147"}</definedName>
    <definedName name="울산공장만" localSheetId="0" hidden="1">{#N/A,#N/A,FALSE,"단축1";#N/A,#N/A,FALSE,"단축2";#N/A,#N/A,FALSE,"단축3";#N/A,#N/A,FALSE,"장축";#N/A,#N/A,FALSE,"4WD"}</definedName>
    <definedName name="울산공장만" hidden="1">{#N/A,#N/A,FALSE,"단축1";#N/A,#N/A,FALSE,"단축2";#N/A,#N/A,FALSE,"단축3";#N/A,#N/A,FALSE,"장축";#N/A,#N/A,FALSE,"4WD"}</definedName>
    <definedName name="원" localSheetId="0" hidden="1">{#N/A,#N/A,FALSE,"지침";#N/A,#N/A,FALSE,"환경분석";#N/A,#N/A,FALSE,"Sheet16"}</definedName>
    <definedName name="원" hidden="1">{#N/A,#N/A,FALSE,"지침";#N/A,#N/A,FALSE,"환경분석";#N/A,#N/A,FALSE,"Sheet16"}</definedName>
    <definedName name="원가" localSheetId="0" hidden="1">{#N/A,#N/A,FALSE,"채권채무";#N/A,#N/A,FALSE,"control sheet"}</definedName>
    <definedName name="원가" hidden="1">{#N/A,#N/A,FALSE,"채권채무";#N/A,#N/A,FALSE,"control sheet"}</definedName>
    <definedName name="원가계획" localSheetId="0" hidden="1">{#N/A,#N/A,FALSE,"지침";#N/A,#N/A,FALSE,"환경분석";#N/A,#N/A,FALSE,"Sheet16"}</definedName>
    <definedName name="원가계획" hidden="1">{#N/A,#N/A,FALSE,"지침";#N/A,#N/A,FALSE,"환경분석";#N/A,#N/A,FALSE,"Sheet16"}</definedName>
    <definedName name="원가관리라" localSheetId="0" hidden="1">{#N/A,#N/A,FALSE,"정공"}</definedName>
    <definedName name="원가관리라" localSheetId="3" hidden="1">{#N/A,#N/A,FALSE,"정공"}</definedName>
    <definedName name="원가관리라" hidden="1">{#N/A,#N/A,FALSE,"정공"}</definedName>
    <definedName name="원가분석" localSheetId="0" hidden="1">{#N/A,#N/A,FALSE,"1.CRITERIA";#N/A,#N/A,FALSE,"2.IS";#N/A,#N/A,FALSE,"3.BS";#N/A,#N/A,FALSE,"4.PER PL";#N/A,#N/A,FALSE,"5.INVESTMENT";#N/A,#N/A,FALSE,"6.공문";#N/A,#N/A,FALSE,"7.netinvest"}</definedName>
    <definedName name="원가분석" hidden="1">{#N/A,#N/A,FALSE,"1.CRITERIA";#N/A,#N/A,FALSE,"2.IS";#N/A,#N/A,FALSE,"3.BS";#N/A,#N/A,FALSE,"4.PER PL";#N/A,#N/A,FALSE,"5.INVESTMENT";#N/A,#N/A,FALSE,"6.공문";#N/A,#N/A,FALSE,"7.netinvest"}</definedName>
    <definedName name="원가적용" localSheetId="0" hidden="1">{#N/A,#N/A,FALSE,"정공"}</definedName>
    <definedName name="원가적용" localSheetId="3" hidden="1">{#N/A,#N/A,FALSE,"정공"}</definedName>
    <definedName name="원가적용" hidden="1">{#N/A,#N/A,FALSE,"정공"}</definedName>
    <definedName name="원가절감"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원가절감1" localSheetId="0" hidden="1">{#N/A,#N/A,FALSE,"PART-1234-8-12-9(41)";#N/A,#N/A,FALSE,"PARTS-2(3)";#N/A,#N/A,FALSE,"VAN SYSTEM";#N/A,#N/A,FALSE,"PARTS-10(26)";#N/A,#N/A,FALSE,"PART-5-6-7-11(14)";#N/A,#N/A,FALSE,"PARTS-4(3)";#N/A,#N/A,FALSE,"PCLASS"}</definedName>
    <definedName name="원가절감1" hidden="1">{#N/A,#N/A,FALSE,"PART-1234-8-12-9(41)";#N/A,#N/A,FALSE,"PARTS-2(3)";#N/A,#N/A,FALSE,"VAN SYSTEM";#N/A,#N/A,FALSE,"PARTS-10(26)";#N/A,#N/A,FALSE,"PART-5-6-7-11(14)";#N/A,#N/A,FALSE,"PARTS-4(3)";#N/A,#N/A,FALSE,"PCLASS"}</definedName>
    <definedName name="원가절감1_2" localSheetId="0" hidden="1">{#N/A,#N/A,FALSE,"PART-1234-8-12-9(41)";#N/A,#N/A,FALSE,"PARTS-2(3)";#N/A,#N/A,FALSE,"VAN SYSTEM";#N/A,#N/A,FALSE,"PARTS-10(26)";#N/A,#N/A,FALSE,"PART-5-6-7-11(14)";#N/A,#N/A,FALSE,"PARTS-4(3)";#N/A,#N/A,FALSE,"PCLASS"}</definedName>
    <definedName name="원가절감1_2" hidden="1">{#N/A,#N/A,FALSE,"PART-1234-8-12-9(41)";#N/A,#N/A,FALSE,"PARTS-2(3)";#N/A,#N/A,FALSE,"VAN SYSTEM";#N/A,#N/A,FALSE,"PARTS-10(26)";#N/A,#N/A,FALSE,"PART-5-6-7-11(14)";#N/A,#N/A,FALSE,"PARTS-4(3)";#N/A,#N/A,FALSE,"PCLASS"}</definedName>
    <definedName name="원가절감종합2" localSheetId="0" hidden="1">{#N/A,#N/A,FALSE,"PART-1234-8-12-9(41)";#N/A,#N/A,FALSE,"PARTS-2(3)";#N/A,#N/A,FALSE,"VAN SYSTEM";#N/A,#N/A,FALSE,"PARTS-10(26)";#N/A,#N/A,FALSE,"PART-5-6-7-11(14)";#N/A,#N/A,FALSE,"PARTS-4(3)";#N/A,#N/A,FALSE,"PCLASS"}</definedName>
    <definedName name="원가절감종합2" hidden="1">{#N/A,#N/A,FALSE,"PART-1234-8-12-9(41)";#N/A,#N/A,FALSE,"PARTS-2(3)";#N/A,#N/A,FALSE,"VAN SYSTEM";#N/A,#N/A,FALSE,"PARTS-10(26)";#N/A,#N/A,FALSE,"PART-5-6-7-11(14)";#N/A,#N/A,FALSE,"PARTS-4(3)";#N/A,#N/A,FALSE,"PCLASS"}</definedName>
    <definedName name="원가절갘" localSheetId="0" hidden="1">{#N/A,#N/A,FALSE,"PART-1234-8-12-9(41)";#N/A,#N/A,FALSE,"PARTS-2(3)";#N/A,#N/A,FALSE,"VAN SYSTEM";#N/A,#N/A,FALSE,"PARTS-10(26)";#N/A,#N/A,FALSE,"PART-5-6-7-11(14)";#N/A,#N/A,FALSE,"PARTS-4(3)";#N/A,#N/A,FALSE,"PCLASS"}</definedName>
    <definedName name="원가절갘" hidden="1">{#N/A,#N/A,FALSE,"PART-1234-8-12-9(41)";#N/A,#N/A,FALSE,"PARTS-2(3)";#N/A,#N/A,FALSE,"VAN SYSTEM";#N/A,#N/A,FALSE,"PARTS-10(26)";#N/A,#N/A,FALSE,"PART-5-6-7-11(14)";#N/A,#N/A,FALSE,"PARTS-4(3)";#N/A,#N/A,FALSE,"PCLASS"}</definedName>
    <definedName name="원계획대비" localSheetId="0" hidden="1">{#N/A,#N/A,FALSE,"지침";#N/A,#N/A,FALSE,"환경분석";#N/A,#N/A,FALSE,"Sheet16"}</definedName>
    <definedName name="원계획대비" hidden="1">{#N/A,#N/A,FALSE,"지침";#N/A,#N/A,FALSE,"환경분석";#N/A,#N/A,FALSE,"Sheet16"}</definedName>
    <definedName name="원단위" localSheetId="0" hidden="1">{#N/A,#N/A,FALSE,"Aging Summary";#N/A,#N/A,FALSE,"Ratio Analysis";#N/A,#N/A,FALSE,"Test 120 Day Accts";#N/A,#N/A,FALSE,"Tickmarks"}</definedName>
    <definedName name="원단위" hidden="1">{#N/A,#N/A,FALSE,"Aging Summary";#N/A,#N/A,FALSE,"Ratio Analysis";#N/A,#N/A,FALSE,"Test 120 Day Accts";#N/A,#N/A,FALSE,"Tickmarks"}</definedName>
    <definedName name="원동" localSheetId="0">#REF!</definedName>
    <definedName name="원동" localSheetId="22">#REF!</definedName>
    <definedName name="원동">#REF!</definedName>
    <definedName name="원본" localSheetId="0" hidden="1">{#N/A,#N/A,FALSE,"P.C.B"}</definedName>
    <definedName name="원본" hidden="1">{#N/A,#N/A,FALSE,"P.C.B"}</definedName>
    <definedName name="원본2" hidden="1">#REF!</definedName>
    <definedName name="원자재단가" localSheetId="0" hidden="1">{#N/A,#N/A,TRUE,"생산";#N/A,#N/A,TRUE,"표지"}</definedName>
    <definedName name="원자재단가" hidden="1">{#N/A,#N/A,TRUE,"생산";#N/A,#N/A,TRUE,"표지"}</definedName>
    <definedName name="원자재수급" localSheetId="0" hidden="1">{#N/A,#N/A,TRUE,"생산";#N/A,#N/A,TRUE,"표지"}</definedName>
    <definedName name="원자재수급" hidden="1">{#N/A,#N/A,TRUE,"생산";#N/A,#N/A,TRUE,"표지"}</definedName>
    <definedName name="원재료비_LWPF" localSheetId="0" hidden="1">{"'재고운용'!$A$3:$Q$19"}</definedName>
    <definedName name="원재료비_LWPF" hidden="1">{"'재고운용'!$A$3:$Q$19"}</definedName>
    <definedName name="원주" localSheetId="0" hidden="1">{#N/A,#N/A,FALSE,"인원";#N/A,#N/A,FALSE,"비용2";#N/A,#N/A,FALSE,"비용1";#N/A,#N/A,FALSE,"비용";#N/A,#N/A,FALSE,"보증2";#N/A,#N/A,FALSE,"보증1";#N/A,#N/A,FALSE,"보증";#N/A,#N/A,FALSE,"손익1";#N/A,#N/A,FALSE,"손익";#N/A,#N/A,FALSE,"부서별매출";#N/A,#N/A,FALSE,"매출"}</definedName>
    <definedName name="원주" localSheetId="3" hidden="1">{#N/A,#N/A,FALSE,"인원";#N/A,#N/A,FALSE,"비용2";#N/A,#N/A,FALSE,"비용1";#N/A,#N/A,FALSE,"비용";#N/A,#N/A,FALSE,"보증2";#N/A,#N/A,FALSE,"보증1";#N/A,#N/A,FALSE,"보증";#N/A,#N/A,FALSE,"손익1";#N/A,#N/A,FALSE,"손익";#N/A,#N/A,FALSE,"부서별매출";#N/A,#N/A,FALSE,"매출"}</definedName>
    <definedName name="원주" hidden="1">{#N/A,#N/A,FALSE,"인원";#N/A,#N/A,FALSE,"비용2";#N/A,#N/A,FALSE,"비용1";#N/A,#N/A,FALSE,"비용";#N/A,#N/A,FALSE,"보증2";#N/A,#N/A,FALSE,"보증1";#N/A,#N/A,FALSE,"보증";#N/A,#N/A,FALSE,"손익1";#N/A,#N/A,FALSE,"손익";#N/A,#N/A,FALSE,"부서별매출";#N/A,#N/A,FALSE,"매출"}</definedName>
    <definedName name="원천납부8"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8"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R"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납부R"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원천세반영" localSheetId="0" hidden="1">{#N/A,#N/A,FALSE,"지침";#N/A,#N/A,FALSE,"환경분석";#N/A,#N/A,FALSE,"Sheet16"}</definedName>
    <definedName name="원천세반영" hidden="1">{#N/A,#N/A,FALSE,"지침";#N/A,#N/A,FALSE,"환경분석";#N/A,#N/A,FALSE,"Sheet16"}</definedName>
    <definedName name="월" localSheetId="0" hidden="1">{#N/A,#N/A,FALSE,"정공"}</definedName>
    <definedName name="월" localSheetId="3" hidden="1">{#N/A,#N/A,FALSE,"정공"}</definedName>
    <definedName name="월" hidden="1">{#N/A,#N/A,FALSE,"정공"}</definedName>
    <definedName name="월말" localSheetId="0" hidden="1">{#N/A,#N/A,FALSE,"1.CRITERIA";#N/A,#N/A,FALSE,"2.IS";#N/A,#N/A,FALSE,"3.BS";#N/A,#N/A,FALSE,"4.PER PL";#N/A,#N/A,FALSE,"5.INVESTMENT";#N/A,#N/A,FALSE,"6.공문";#N/A,#N/A,FALSE,"7.netinvest"}</definedName>
    <definedName name="월말" hidden="1">{#N/A,#N/A,FALSE,"1.CRITERIA";#N/A,#N/A,FALSE,"2.IS";#N/A,#N/A,FALSE,"3.BS";#N/A,#N/A,FALSE,"4.PER PL";#N/A,#N/A,FALSE,"5.INVESTMENT";#N/A,#N/A,FALSE,"6.공문";#N/A,#N/A,FALSE,"7.netinvest"}</definedName>
    <definedName name="월별" localSheetId="0" hidden="1">{#N/A,#N/A,FALSE,"1.CRITERIA";#N/A,#N/A,FALSE,"2.IS";#N/A,#N/A,FALSE,"3.BS";#N/A,#N/A,FALSE,"4.PER PL";#N/A,#N/A,FALSE,"5.INVESTMENT";#N/A,#N/A,FALSE,"6.공문";#N/A,#N/A,FALSE,"7.netinvest"}</definedName>
    <definedName name="월별" hidden="1">{#N/A,#N/A,FALSE,"1.CRITERIA";#N/A,#N/A,FALSE,"2.IS";#N/A,#N/A,FALSE,"3.BS";#N/A,#N/A,FALSE,"4.PER PL";#N/A,#N/A,FALSE,"5.INVESTMENT";#N/A,#N/A,FALSE,"6.공문";#N/A,#N/A,FALSE,"7.netinvest"}</definedName>
    <definedName name="월별_제품별" hidden="1">#REF!</definedName>
    <definedName name="월별내역" localSheetId="0" hidden="1">{"'Sheet1'!$A$1:$H$36"}</definedName>
    <definedName name="월별내역" hidden="1">{"'Sheet1'!$A$1:$H$36"}</definedName>
    <definedName name="월별매출3" localSheetId="0" hidden="1">{#N/A,#N/A,FALSE,"97년 투자계획 세부내역 "}</definedName>
    <definedName name="월별매출3" hidden="1">{#N/A,#N/A,FALSE,"97년 투자계획 세부내역 "}</definedName>
    <definedName name="월별손익" localSheetId="0" hidden="1">{#N/A,#N/A,FALSE,"P.C.B"}</definedName>
    <definedName name="월별손익" hidden="1">{#N/A,#N/A,FALSE,"P.C.B"}</definedName>
    <definedName name="월별손익2" localSheetId="0" hidden="1">{#N/A,#N/A,FALSE,"P.C.B"}</definedName>
    <definedName name="월별손익2" hidden="1">{#N/A,#N/A,FALSE,"P.C.B"}</definedName>
    <definedName name="월별영업비용" localSheetId="0" hidden="1">{#N/A,#N/A,FALSE,"1.CRITERIA";#N/A,#N/A,FALSE,"2.IS";#N/A,#N/A,FALSE,"3.BS";#N/A,#N/A,FALSE,"4.PER PL";#N/A,#N/A,FALSE,"5.INVESTMENT";#N/A,#N/A,FALSE,"6.공문";#N/A,#N/A,FALSE,"7.netinvest"}</definedName>
    <definedName name="월별영업비용" hidden="1">{#N/A,#N/A,FALSE,"1.CRITERIA";#N/A,#N/A,FALSE,"2.IS";#N/A,#N/A,FALSE,"3.BS";#N/A,#N/A,FALSE,"4.PER PL";#N/A,#N/A,FALSE,"5.INVESTMENT";#N/A,#N/A,FALSE,"6.공문";#N/A,#N/A,FALSE,"7.netinvest"}</definedName>
    <definedName name="월별예산110" localSheetId="0" hidden="1">{#N/A,#N/A,FALSE,"지침";#N/A,#N/A,FALSE,"환경분석";#N/A,#N/A,FALSE,"Sheet16"}</definedName>
    <definedName name="월별예산110" hidden="1">{#N/A,#N/A,FALSE,"지침";#N/A,#N/A,FALSE,"환경분석";#N/A,#N/A,FALSE,"Sheet16"}</definedName>
    <definedName name="월별원가절감상세" localSheetId="0" hidden="1">{#N/A,#N/A,FALSE,"정공"}</definedName>
    <definedName name="월별원가절감상세" localSheetId="3" hidden="1">{#N/A,#N/A,FALSE,"정공"}</definedName>
    <definedName name="월별원가절감상세" hidden="1">{#N/A,#N/A,FALSE,"정공"}</definedName>
    <definedName name="월별제조경비" hidden="1">#REF!</definedName>
    <definedName name="월별투입" localSheetId="0" hidden="1">{#N/A,#N/A,FALSE,"지침";#N/A,#N/A,FALSE,"환경분석";#N/A,#N/A,FALSE,"Sheet16"}</definedName>
    <definedName name="월별투입" hidden="1">{#N/A,#N/A,FALSE,"지침";#N/A,#N/A,FALSE,"환경분석";#N/A,#N/A,FALSE,"Sheet16"}</definedName>
    <definedName name="유가" hidden="1">#REF!</definedName>
    <definedName name="유가증권" localSheetId="25" hidden="1">{#N/A,#N/A,FALSE,"Aging Summary";#N/A,#N/A,FALSE,"Ratio Analysis";#N/A,#N/A,FALSE,"Test 120 Day Accts";#N/A,#N/A,FALSE,"Tickmarks"}</definedName>
    <definedName name="유가증권" localSheetId="0" hidden="1">{#N/A,#N/A,FALSE,"Aging Summary";#N/A,#N/A,FALSE,"Ratio Analysis";#N/A,#N/A,FALSE,"Test 120 Day Accts";#N/A,#N/A,FALSE,"Tickmarks"}</definedName>
    <definedName name="유가증권" localSheetId="3" hidden="1">{#N/A,#N/A,FALSE,"Aging Summary";#N/A,#N/A,FALSE,"Ratio Analysis";#N/A,#N/A,FALSE,"Test 120 Day Accts";#N/A,#N/A,FALSE,"Tickmarks"}</definedName>
    <definedName name="유가증권" hidden="1">{#N/A,#N/A,FALSE,"Aging Summary";#N/A,#N/A,FALSE,"Ratio Analysis";#N/A,#N/A,FALSE,"Test 120 Day Accts";#N/A,#N/A,FALSE,"Tickmarks"}</definedName>
    <definedName name="유가증권평가" hidden="1">#REF!</definedName>
    <definedName name="유가증권평가test" localSheetId="0" hidden="1">{#N/A,#N/A,FALSE,"Aging Summary";#N/A,#N/A,FALSE,"Ratio Analysis";#N/A,#N/A,FALSE,"Test 120 Day Accts";#N/A,#N/A,FALSE,"Tickmarks"}</definedName>
    <definedName name="유가증권평가test" localSheetId="3" hidden="1">{#N/A,#N/A,FALSE,"Aging Summary";#N/A,#N/A,FALSE,"Ratio Analysis";#N/A,#N/A,FALSE,"Test 120 Day Accts";#N/A,#N/A,FALSE,"Tickmarks"}</definedName>
    <definedName name="유가증권평가test" hidden="1">{#N/A,#N/A,FALSE,"Aging Summary";#N/A,#N/A,FALSE,"Ratio Analysis";#N/A,#N/A,FALSE,"Test 120 Day Accts";#N/A,#N/A,FALSE,"Tickmarks"}</definedName>
    <definedName name="유동성" hidden="1">#REF!</definedName>
    <definedName name="유동성이연법인세차" localSheetId="0" hidden="1">{#N/A,#N/A,FALSE,"매출이익"}</definedName>
    <definedName name="유동성이연법인세차" hidden="1">{#N/A,#N/A,FALSE,"매출이익"}</definedName>
    <definedName name="유상"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유상사내" localSheetId="0" hidden="1">{#N/A,#N/A,FALSE,"PART-1234-8-12-9(41)";#N/A,#N/A,FALSE,"PARTS-2(3)";#N/A,#N/A,FALSE,"VAN SYSTEM";#N/A,#N/A,FALSE,"PARTS-10(26)";#N/A,#N/A,FALSE,"PART-5-6-7-11(14)";#N/A,#N/A,FALSE,"PARTS-4(3)";#N/A,#N/A,FALSE,"PCLASS"}</definedName>
    <definedName name="유상사내" hidden="1">{#N/A,#N/A,FALSE,"PART-1234-8-12-9(41)";#N/A,#N/A,FALSE,"PARTS-2(3)";#N/A,#N/A,FALSE,"VAN SYSTEM";#N/A,#N/A,FALSE,"PARTS-10(26)";#N/A,#N/A,FALSE,"PART-5-6-7-11(14)";#N/A,#N/A,FALSE,"PARTS-4(3)";#N/A,#N/A,FALSE,"PCLASS"}</definedName>
    <definedName name="유상사내_2" localSheetId="0" hidden="1">{#N/A,#N/A,FALSE,"PART-1234-8-12-9(41)";#N/A,#N/A,FALSE,"PARTS-2(3)";#N/A,#N/A,FALSE,"VAN SYSTEM";#N/A,#N/A,FALSE,"PARTS-10(26)";#N/A,#N/A,FALSE,"PART-5-6-7-11(14)";#N/A,#N/A,FALSE,"PARTS-4(3)";#N/A,#N/A,FALSE,"PCLASS"}</definedName>
    <definedName name="유상사내_2" hidden="1">{#N/A,#N/A,FALSE,"PART-1234-8-12-9(41)";#N/A,#N/A,FALSE,"PARTS-2(3)";#N/A,#N/A,FALSE,"VAN SYSTEM";#N/A,#N/A,FALSE,"PARTS-10(26)";#N/A,#N/A,FALSE,"PART-5-6-7-11(14)";#N/A,#N/A,FALSE,"PARTS-4(3)";#N/A,#N/A,FALSE,"PCLASS"}</definedName>
    <definedName name="유승" localSheetId="0" hidden="1">{#N/A,#N/A,FALSE,"손익표지";#N/A,#N/A,FALSE,"손익계산";#N/A,#N/A,FALSE,"일반관리비";#N/A,#N/A,FALSE,"영업외수익";#N/A,#N/A,FALSE,"영업외비용";#N/A,#N/A,FALSE,"매출액";#N/A,#N/A,FALSE,"요약손익";#N/A,#N/A,FALSE,"요약대차";#N/A,#N/A,FALSE,"매출채권현황";#N/A,#N/A,FALSE,"매출채권명세"}</definedName>
    <definedName name="유승" hidden="1">{#N/A,#N/A,FALSE,"손익표지";#N/A,#N/A,FALSE,"손익계산";#N/A,#N/A,FALSE,"일반관리비";#N/A,#N/A,FALSE,"영업외수익";#N/A,#N/A,FALSE,"영업외비용";#N/A,#N/A,FALSE,"매출액";#N/A,#N/A,FALSE,"요약손익";#N/A,#N/A,FALSE,"요약대차";#N/A,#N/A,FALSE,"매출채권현황";#N/A,#N/A,FALSE,"매출채권명세"}</definedName>
    <definedName name="유승주" localSheetId="0" hidden="1">{#N/A,#N/A,FALSE,"손익표지";#N/A,#N/A,FALSE,"손익계산";#N/A,#N/A,FALSE,"일반관리비";#N/A,#N/A,FALSE,"영업외수익";#N/A,#N/A,FALSE,"영업외비용";#N/A,#N/A,FALSE,"매출액";#N/A,#N/A,FALSE,"요약손익";#N/A,#N/A,FALSE,"요약대차";#N/A,#N/A,FALSE,"매출채권현황";#N/A,#N/A,FALSE,"매출채권명세"}</definedName>
    <definedName name="유승주" hidden="1">{#N/A,#N/A,FALSE,"손익표지";#N/A,#N/A,FALSE,"손익계산";#N/A,#N/A,FALSE,"일반관리비";#N/A,#N/A,FALSE,"영업외수익";#N/A,#N/A,FALSE,"영업외비용";#N/A,#N/A,FALSE,"매출액";#N/A,#N/A,FALSE,"요약손익";#N/A,#N/A,FALSE,"요약대차";#N/A,#N/A,FALSE,"매출채권현황";#N/A,#N/A,FALSE,"매출채권명세"}</definedName>
    <definedName name="유승훈"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유승훈"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유승훈"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유이" localSheetId="0" hidden="1">{#N/A,#N/A,FALSE,"1.CRITERIA";#N/A,#N/A,FALSE,"2.IS";#N/A,#N/A,FALSE,"3.BS";#N/A,#N/A,FALSE,"4.PER PL";#N/A,#N/A,FALSE,"5.INVESTMENT";#N/A,#N/A,FALSE,"6.공문";#N/A,#N/A,FALSE,"7.netinvest"}</definedName>
    <definedName name="유이" hidden="1">{#N/A,#N/A,FALSE,"1.CRITERIA";#N/A,#N/A,FALSE,"2.IS";#N/A,#N/A,FALSE,"3.BS";#N/A,#N/A,FALSE,"4.PER PL";#N/A,#N/A,FALSE,"5.INVESTMENT";#N/A,#N/A,FALSE,"6.공문";#N/A,#N/A,FALSE,"7.netinvest"}</definedName>
    <definedName name="유지니" localSheetId="0" hidden="1">{#N/A,#N/A,FALSE,"97년 투자계획 세부내역 "}</definedName>
    <definedName name="유지니" hidden="1">{#N/A,#N/A,FALSE,"97년 투자계획 세부내역 "}</definedName>
    <definedName name="유지니네" localSheetId="0" hidden="1">{#N/A,#N/A,FALSE,"97년 투자계획 세부내역 "}</definedName>
    <definedName name="유지니네" hidden="1">{#N/A,#N/A,FALSE,"97년 투자계획 세부내역 "}</definedName>
    <definedName name="유지니다" localSheetId="0" hidden="1">{#N/A,#N/A,FALSE,"97년 투자계획 세부내역 "}</definedName>
    <definedName name="유지니다" hidden="1">{#N/A,#N/A,FALSE,"97년 투자계획 세부내역 "}</definedName>
    <definedName name="유첨" localSheetId="0" hidden="1">{"'Sheet1'!$A$1:$H$36"}</definedName>
    <definedName name="유첨" hidden="1">{"'Sheet1'!$A$1:$H$36"}</definedName>
    <definedName name="유형" localSheetId="0" hidden="1">{#N/A,#N/A,FALSE,"Sheet5"}</definedName>
    <definedName name="유형" hidden="1">{#N/A,#N/A,FALSE,"Sheet5"}</definedName>
    <definedName name="유형A증감명세" hidden="1">#REF!</definedName>
    <definedName name="유형근" hidden="1">"AS2DocumentEdit"</definedName>
    <definedName name="유형자산증감명세" hidden="1">#REF!</definedName>
    <definedName name="유화처분" localSheetId="0" hidden="1">{#N/A,#N/A,FALSE,"매출이익"}</definedName>
    <definedName name="유화처분" localSheetId="3" hidden="1">{#N/A,#N/A,FALSE,"매출이익"}</definedName>
    <definedName name="유화처분" hidden="1">{#N/A,#N/A,FALSE,"매출이익"}</definedName>
    <definedName name="유효" hidden="1">#REF!</definedName>
    <definedName name="유휴" hidden="1">#REF!</definedName>
    <definedName name="육" localSheetId="0" hidden="1">{#N/A,#N/A,TRUE,"생산";#N/A,#N/A,TRUE,"표지"}</definedName>
    <definedName name="육" hidden="1">{#N/A,#N/A,TRUE,"생산";#N/A,#N/A,TRUE,"표지"}</definedName>
    <definedName name="육상정비반" hidden="1">#REF!</definedName>
    <definedName name="윤" localSheetId="0" hidden="1">{"'5'!$A$1:$BB$147"}</definedName>
    <definedName name="윤" hidden="1">{"'5'!$A$1:$BB$147"}</definedName>
    <definedName name="윤정문" hidden="1">#REF!</definedName>
    <definedName name="율리1총괄표"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율리1총괄표"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율리1총괄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은정" localSheetId="0" hidden="1">{#N/A,#N/A,FALSE,"PART-1234-8-12-9(41)";#N/A,#N/A,FALSE,"PARTS-2(3)";#N/A,#N/A,FALSE,"VAN SYSTEM";#N/A,#N/A,FALSE,"PARTS-10(26)";#N/A,#N/A,FALSE,"PART-5-6-7-11(14)";#N/A,#N/A,FALSE,"PARTS-4(3)";#N/A,#N/A,FALSE,"PCLASS"}</definedName>
    <definedName name="은정" hidden="1">{#N/A,#N/A,FALSE,"PART-1234-8-12-9(41)";#N/A,#N/A,FALSE,"PARTS-2(3)";#N/A,#N/A,FALSE,"VAN SYSTEM";#N/A,#N/A,FALSE,"PARTS-10(26)";#N/A,#N/A,FALSE,"PART-5-6-7-11(14)";#N/A,#N/A,FALSE,"PARTS-4(3)";#N/A,#N/A,FALSE,"PCLASS"}</definedName>
    <definedName name="은정_2" localSheetId="0" hidden="1">{#N/A,#N/A,FALSE,"PART-1234-8-12-9(41)";#N/A,#N/A,FALSE,"PARTS-2(3)";#N/A,#N/A,FALSE,"VAN SYSTEM";#N/A,#N/A,FALSE,"PARTS-10(26)";#N/A,#N/A,FALSE,"PART-5-6-7-11(14)";#N/A,#N/A,FALSE,"PARTS-4(3)";#N/A,#N/A,FALSE,"PCLASS"}</definedName>
    <definedName name="은정_2" hidden="1">{#N/A,#N/A,FALSE,"PART-1234-8-12-9(41)";#N/A,#N/A,FALSE,"PARTS-2(3)";#N/A,#N/A,FALSE,"VAN SYSTEM";#N/A,#N/A,FALSE,"PARTS-10(26)";#N/A,#N/A,FALSE,"PART-5-6-7-11(14)";#N/A,#N/A,FALSE,"PARTS-4(3)";#N/A,#N/A,FALSE,"PCLASS"}</definedName>
    <definedName name="은정1" localSheetId="0" hidden="1">{#N/A,#N/A,FALSE,"PART-1234-8-12-9(41)";#N/A,#N/A,FALSE,"PARTS-2(3)";#N/A,#N/A,FALSE,"VAN SYSTEM";#N/A,#N/A,FALSE,"PARTS-10(26)";#N/A,#N/A,FALSE,"PART-5-6-7-11(14)";#N/A,#N/A,FALSE,"PARTS-4(3)";#N/A,#N/A,FALSE,"PCLASS"}</definedName>
    <definedName name="은정1" hidden="1">{#N/A,#N/A,FALSE,"PART-1234-8-12-9(41)";#N/A,#N/A,FALSE,"PARTS-2(3)";#N/A,#N/A,FALSE,"VAN SYSTEM";#N/A,#N/A,FALSE,"PARTS-10(26)";#N/A,#N/A,FALSE,"PART-5-6-7-11(14)";#N/A,#N/A,FALSE,"PARTS-4(3)";#N/A,#N/A,FALSE,"PCLASS"}</definedName>
    <definedName name="은주" localSheetId="0" hidden="1">{#N/A,#N/A,FALSE,"지침";#N/A,#N/A,FALSE,"환경분석";#N/A,#N/A,FALSE,"Sheet16"}</definedName>
    <definedName name="은주" hidden="1">{#N/A,#N/A,FALSE,"지침";#N/A,#N/A,FALSE,"환경분석";#N/A,#N/A,FALSE,"Sheet16"}</definedName>
    <definedName name="은평" localSheetId="0" hidden="1">{"YTD/Forecast",#N/A,TRUE,"Fcst_TPLN";"Monthly Averages",#N/A,TRUE,"Fcst_TPLN"}</definedName>
    <definedName name="은평" localSheetId="3" hidden="1">{"YTD/Forecast",#N/A,TRUE,"Fcst_TPLN";"Monthly Averages",#N/A,TRUE,"Fcst_TPLN"}</definedName>
    <definedName name="은평" hidden="1">{"YTD/Forecast",#N/A,TRUE,"Fcst_TPLN";"Monthly Averages",#N/A,TRUE,"Fcst_TPLN"}</definedName>
    <definedName name="은행조회서" localSheetId="0" hidden="1">{#N/A,#N/A,FALSE,"BS";#N/A,#N/A,FALSE,"PL";#N/A,#N/A,FALSE,"처분";#N/A,#N/A,FALSE,"현금";#N/A,#N/A,FALSE,"매출";#N/A,#N/A,FALSE,"원가";#N/A,#N/A,FALSE,"경영"}</definedName>
    <definedName name="은행조회서" hidden="1">{#N/A,#N/A,FALSE,"BS";#N/A,#N/A,FALSE,"PL";#N/A,#N/A,FALSE,"처분";#N/A,#N/A,FALSE,"현금";#N/A,#N/A,FALSE,"매출";#N/A,#N/A,FALSE,"원가";#N/A,#N/A,FALSE,"경영"}</definedName>
    <definedName name="의" localSheetId="0" hidden="1">{"'표지'!$B$5"}</definedName>
    <definedName name="의" hidden="1">{"'표지'!$B$5"}</definedName>
    <definedName name="의료사업" localSheetId="0" hidden="1">{"'표지'!$B$5"}</definedName>
    <definedName name="의료사업" hidden="1">{"'표지'!$B$5"}</definedName>
    <definedName name="이" localSheetId="25" hidden="1">{#N/A,#N/A,FALSE,"BS";#N/A,#N/A,FALSE,"PL";#N/A,#N/A,FALSE,"처분";#N/A,#N/A,FALSE,"현금";#N/A,#N/A,FALSE,"매출";#N/A,#N/A,FALSE,"원가";#N/A,#N/A,FALSE,"경영"}</definedName>
    <definedName name="이" localSheetId="0" hidden="1">{#N/A,#N/A,FALSE,"BS";#N/A,#N/A,FALSE,"PL";#N/A,#N/A,FALSE,"처분";#N/A,#N/A,FALSE,"현금";#N/A,#N/A,FALSE,"매출";#N/A,#N/A,FALSE,"원가";#N/A,#N/A,FALSE,"경영"}</definedName>
    <definedName name="이" localSheetId="3" hidden="1">{#N/A,#N/A,FALSE,"BS";#N/A,#N/A,FALSE,"PL";#N/A,#N/A,FALSE,"처분";#N/A,#N/A,FALSE,"현금";#N/A,#N/A,FALSE,"매출";#N/A,#N/A,FALSE,"원가";#N/A,#N/A,FALSE,"경영"}</definedName>
    <definedName name="이" hidden="1">{#N/A,#N/A,FALSE,"BS";#N/A,#N/A,FALSE,"PL";#N/A,#N/A,FALSE,"처분";#N/A,#N/A,FALSE,"현금";#N/A,#N/A,FALSE,"매출";#N/A,#N/A,FALSE,"원가";#N/A,#N/A,FALSE,"경영"}</definedName>
    <definedName name="이가" localSheetId="0" hidden="1">{"'Firr(선)'!$AS$1:$AY$62","'Firr(사)'!$AS$1:$AY$62","'Firr(회)'!$AS$1:$AY$62","'Firr(선)'!$L$1:$V$62","'Firr(사)'!$L$1:$V$62","'Firr(회)'!$L$1:$V$62"}</definedName>
    <definedName name="이가" hidden="1">{"'Firr(선)'!$AS$1:$AY$62","'Firr(사)'!$AS$1:$AY$62","'Firr(회)'!$AS$1:$AY$62","'Firr(선)'!$L$1:$V$62","'Firr(사)'!$L$1:$V$62","'Firr(회)'!$L$1:$V$62"}</definedName>
    <definedName name="이광흐ㅣ2" localSheetId="0" hidden="1">{#N/A,#N/A,FALSE,"98소지이동TOTvs99.1 (2)";#N/A,#N/A,FALSE,"TOTAL";#N/A,#N/A,FALSE,"98소지이동TOTvs99.1(b) (2)"}</definedName>
    <definedName name="이광흐ㅣ2" localSheetId="3" hidden="1">{#N/A,#N/A,FALSE,"98소지이동TOTvs99.1 (2)";#N/A,#N/A,FALSE,"TOTAL";#N/A,#N/A,FALSE,"98소지이동TOTvs99.1(b) (2)"}</definedName>
    <definedName name="이광흐ㅣ2" hidden="1">{#N/A,#N/A,FALSE,"98소지이동TOTvs99.1 (2)";#N/A,#N/A,FALSE,"TOTAL";#N/A,#N/A,FALSE,"98소지이동TOTvs99.1(b) (2)"}</definedName>
    <definedName name="이광희" localSheetId="0" hidden="1">{#N/A,#N/A,FALSE,"Yield";#N/A,#N/A,FALSE,"Loss1";#N/A,#N/A,FALSE,"Loss2";#N/A,#N/A,FALSE,"Hour-Labor(배분)";#N/A,#N/A,FALSE,"Capital Expenditure";#N/A,#N/A,FALSE,"Productivity"}</definedName>
    <definedName name="이광희" localSheetId="3" hidden="1">{#N/A,#N/A,FALSE,"Yield";#N/A,#N/A,FALSE,"Loss1";#N/A,#N/A,FALSE,"Loss2";#N/A,#N/A,FALSE,"Hour-Labor(배분)";#N/A,#N/A,FALSE,"Capital Expenditure";#N/A,#N/A,FALSE,"Productivity"}</definedName>
    <definedName name="이광희" hidden="1">{#N/A,#N/A,FALSE,"Yield";#N/A,#N/A,FALSE,"Loss1";#N/A,#N/A,FALSE,"Loss2";#N/A,#N/A,FALSE,"Hour-Labor(배분)";#N/A,#N/A,FALSE,"Capital Expenditure";#N/A,#N/A,FALSE,"Productivity"}</definedName>
    <definedName name="이귀식" localSheetId="25" hidden="1">{#N/A,#N/A,FALSE,"Aging Summary";#N/A,#N/A,FALSE,"Ratio Analysis";#N/A,#N/A,FALSE,"Test 120 Day Accts";#N/A,#N/A,FALSE,"Tickmarks"}</definedName>
    <definedName name="이귀식" localSheetId="0" hidden="1">{#N/A,#N/A,FALSE,"Aging Summary";#N/A,#N/A,FALSE,"Ratio Analysis";#N/A,#N/A,FALSE,"Test 120 Day Accts";#N/A,#N/A,FALSE,"Tickmarks"}</definedName>
    <definedName name="이귀식" localSheetId="3" hidden="1">{#N/A,#N/A,FALSE,"Aging Summary";#N/A,#N/A,FALSE,"Ratio Analysis";#N/A,#N/A,FALSE,"Test 120 Day Accts";#N/A,#N/A,FALSE,"Tickmarks"}</definedName>
    <definedName name="이귀식" hidden="1">{#N/A,#N/A,FALSE,"Aging Summary";#N/A,#N/A,FALSE,"Ratio Analysis";#N/A,#N/A,FALSE,"Test 120 Day Accts";#N/A,#N/A,FALSE,"Tickmarks"}</definedName>
    <definedName name="이근우" localSheetId="0" hidden="1">{#N/A,#N/A,FALSE,"BS";#N/A,#N/A,FALSE,"PL";#N/A,#N/A,FALSE,"처분";#N/A,#N/A,FALSE,"현금";#N/A,#N/A,FALSE,"매출";#N/A,#N/A,FALSE,"원가";#N/A,#N/A,FALSE,"경영"}</definedName>
    <definedName name="이근우" localSheetId="3" hidden="1">{#N/A,#N/A,FALSE,"BS";#N/A,#N/A,FALSE,"PL";#N/A,#N/A,FALSE,"처분";#N/A,#N/A,FALSE,"현금";#N/A,#N/A,FALSE,"매출";#N/A,#N/A,FALSE,"원가";#N/A,#N/A,FALSE,"경영"}</definedName>
    <definedName name="이근우" hidden="1">{#N/A,#N/A,FALSE,"BS";#N/A,#N/A,FALSE,"PL";#N/A,#N/A,FALSE,"처분";#N/A,#N/A,FALSE,"현금";#N/A,#N/A,FALSE,"매출";#N/A,#N/A,FALSE,"원가";#N/A,#N/A,FALSE,"경영"}</definedName>
    <definedName name="이기성" localSheetId="0" hidden="1">{"'5'!$A$1:$BB$147"}</definedName>
    <definedName name="이기성" hidden="1">{"'5'!$A$1:$BB$147"}</definedName>
    <definedName name="이도얄"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이도얄"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이도얄"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이동" localSheetId="25" hidden="1">{#N/A,#N/A,FALSE,"을지 (4)";#N/A,#N/A,FALSE,"을지 (5)";#N/A,#N/A,FALSE,"을지 (6)"}</definedName>
    <definedName name="이동" localSheetId="0" hidden="1">{#N/A,#N/A,FALSE,"을지 (4)";#N/A,#N/A,FALSE,"을지 (5)";#N/A,#N/A,FALSE,"을지 (6)"}</definedName>
    <definedName name="이동" localSheetId="3" hidden="1">{#N/A,#N/A,FALSE,"을지 (4)";#N/A,#N/A,FALSE,"을지 (5)";#N/A,#N/A,FALSE,"을지 (6)"}</definedName>
    <definedName name="이동" hidden="1">{#N/A,#N/A,FALSE,"을지 (4)";#N/A,#N/A,FALSE,"을지 (5)";#N/A,#N/A,FALSE,"을지 (6)"}</definedName>
    <definedName name="이동복" localSheetId="0" hidden="1">{#N/A,#N/A,FALSE,"지침";#N/A,#N/A,FALSE,"환경분석";#N/A,#N/A,FALSE,"Sheet16"}</definedName>
    <definedName name="이동복" hidden="1">{#N/A,#N/A,FALSE,"지침";#N/A,#N/A,FALSE,"환경분석";#N/A,#N/A,FALSE,"Sheet16"}</definedName>
    <definedName name="이란" localSheetId="0" hidden="1">{#N/A,#N/A,FALSE,"단축1";#N/A,#N/A,FALSE,"단축2";#N/A,#N/A,FALSE,"단축3";#N/A,#N/A,FALSE,"장축";#N/A,#N/A,FALSE,"4WD"}</definedName>
    <definedName name="이란" hidden="1">{#N/A,#N/A,FALSE,"단축1";#N/A,#N/A,FALSE,"단축2";#N/A,#N/A,FALSE,"단축3";#N/A,#N/A,FALSE,"장축";#N/A,#N/A,FALSE,"4WD"}</definedName>
    <definedName name="이런" localSheetId="25" hidden="1">{"'보고양식'!$A$58:$K$111"}</definedName>
    <definedName name="이런" localSheetId="0" hidden="1">{"'보고양식'!$A$58:$K$111"}</definedName>
    <definedName name="이런" localSheetId="3" hidden="1">{"'보고양식'!$A$58:$K$111"}</definedName>
    <definedName name="이런" hidden="1">{"'보고양식'!$A$58:$K$111"}</definedName>
    <definedName name="이름" localSheetId="2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름"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름"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름"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름1" hidden="1">#REF!</definedName>
    <definedName name="이름고치기" localSheetId="0" hidden="1">{#N/A,#N/A,FALSE,"평균임금기준퇴직금"}</definedName>
    <definedName name="이름고치기" hidden="1">{#N/A,#N/A,FALSE,"평균임금기준퇴직금"}</definedName>
    <definedName name="이름충돌" localSheetId="0" hidden="1">{#N/A,#N/A,FALSE,"계약직(여)"}</definedName>
    <definedName name="이름충돌" localSheetId="3" hidden="1">{#N/A,#N/A,FALSE,"계약직(여)"}</definedName>
    <definedName name="이름충돌" hidden="1">{#N/A,#N/A,FALSE,"계약직(여)"}</definedName>
    <definedName name="이리" localSheetId="0" hidden="1">{"YTD/Forecast",#N/A,TRUE,"Fcst_TPLN";"Monthly Averages",#N/A,TRUE,"Fcst_TPLN"}</definedName>
    <definedName name="이리" localSheetId="3" hidden="1">{"YTD/Forecast",#N/A,TRUE,"Fcst_TPLN";"Monthly Averages",#N/A,TRUE,"Fcst_TPLN"}</definedName>
    <definedName name="이리" hidden="1">{"YTD/Forecast",#N/A,TRUE,"Fcst_TPLN";"Monthly Averages",#N/A,TRUE,"Fcst_TPLN"}</definedName>
    <definedName name="이마트부천" localSheetId="0" hidden="1">{"YTD/Forecast",#N/A,TRUE,"Fcst_TPLN";"Monthly Averages",#N/A,TRUE,"Fcst_TPLN"}</definedName>
    <definedName name="이마트부천" localSheetId="3" hidden="1">{"YTD/Forecast",#N/A,TRUE,"Fcst_TPLN";"Monthly Averages",#N/A,TRUE,"Fcst_TPLN"}</definedName>
    <definedName name="이마트부천" hidden="1">{"YTD/Forecast",#N/A,TRUE,"Fcst_TPLN";"Monthly Averages",#N/A,TRUE,"Fcst_TPLN"}</definedName>
    <definedName name="이마트부평" localSheetId="0" hidden="1">{"YTD/Forecast",#N/A,TRUE,"Fcst_TPLN";"Monthly Averages",#N/A,TRUE,"Fcst_TPLN"}</definedName>
    <definedName name="이마트부평" localSheetId="3" hidden="1">{"YTD/Forecast",#N/A,TRUE,"Fcst_TPLN";"Monthly Averages",#N/A,TRUE,"Fcst_TPLN"}</definedName>
    <definedName name="이마트부평" hidden="1">{"YTD/Forecast",#N/A,TRUE,"Fcst_TPLN";"Monthly Averages",#N/A,TRUE,"Fcst_TPLN"}</definedName>
    <definedName name="이마트인천" localSheetId="0" hidden="1">{"YTD/Forecast",#N/A,TRUE,"Fcst_TPLN";"Monthly Averages",#N/A,TRUE,"Fcst_TPLN"}</definedName>
    <definedName name="이마트인천" localSheetId="3" hidden="1">{"YTD/Forecast",#N/A,TRUE,"Fcst_TPLN";"Monthly Averages",#N/A,TRUE,"Fcst_TPLN"}</definedName>
    <definedName name="이마트인천" hidden="1">{"YTD/Forecast",#N/A,TRUE,"Fcst_TPLN";"Monthly Averages",#N/A,TRUE,"Fcst_TPLN"}</definedName>
    <definedName name="이마트인천점" localSheetId="0" hidden="1">{"YTD/Forecast",#N/A,TRUE,"Fcst_TPLN";"Monthly Averages",#N/A,TRUE,"Fcst_TPLN"}</definedName>
    <definedName name="이마트인천점" localSheetId="3" hidden="1">{"YTD/Forecast",#N/A,TRUE,"Fcst_TPLN";"Monthly Averages",#N/A,TRUE,"Fcst_TPLN"}</definedName>
    <definedName name="이마트인천점" hidden="1">{"YTD/Forecast",#N/A,TRUE,"Fcst_TPLN";"Monthly Averages",#N/A,TRUE,"Fcst_TPLN"}</definedName>
    <definedName name="이마트진주" localSheetId="0" hidden="1">{"YTD/Forecast",#N/A,TRUE,"Fcst_TPLN";"Monthly Averages",#N/A,TRUE,"Fcst_TPLN"}</definedName>
    <definedName name="이마트진주" localSheetId="3" hidden="1">{"YTD/Forecast",#N/A,TRUE,"Fcst_TPLN";"Monthly Averages",#N/A,TRUE,"Fcst_TPLN"}</definedName>
    <definedName name="이마트진주" hidden="1">{"YTD/Forecast",#N/A,TRUE,"Fcst_TPLN";"Monthly Averages",#N/A,TRUE,"Fcst_TPLN"}</definedName>
    <definedName name="이명철" localSheetId="0" hidden="1">{#N/A,#N/A,FALSE,"인원";#N/A,#N/A,FALSE,"비용2";#N/A,#N/A,FALSE,"비용1";#N/A,#N/A,FALSE,"비용";#N/A,#N/A,FALSE,"보증2";#N/A,#N/A,FALSE,"보증1";#N/A,#N/A,FALSE,"보증";#N/A,#N/A,FALSE,"손익1";#N/A,#N/A,FALSE,"손익";#N/A,#N/A,FALSE,"부서별매출";#N/A,#N/A,FALSE,"매출"}</definedName>
    <definedName name="이명철" localSheetId="3" hidden="1">{#N/A,#N/A,FALSE,"인원";#N/A,#N/A,FALSE,"비용2";#N/A,#N/A,FALSE,"비용1";#N/A,#N/A,FALSE,"비용";#N/A,#N/A,FALSE,"보증2";#N/A,#N/A,FALSE,"보증1";#N/A,#N/A,FALSE,"보증";#N/A,#N/A,FALSE,"손익1";#N/A,#N/A,FALSE,"손익";#N/A,#N/A,FALSE,"부서별매출";#N/A,#N/A,FALSE,"매출"}</definedName>
    <definedName name="이명철" hidden="1">{#N/A,#N/A,FALSE,"인원";#N/A,#N/A,FALSE,"비용2";#N/A,#N/A,FALSE,"비용1";#N/A,#N/A,FALSE,"비용";#N/A,#N/A,FALSE,"보증2";#N/A,#N/A,FALSE,"보증1";#N/A,#N/A,FALSE,"보증";#N/A,#N/A,FALSE,"손익1";#N/A,#N/A,FALSE,"손익";#N/A,#N/A,FALSE,"부서별매출";#N/A,#N/A,FALSE,"매출"}</definedName>
    <definedName name="이미" localSheetId="0" hidden="1">{#N/A,#N/A,FALSE,"98소지이동TOTvs99.1 (2)";#N/A,#N/A,FALSE,"TOTAL";#N/A,#N/A,FALSE,"98소지이동TOTvs99.1(b) (2)"}</definedName>
    <definedName name="이미" localSheetId="3" hidden="1">{#N/A,#N/A,FALSE,"98소지이동TOTvs99.1 (2)";#N/A,#N/A,FALSE,"TOTAL";#N/A,#N/A,FALSE,"98소지이동TOTvs99.1(b) (2)"}</definedName>
    <definedName name="이미" hidden="1">{#N/A,#N/A,FALSE,"98소지이동TOTvs99.1 (2)";#N/A,#N/A,FALSE,"TOTAL";#N/A,#N/A,FALSE,"98소지이동TOTvs99.1(b) (2)"}</definedName>
    <definedName name="이미리" localSheetId="0" hidden="1">{#N/A,#N/A,FALSE,"98소지이동TOTvs99.1 (2)";#N/A,#N/A,FALSE,"TOTAL";#N/A,#N/A,FALSE,"98소지이동TOTvs99.1(b) (2)"}</definedName>
    <definedName name="이미리" localSheetId="3" hidden="1">{#N/A,#N/A,FALSE,"98소지이동TOTvs99.1 (2)";#N/A,#N/A,FALSE,"TOTAL";#N/A,#N/A,FALSE,"98소지이동TOTvs99.1(b) (2)"}</definedName>
    <definedName name="이미리" hidden="1">{#N/A,#N/A,FALSE,"98소지이동TOTvs99.1 (2)";#N/A,#N/A,FALSE,"TOTAL";#N/A,#N/A,FALSE,"98소지이동TOTvs99.1(b) (2)"}</definedName>
    <definedName name="이병석" localSheetId="0" hidden="1">{"'5'!$A$1:$BB$147"}</definedName>
    <definedName name="이병석" hidden="1">{"'5'!$A$1:$BB$147"}</definedName>
    <definedName name="이사회" localSheetId="0" hidden="1">{#N/A,#N/A,FALSE,"BS";#N/A,#N/A,FALSE,"PL";#N/A,#N/A,FALSE,"처분";#N/A,#N/A,FALSE,"현금";#N/A,#N/A,FALSE,"매출";#N/A,#N/A,FALSE,"원가";#N/A,#N/A,FALSE,"경영"}</definedName>
    <definedName name="이사회" localSheetId="3" hidden="1">{#N/A,#N/A,FALSE,"BS";#N/A,#N/A,FALSE,"PL";#N/A,#N/A,FALSE,"처분";#N/A,#N/A,FALSE,"현금";#N/A,#N/A,FALSE,"매출";#N/A,#N/A,FALSE,"원가";#N/A,#N/A,FALSE,"경영"}</definedName>
    <definedName name="이사회" hidden="1">{#N/A,#N/A,FALSE,"BS";#N/A,#N/A,FALSE,"PL";#N/A,#N/A,FALSE,"처분";#N/A,#N/A,FALSE,"현금";#N/A,#N/A,FALSE,"매출";#N/A,#N/A,FALSE,"원가";#N/A,#N/A,FALSE,"경영"}</definedName>
    <definedName name="이성일" localSheetId="25" hidden="1">{"'5국공정'!$A$1:$E$128"}</definedName>
    <definedName name="이성일" localSheetId="0" hidden="1">{"'5국공정'!$A$1:$E$128"}</definedName>
    <definedName name="이성일" localSheetId="3" hidden="1">{"'5국공정'!$A$1:$E$128"}</definedName>
    <definedName name="이성일" hidden="1">{"'5국공정'!$A$1:$E$128"}</definedName>
    <definedName name="이소영" hidden="1">#REF!</definedName>
    <definedName name="이슈" localSheetId="0" hidden="1">{#N/A,#N/A,TRUE,"일정"}</definedName>
    <definedName name="이슈" localSheetId="3" hidden="1">{#N/A,#N/A,TRUE,"일정"}</definedName>
    <definedName name="이슈" hidden="1">{#N/A,#N/A,TRUE,"일정"}</definedName>
    <definedName name="이여도" localSheetId="0" hidden="1">{#N/A,#N/A,FALSE,"98소지이동TOTvs99.1 (2)";#N/A,#N/A,FALSE,"TOTAL";#N/A,#N/A,FALSE,"98소지이동TOTvs99.1(b) (2)"}</definedName>
    <definedName name="이여도" localSheetId="3" hidden="1">{#N/A,#N/A,FALSE,"98소지이동TOTvs99.1 (2)";#N/A,#N/A,FALSE,"TOTAL";#N/A,#N/A,FALSE,"98소지이동TOTvs99.1(b) (2)"}</definedName>
    <definedName name="이여도" hidden="1">{#N/A,#N/A,FALSE,"98소지이동TOTvs99.1 (2)";#N/A,#N/A,FALSE,"TOTAL";#N/A,#N/A,FALSE,"98소지이동TOTvs99.1(b) (2)"}</definedName>
    <definedName name="이연법인세회계"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이연법인세회계"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이연법인세회계"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이영봉" localSheetId="0" hidden="1">{#N/A,#N/A,FALSE,"BS";#N/A,#N/A,FALSE,"PL";#N/A,#N/A,FALSE,"처분";#N/A,#N/A,FALSE,"현금";#N/A,#N/A,FALSE,"매출";#N/A,#N/A,FALSE,"원가";#N/A,#N/A,FALSE,"경영"}</definedName>
    <definedName name="이영봉" hidden="1">{#N/A,#N/A,FALSE,"BS";#N/A,#N/A,FALSE,"PL";#N/A,#N/A,FALSE,"처분";#N/A,#N/A,FALSE,"현금";#N/A,#N/A,FALSE,"매출";#N/A,#N/A,FALSE,"원가";#N/A,#N/A,FALSE,"경영"}</definedName>
    <definedName name="이은영" localSheetId="0" hidden="1">{#N/A,#N/A,FALSE,"PART-1234-8-12-9(41)";#N/A,#N/A,FALSE,"PARTS-2(3)";#N/A,#N/A,FALSE,"VAN SYSTEM";#N/A,#N/A,FALSE,"PARTS-10(26)";#N/A,#N/A,FALSE,"PART-5-6-7-11(14)";#N/A,#N/A,FALSE,"PARTS-4(3)";#N/A,#N/A,FALSE,"PCLASS"}</definedName>
    <definedName name="이은영" hidden="1">{#N/A,#N/A,FALSE,"PART-1234-8-12-9(41)";#N/A,#N/A,FALSE,"PARTS-2(3)";#N/A,#N/A,FALSE,"VAN SYSTEM";#N/A,#N/A,FALSE,"PARTS-10(26)";#N/A,#N/A,FALSE,"PART-5-6-7-11(14)";#N/A,#N/A,FALSE,"PARTS-4(3)";#N/A,#N/A,FALSE,"PCLASS"}</definedName>
    <definedName name="이이잉" hidden="1">#REF!</definedName>
    <definedName name="이익잉여금처분계산서" localSheetId="0" hidden="1">{#N/A,#N/A,FALSE,"현장 NCR 분석";#N/A,#N/A,FALSE,"현장품질감사";#N/A,#N/A,FALSE,"현장품질감사"}</definedName>
    <definedName name="이익잉여금처분계산서" hidden="1">{#N/A,#N/A,FALSE,"현장 NCR 분석";#N/A,#N/A,FALSE,"현장품질감사";#N/A,#N/A,FALSE,"현장품질감사"}</definedName>
    <definedName name="이자비용"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자비용"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이자율" localSheetId="0">#REF!</definedName>
    <definedName name="이자율" localSheetId="22">#REF!</definedName>
    <definedName name="이자율">#REF!</definedName>
    <definedName name="이재범" localSheetId="0" hidden="1">{"'분양원가'!$B$1:$F$113"}</definedName>
    <definedName name="이재범" localSheetId="3" hidden="1">{"'분양원가'!$B$1:$F$113"}</definedName>
    <definedName name="이재범" hidden="1">{"'분양원가'!$B$1:$F$113"}</definedName>
    <definedName name="이전" localSheetId="0" hidden="1">{#N/A,#N/A,FALSE,"생산성";#N/A,#N/A,FALSE,"인력1";#N/A,#N/A,FALSE,"인력2";#N/A,#N/A,FALSE,"인력3";#N/A,#N/A,FALSE,"인건1";#N/A,#N/A,FALSE,"인건2";#N/A,#N/A,FALSE,"인건3";#N/A,#N/A,FALSE,"인원증감";#N/A,#N/A,FALSE,"인건증감";#N/A,#N/A,FALSE,"표지등"}</definedName>
    <definedName name="이전" hidden="1">{#N/A,#N/A,FALSE,"생산성";#N/A,#N/A,FALSE,"인력1";#N/A,#N/A,FALSE,"인력2";#N/A,#N/A,FALSE,"인력3";#N/A,#N/A,FALSE,"인건1";#N/A,#N/A,FALSE,"인건2";#N/A,#N/A,FALSE,"인건3";#N/A,#N/A,FALSE,"인원증감";#N/A,#N/A,FALSE,"인건증감";#N/A,#N/A,FALSE,"표지등"}</definedName>
    <definedName name="이종윤"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이종윤"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이지" hidden="1">#REF!</definedName>
    <definedName name="이진구" localSheetId="0" hidden="1">{#N/A,#N/A,FALSE,"지침";#N/A,#N/A,FALSE,"환경분석";#N/A,#N/A,FALSE,"Sheet16"}</definedName>
    <definedName name="이진구" hidden="1">{#N/A,#N/A,FALSE,"지침";#N/A,#N/A,FALSE,"환경분석";#N/A,#N/A,FALSE,"Sheet16"}</definedName>
    <definedName name="이천" localSheetId="0" hidden="1">{#N/A,#N/A,FALSE,"손익표지";#N/A,#N/A,FALSE,"손익계산";#N/A,#N/A,FALSE,"일반관리비";#N/A,#N/A,FALSE,"영업외수익";#N/A,#N/A,FALSE,"영업외비용";#N/A,#N/A,FALSE,"매출액";#N/A,#N/A,FALSE,"요약손익";#N/A,#N/A,FALSE,"요약대차";#N/A,#N/A,FALSE,"매출채권현황";#N/A,#N/A,FALSE,"매출채권명세"}</definedName>
    <definedName name="이천" hidden="1">{#N/A,#N/A,FALSE,"손익표지";#N/A,#N/A,FALSE,"손익계산";#N/A,#N/A,FALSE,"일반관리비";#N/A,#N/A,FALSE,"영업외수익";#N/A,#N/A,FALSE,"영업외비용";#N/A,#N/A,FALSE,"매출액";#N/A,#N/A,FALSE,"요약손익";#N/A,#N/A,FALSE,"요약대차";#N/A,#N/A,FALSE,"매출채권현황";#N/A,#N/A,FALSE,"매출채권명세"}</definedName>
    <definedName name="이천생산" localSheetId="0" hidden="1">{"'Sheet1'!$A$1:$H$36"}</definedName>
    <definedName name="이천생산" hidden="1">{"'Sheet1'!$A$1:$H$36"}</definedName>
    <definedName name="이천자동화팀" localSheetId="0" hidden="1">{"'Sheet1'!$A$1:$H$36"}</definedName>
    <definedName name="이천자동화팀" hidden="1">{"'Sheet1'!$A$1:$H$36"}</definedName>
    <definedName name="이철호" localSheetId="25" hidden="1">{#N/A,#N/A,FALSE,"Aging Summary";#N/A,#N/A,FALSE,"Ratio Analysis";#N/A,#N/A,FALSE,"Test 120 Day Accts";#N/A,#N/A,FALSE,"Tickmarks"}</definedName>
    <definedName name="이철호" localSheetId="0" hidden="1">{#N/A,#N/A,FALSE,"Aging Summary";#N/A,#N/A,FALSE,"Ratio Analysis";#N/A,#N/A,FALSE,"Test 120 Day Accts";#N/A,#N/A,FALSE,"Tickmarks"}</definedName>
    <definedName name="이철호" localSheetId="3" hidden="1">{#N/A,#N/A,FALSE,"Aging Summary";#N/A,#N/A,FALSE,"Ratio Analysis";#N/A,#N/A,FALSE,"Test 120 Day Accts";#N/A,#N/A,FALSE,"Tickmarks"}</definedName>
    <definedName name="이철호" hidden="1">{#N/A,#N/A,FALSE,"Aging Summary";#N/A,#N/A,FALSE,"Ratio Analysis";#N/A,#N/A,FALSE,"Test 120 Day Accts";#N/A,#N/A,FALSE,"Tickmarks"}</definedName>
    <definedName name="이혁준" localSheetId="0" hidden="1">{#N/A,#N/A,FALSE,"단축1";#N/A,#N/A,FALSE,"단축2";#N/A,#N/A,FALSE,"단축3";#N/A,#N/A,FALSE,"장축";#N/A,#N/A,FALSE,"4WD"}</definedName>
    <definedName name="이혁준" hidden="1">{#N/A,#N/A,FALSE,"단축1";#N/A,#N/A,FALSE,"단축2";#N/A,#N/A,FALSE,"단축3";#N/A,#N/A,FALSE,"장축";#N/A,#N/A,FALSE,"4WD"}</definedName>
    <definedName name="이호근"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이호근"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인" localSheetId="25" hidden="1">{#N/A,#N/A,FALSE,"Sheet1"}</definedName>
    <definedName name="인" localSheetId="0" hidden="1">{#N/A,#N/A,FALSE,"Sheet1"}</definedName>
    <definedName name="인" localSheetId="3" hidden="1">{#N/A,#N/A,FALSE,"Sheet1"}</definedName>
    <definedName name="인" hidden="1">{#N/A,#N/A,FALSE,"Sheet1"}</definedName>
    <definedName name="인간" localSheetId="0" hidden="1">{#N/A,#N/A,FALSE,"지침";#N/A,#N/A,FALSE,"환경분석";#N/A,#N/A,FALSE,"Sheet16"}</definedName>
    <definedName name="인간" hidden="1">{#N/A,#N/A,FALSE,"지침";#N/A,#N/A,FALSE,"환경분석";#N/A,#N/A,FALSE,"Sheet16"}</definedName>
    <definedName name="인건비현황" localSheetId="0" hidden="1">{#N/A,#N/A,FALSE,"BS";#N/A,#N/A,FALSE,"PL";#N/A,#N/A,FALSE,"처분";#N/A,#N/A,FALSE,"현금";#N/A,#N/A,FALSE,"매출";#N/A,#N/A,FALSE,"원가";#N/A,#N/A,FALSE,"경영"}</definedName>
    <definedName name="인건비현황" hidden="1">{#N/A,#N/A,FALSE,"BS";#N/A,#N/A,FALSE,"PL";#N/A,#N/A,FALSE,"처분";#N/A,#N/A,FALSE,"현금";#N/A,#N/A,FALSE,"매출";#N/A,#N/A,FALSE,"원가";#N/A,#N/A,FALSE,"경영"}</definedName>
    <definedName name="인끼짱" localSheetId="25" hidden="1">{#N/A,#N/A,FALSE,"COL-HIS"}</definedName>
    <definedName name="인끼짱" localSheetId="0" hidden="1">{#N/A,#N/A,FALSE,"COL-HIS"}</definedName>
    <definedName name="인끼짱" localSheetId="3" hidden="1">{#N/A,#N/A,FALSE,"COL-HIS"}</definedName>
    <definedName name="인끼짱" hidden="1">{#N/A,#N/A,FALSE,"COL-HIS"}</definedName>
    <definedName name="인니" localSheetId="25" hidden="1">{#N/A,#N/A,FALSE,"UNIT";#N/A,#N/A,FALSE,"UNIT";#N/A,#N/A,FALSE,"계정"}</definedName>
    <definedName name="인니" localSheetId="0" hidden="1">{#N/A,#N/A,FALSE,"UNIT";#N/A,#N/A,FALSE,"UNIT";#N/A,#N/A,FALSE,"계정"}</definedName>
    <definedName name="인니" localSheetId="3" hidden="1">{#N/A,#N/A,FALSE,"UNIT";#N/A,#N/A,FALSE,"UNIT";#N/A,#N/A,FALSE,"계정"}</definedName>
    <definedName name="인니" hidden="1">{#N/A,#N/A,FALSE,"UNIT";#N/A,#N/A,FALSE,"UNIT";#N/A,#N/A,FALSE,"계정"}</definedName>
    <definedName name="인당" localSheetId="0" hidden="1">{#N/A,#N/A,FALSE,"총괄수정"}</definedName>
    <definedName name="인당" hidden="1">{#N/A,#N/A,FALSE,"총괄수정"}</definedName>
    <definedName name="인도네시아" localSheetId="25" hidden="1">{#N/A,#N/A,FALSE,"UNIT";#N/A,#N/A,FALSE,"UNIT";#N/A,#N/A,FALSE,"계정"}</definedName>
    <definedName name="인도네시아" localSheetId="0" hidden="1">{#N/A,#N/A,FALSE,"UNIT";#N/A,#N/A,FALSE,"UNIT";#N/A,#N/A,FALSE,"계정"}</definedName>
    <definedName name="인도네시아" localSheetId="3" hidden="1">{#N/A,#N/A,FALSE,"UNIT";#N/A,#N/A,FALSE,"UNIT";#N/A,#N/A,FALSE,"계정"}</definedName>
    <definedName name="인도네시아" hidden="1">{#N/A,#N/A,FALSE,"UNIT";#N/A,#N/A,FALSE,"UNIT";#N/A,#N/A,FALSE,"계정"}</definedName>
    <definedName name="인력계회" hidden="1">#REF!</definedName>
    <definedName name="인몰드2" localSheetId="0" hidden="1">{#N/A,#N/A,FALSE,"단축1";#N/A,#N/A,FALSE,"단축2";#N/A,#N/A,FALSE,"단축3";#N/A,#N/A,FALSE,"장축";#N/A,#N/A,FALSE,"4WD"}</definedName>
    <definedName name="인몰드2" hidden="1">{#N/A,#N/A,FALSE,"단축1";#N/A,#N/A,FALSE,"단축2";#N/A,#N/A,FALSE,"단축3";#N/A,#N/A,FALSE,"장축";#N/A,#N/A,FALSE,"4WD"}</definedName>
    <definedName name="인몰드성형" localSheetId="0" hidden="1">{#N/A,#N/A,FALSE,"단축1";#N/A,#N/A,FALSE,"단축2";#N/A,#N/A,FALSE,"단축3";#N/A,#N/A,FALSE,"장축";#N/A,#N/A,FALSE,"4WD"}</definedName>
    <definedName name="인몰드성형" hidden="1">{#N/A,#N/A,FALSE,"단축1";#N/A,#N/A,FALSE,"단축2";#N/A,#N/A,FALSE,"단축3";#N/A,#N/A,FALSE,"장축";#N/A,#N/A,FALSE,"4WD"}</definedName>
    <definedName name="인사" hidden="1">#REF!</definedName>
    <definedName name="인사2" localSheetId="0" hidden="1">{"'표지'!$B$5"}</definedName>
    <definedName name="인사2" hidden="1">{"'표지'!$B$5"}</definedName>
    <definedName name="인사팀" hidden="1">#REF!</definedName>
    <definedName name="인쇄" localSheetId="0" hidden="1">{#N/A,#N/A,FALSE,"지침";#N/A,#N/A,FALSE,"환경분석";#N/A,#N/A,FALSE,"Sheet16"}</definedName>
    <definedName name="인쇄" hidden="1">{#N/A,#N/A,FALSE,"지침";#N/A,#N/A,FALSE,"환경분석";#N/A,#N/A,FALSE,"Sheet16"}</definedName>
    <definedName name="인쇄BU" localSheetId="0" hidden="1">{#N/A,#N/A,FALSE,"지침";#N/A,#N/A,FALSE,"환경분석";#N/A,#N/A,FALSE,"Sheet16"}</definedName>
    <definedName name="인쇄BU" hidden="1">{#N/A,#N/A,FALSE,"지침";#N/A,#N/A,FALSE,"환경분석";#N/A,#N/A,FALSE,"Sheet16"}</definedName>
    <definedName name="인수" localSheetId="0" hidden="1">{"'5'!$A$1:$BB$147"}</definedName>
    <definedName name="인수" hidden="1">{"'5'!$A$1:$BB$147"}</definedName>
    <definedName name="인수보고" localSheetId="0" hidden="1">{"'5'!$A$1:$BB$147"}</definedName>
    <definedName name="인수보고" hidden="1">{"'5'!$A$1:$BB$147"}</definedName>
    <definedName name="인수보고종합" localSheetId="0" hidden="1">{"'5'!$A$1:$BB$147"}</definedName>
    <definedName name="인수보고종합" hidden="1">{"'5'!$A$1:$BB$147"}</definedName>
    <definedName name="인숭" localSheetId="0" hidden="1">{"'5'!$A$1:$BB$147"}</definedName>
    <definedName name="인숭" hidden="1">{"'5'!$A$1:$BB$147"}</definedName>
    <definedName name="인원" localSheetId="0" hidden="1">{#N/A,#N/A,TRUE,"양식5";#N/A,#N/A,TRUE,"양식1_2_2";#N/A,#N/A,TRUE,"양식1_1_2";#N/A,#N/A,TRUE,"양식2";#N/A,#N/A,TRUE,"양식4";#N/A,#N/A,TRUE,"양식3";#N/A,#N/A,TRUE,"양식6";#N/A,#N/A,TRUE,"양식7";#N/A,#N/A,TRUE,"양식10";#N/A,#N/A,TRUE,"양식11";#N/A,#N/A,TRUE,"양식12";#N/A,#N/A,TRUE,"양식13_1_2";#N/A,#N/A,TRUE,"양식13_2_2";#N/A,#N/A,TRUE,"양식14"}</definedName>
    <definedName name="인원" localSheetId="3" hidden="1">{#N/A,#N/A,TRUE,"양식5";#N/A,#N/A,TRUE,"양식1_2_2";#N/A,#N/A,TRUE,"양식1_1_2";#N/A,#N/A,TRUE,"양식2";#N/A,#N/A,TRUE,"양식4";#N/A,#N/A,TRUE,"양식3";#N/A,#N/A,TRUE,"양식6";#N/A,#N/A,TRUE,"양식7";#N/A,#N/A,TRUE,"양식10";#N/A,#N/A,TRUE,"양식11";#N/A,#N/A,TRUE,"양식12";#N/A,#N/A,TRUE,"양식13_1_2";#N/A,#N/A,TRUE,"양식13_2_2";#N/A,#N/A,TRUE,"양식14"}</definedName>
    <definedName name="인원" hidden="1">{#N/A,#N/A,TRUE,"양식5";#N/A,#N/A,TRUE,"양식1_2_2";#N/A,#N/A,TRUE,"양식1_1_2";#N/A,#N/A,TRUE,"양식2";#N/A,#N/A,TRUE,"양식4";#N/A,#N/A,TRUE,"양식3";#N/A,#N/A,TRUE,"양식6";#N/A,#N/A,TRUE,"양식7";#N/A,#N/A,TRUE,"양식10";#N/A,#N/A,TRUE,"양식11";#N/A,#N/A,TRUE,"양식12";#N/A,#N/A,TRUE,"양식13_1_2";#N/A,#N/A,TRUE,"양식13_2_2";#N/A,#N/A,TRUE,"양식14"}</definedName>
    <definedName name="인원1" localSheetId="0" hidden="1">{#N/A,#N/A,FALSE,"98소지이동TOTvs99.1 (2)";#N/A,#N/A,FALSE,"TOTAL";#N/A,#N/A,FALSE,"98소지이동TOTvs99.1(b) (2)"}</definedName>
    <definedName name="인원1" localSheetId="3" hidden="1">{#N/A,#N/A,FALSE,"98소지이동TOTvs99.1 (2)";#N/A,#N/A,FALSE,"TOTAL";#N/A,#N/A,FALSE,"98소지이동TOTvs99.1(b) (2)"}</definedName>
    <definedName name="인원1" hidden="1">{#N/A,#N/A,FALSE,"98소지이동TOTvs99.1 (2)";#N/A,#N/A,FALSE,"TOTAL";#N/A,#N/A,FALSE,"98소지이동TOTvs99.1(b) (2)"}</definedName>
    <definedName name="인원2"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2"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2"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2002년1월" localSheetId="0"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2002년1월" localSheetId="3"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2002년1월" hidden="1">{#N/A,#N/A,FALSE,"목차";#N/A,#N/A,FALSE,"요약손익";#N/A,#N/A,FALSE,"월별손익";#N/A,#N/A,FALSE,"요약대차";#N/A,#N/A,FALSE,"대차대조표";#N/A,#N/A,FALSE,"요약CASH";#N/A,#N/A,FALSE,"자금운용표";#N/A,#N/A,FALSE,"판매요약";#N/A,#N/A,FALSE,"탐별 매출";#N/A,#N/A,FALSE,"생산요약";#N/A,#N/A,FALSE,"생산량 (2)";#N/A,#N/A,FALSE,"인원운용";#N/A,#N/A,FALSE,"전사집계";#N/A,#N/A,FALSE,"전사월별";#N/A,#N/A,FALSE,"차입금";#N/A,#N/A,FALSE,"자본지출"}</definedName>
    <definedName name="인원계획" localSheetId="0" hidden="1">{#N/A,#N/A,FALSE,"손익표지";#N/A,#N/A,FALSE,"손익계산";#N/A,#N/A,FALSE,"일반관리비";#N/A,#N/A,FALSE,"영업외수익";#N/A,#N/A,FALSE,"영업외비용";#N/A,#N/A,FALSE,"매출액";#N/A,#N/A,FALSE,"요약손익";#N/A,#N/A,FALSE,"요약대차";#N/A,#N/A,FALSE,"매출채권현황";#N/A,#N/A,FALSE,"매출채권명세"}</definedName>
    <definedName name="인원계획" hidden="1">{#N/A,#N/A,FALSE,"손익표지";#N/A,#N/A,FALSE,"손익계산";#N/A,#N/A,FALSE,"일반관리비";#N/A,#N/A,FALSE,"영업외수익";#N/A,#N/A,FALSE,"영업외비용";#N/A,#N/A,FALSE,"매출액";#N/A,#N/A,FALSE,"요약손익";#N/A,#N/A,FALSE,"요약대차";#N/A,#N/A,FALSE,"매출채권현황";#N/A,#N/A,FALSE,"매출채권명세"}</definedName>
    <definedName name="인원충원사유" localSheetId="0" hidden="1">{#N/A,#N/A,FALSE,"계약직(여)"}</definedName>
    <definedName name="인원충원사유" localSheetId="3" hidden="1">{#N/A,#N/A,FALSE,"계약직(여)"}</definedName>
    <definedName name="인원충원사유" hidden="1">{#N/A,#N/A,FALSE,"계약직(여)"}</definedName>
    <definedName name="인원현황" localSheetId="0" hidden="1">{#N/A,#N/A,FALSE,"인원";#N/A,#N/A,FALSE,"비용2";#N/A,#N/A,FALSE,"비용1";#N/A,#N/A,FALSE,"비용";#N/A,#N/A,FALSE,"보증2";#N/A,#N/A,FALSE,"보증1";#N/A,#N/A,FALSE,"보증";#N/A,#N/A,FALSE,"손익1";#N/A,#N/A,FALSE,"손익";#N/A,#N/A,FALSE,"부서별매출";#N/A,#N/A,FALSE,"매출"}</definedName>
    <definedName name="인원현황" hidden="1">{#N/A,#N/A,FALSE,"인원";#N/A,#N/A,FALSE,"비용2";#N/A,#N/A,FALSE,"비용1";#N/A,#N/A,FALSE,"비용";#N/A,#N/A,FALSE,"보증2";#N/A,#N/A,FALSE,"보증1";#N/A,#N/A,FALSE,"보증";#N/A,#N/A,FALSE,"손익1";#N/A,#N/A,FALSE,"손익";#N/A,#N/A,FALSE,"부서별매출";#N/A,#N/A,FALSE,"매출"}</definedName>
    <definedName name="인원현황2" localSheetId="0" hidden="1">{#N/A,#N/A,FALSE,"손익표지";#N/A,#N/A,FALSE,"손익계산";#N/A,#N/A,FALSE,"일반관리비";#N/A,#N/A,FALSE,"영업외수익";#N/A,#N/A,FALSE,"영업외비용";#N/A,#N/A,FALSE,"매출액";#N/A,#N/A,FALSE,"요약손익";#N/A,#N/A,FALSE,"요약대차";#N/A,#N/A,FALSE,"매출채권현황";#N/A,#N/A,FALSE,"매출채권명세"}</definedName>
    <definedName name="인원현황2" hidden="1">{#N/A,#N/A,FALSE,"손익표지";#N/A,#N/A,FALSE,"손익계산";#N/A,#N/A,FALSE,"일반관리비";#N/A,#N/A,FALSE,"영업외수익";#N/A,#N/A,FALSE,"영업외비용";#N/A,#N/A,FALSE,"매출액";#N/A,#N/A,FALSE,"요약손익";#N/A,#N/A,FALSE,"요약대차";#N/A,#N/A,FALSE,"매출채권현황";#N/A,#N/A,FALSE,"매출채권명세"}</definedName>
    <definedName name="인원현황3" localSheetId="0" hidden="1">{#N/A,#N/A,FALSE,"손익표지";#N/A,#N/A,FALSE,"손익계산";#N/A,#N/A,FALSE,"일반관리비";#N/A,#N/A,FALSE,"영업외수익";#N/A,#N/A,FALSE,"영업외비용";#N/A,#N/A,FALSE,"매출액";#N/A,#N/A,FALSE,"요약손익";#N/A,#N/A,FALSE,"요약대차";#N/A,#N/A,FALSE,"매출채권현황";#N/A,#N/A,FALSE,"매출채권명세"}</definedName>
    <definedName name="인원현황3" hidden="1">{#N/A,#N/A,FALSE,"손익표지";#N/A,#N/A,FALSE,"손익계산";#N/A,#N/A,FALSE,"일반관리비";#N/A,#N/A,FALSE,"영업외수익";#N/A,#N/A,FALSE,"영업외비용";#N/A,#N/A,FALSE,"매출액";#N/A,#N/A,FALSE,"요약손익";#N/A,#N/A,FALSE,"요약대차";#N/A,#N/A,FALSE,"매출채권현황";#N/A,#N/A,FALSE,"매출채권명세"}</definedName>
    <definedName name="인천"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인천"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일" localSheetId="0" hidden="1">{#N/A,#N/A,FALSE,"PART-1234-8-12-9(41)";#N/A,#N/A,FALSE,"PARTS-2(3)";#N/A,#N/A,FALSE,"VAN SYSTEM";#N/A,#N/A,FALSE,"PARTS-10(26)";#N/A,#N/A,FALSE,"PART-5-6-7-11(14)";#N/A,#N/A,FALSE,"PARTS-4(3)";#N/A,#N/A,FALSE,"PCLASS"}</definedName>
    <definedName name="일" hidden="1">{#N/A,#N/A,FALSE,"PART-1234-8-12-9(41)";#N/A,#N/A,FALSE,"PARTS-2(3)";#N/A,#N/A,FALSE,"VAN SYSTEM";#N/A,#N/A,FALSE,"PARTS-10(26)";#N/A,#N/A,FALSE,"PART-5-6-7-11(14)";#N/A,#N/A,FALSE,"PARTS-4(3)";#N/A,#N/A,FALSE,"PCLASS"}</definedName>
    <definedName name="一般管理" localSheetId="0" hidden="1">{"'買掛金'!$J$6"}</definedName>
    <definedName name="一般管理" hidden="1">{"'買掛金'!$J$6"}</definedName>
    <definedName name="일반관리비" localSheetId="25" hidden="1">{#N/A,#N/A,FALSE,"Sheet1"}</definedName>
    <definedName name="일반관리비" localSheetId="0" hidden="1">{#N/A,#N/A,FALSE,"Sheet1"}</definedName>
    <definedName name="일반관리비" localSheetId="3" hidden="1">{#N/A,#N/A,FALSE,"Sheet1"}</definedName>
    <definedName name="일반관리비" hidden="1">{#N/A,#N/A,FALSE,"Sheet1"}</definedName>
    <definedName name="일산" localSheetId="0"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일산" localSheetId="3"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일산"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일시적차이대사" localSheetId="0" hidden="1">{#N/A,#N/A,FALSE,"총괄수정"}</definedName>
    <definedName name="일시적차이대사" hidden="1">{#N/A,#N/A,FALSE,"총괄수정"}</definedName>
    <definedName name="일시적차이및이월결손금1q" localSheetId="0" hidden="1">{#N/A,#N/A,FALSE,"총괄수정"}</definedName>
    <definedName name="일시적차이및이월결손금1q" hidden="1">{#N/A,#N/A,FALSE,"총괄수정"}</definedName>
    <definedName name="일위" localSheetId="0" hidden="1">#REF!</definedName>
    <definedName name="일위" hidden="1">#REF!</definedName>
    <definedName name="일이ㅏㄹ" localSheetId="0" hidden="1">{#N/A,#N/A,FALSE,"단축1";#N/A,#N/A,FALSE,"단축2";#N/A,#N/A,FALSE,"단축3";#N/A,#N/A,FALSE,"장축";#N/A,#N/A,FALSE,"4WD"}</definedName>
    <definedName name="일이ㅏㄹ" hidden="1">{#N/A,#N/A,FALSE,"단축1";#N/A,#N/A,FALSE,"단축2";#N/A,#N/A,FALSE,"단축3";#N/A,#N/A,FALSE,"장축";#N/A,#N/A,FALSE,"4WD"}</definedName>
    <definedName name="일일" localSheetId="0" hidden="1">{#N/A,#N/A,FALSE,"정공"}</definedName>
    <definedName name="일일" localSheetId="3" hidden="1">{#N/A,#N/A,FALSE,"정공"}</definedName>
    <definedName name="일일" hidden="1">{#N/A,#N/A,FALSE,"정공"}</definedName>
    <definedName name="일자별" localSheetId="0" hidden="1">{#N/A,#N/A,FALSE,"손익표지";#N/A,#N/A,FALSE,"손익계산";#N/A,#N/A,FALSE,"일반관리비";#N/A,#N/A,FALSE,"영업외수익";#N/A,#N/A,FALSE,"영업외비용";#N/A,#N/A,FALSE,"매출액";#N/A,#N/A,FALSE,"요약손익";#N/A,#N/A,FALSE,"요약대차";#N/A,#N/A,FALSE,"매출채권현황";#N/A,#N/A,FALSE,"매출채권명세"}</definedName>
    <definedName name="일자별" hidden="1">{#N/A,#N/A,FALSE,"손익표지";#N/A,#N/A,FALSE,"손익계산";#N/A,#N/A,FALSE,"일반관리비";#N/A,#N/A,FALSE,"영업외수익";#N/A,#N/A,FALSE,"영업외비용";#N/A,#N/A,FALSE,"매출액";#N/A,#N/A,FALSE,"요약손익";#N/A,#N/A,FALSE,"요약대차";#N/A,#N/A,FALSE,"매출채권현황";#N/A,#N/A,FALSE,"매출채권명세"}</definedName>
    <definedName name="일자별현황" localSheetId="0" hidden="1">{"'5'!$A$1:$BB$147"}</definedName>
    <definedName name="일자별현황" hidden="1">{"'5'!$A$1:$BB$147"}</definedName>
    <definedName name="일정97" hidden="1">#REF!</definedName>
    <definedName name="일정표1" localSheetId="0" hidden="1">{#N/A,#N/A,FALSE,"P.C.B"}</definedName>
    <definedName name="일정표1" hidden="1">{#N/A,#N/A,FALSE,"P.C.B"}</definedName>
    <definedName name="임대료" localSheetId="0" hidden="1">{#N/A,#N/A,FALSE,"Aging Summary";#N/A,#N/A,FALSE,"Ratio Analysis";#N/A,#N/A,FALSE,"Test 120 Day Accts";#N/A,#N/A,FALSE,"Tickmarks"}</definedName>
    <definedName name="임대료" hidden="1">{#N/A,#N/A,FALSE,"Aging Summary";#N/A,#N/A,FALSE,"Ratio Analysis";#N/A,#N/A,FALSE,"Test 120 Day Accts";#N/A,#N/A,FALSE,"Tickmarks"}</definedName>
    <definedName name="임대미수" hidden="1">#REF!</definedName>
    <definedName name="임대보증금" localSheetId="0" hidden="1">{#N/A,#N/A,FALSE,"BS";#N/A,#N/A,FALSE,"PL";#N/A,#N/A,FALSE,"처분";#N/A,#N/A,FALSE,"현금";#N/A,#N/A,FALSE,"매출";#N/A,#N/A,FALSE,"원가";#N/A,#N/A,FALSE,"경영"}</definedName>
    <definedName name="임대보증금" localSheetId="3" hidden="1">{#N/A,#N/A,FALSE,"BS";#N/A,#N/A,FALSE,"PL";#N/A,#N/A,FALSE,"처분";#N/A,#N/A,FALSE,"현금";#N/A,#N/A,FALSE,"매출";#N/A,#N/A,FALSE,"원가";#N/A,#N/A,FALSE,"경영"}</definedName>
    <definedName name="임대보증금" hidden="1">{#N/A,#N/A,FALSE,"BS";#N/A,#N/A,FALSE,"PL";#N/A,#N/A,FALSE,"처분";#N/A,#N/A,FALSE,"현금";#N/A,#N/A,FALSE,"매출";#N/A,#N/A,FALSE,"원가";#N/A,#N/A,FALSE,"경영"}</definedName>
    <definedName name="임대보증금1" hidden="1">#REF!</definedName>
    <definedName name="임동원" localSheetId="0" hidden="1">{#N/A,#N/A,FALSE,"정공"}</definedName>
    <definedName name="임동원" localSheetId="3" hidden="1">{#N/A,#N/A,FALSE,"정공"}</definedName>
    <definedName name="임동원" hidden="1">{#N/A,#N/A,FALSE,"정공"}</definedName>
    <definedName name="임마" localSheetId="0" hidden="1">{#N/A,#N/A,FALSE,"KMC최종회의(7월) 자료"}</definedName>
    <definedName name="임마" hidden="1">{#N/A,#N/A,FALSE,"KMC최종회의(7월) 자료"}</definedName>
    <definedName name="임시가" localSheetId="0" hidden="1">{#N/A,#N/A,FALSE,"지침";#N/A,#N/A,FALSE,"환경분석";#N/A,#N/A,FALSE,"Sheet16"}</definedName>
    <definedName name="임시가" hidden="1">{#N/A,#N/A,FALSE,"지침";#N/A,#N/A,FALSE,"환경분석";#N/A,#N/A,FALSE,"Sheet16"}</definedName>
    <definedName name="임지현" localSheetId="0" hidden="1">{#N/A,#N/A,FALSE,"BS";#N/A,#N/A,FALSE,"PL";#N/A,#N/A,FALSE,"처분";#N/A,#N/A,FALSE,"현금";#N/A,#N/A,FALSE,"매출";#N/A,#N/A,FALSE,"원가";#N/A,#N/A,FALSE,"경영"}</definedName>
    <definedName name="임지현" hidden="1">{#N/A,#N/A,FALSE,"BS";#N/A,#N/A,FALSE,"PL";#N/A,#N/A,FALSE,"처분";#N/A,#N/A,FALSE,"현금";#N/A,#N/A,FALSE,"매출";#N/A,#N/A,FALSE,"원가";#N/A,#N/A,FALSE,"경영"}</definedName>
    <definedName name="임차" localSheetId="0" hidden="1">{"'분양원가'!$B$1:$F$113"}</definedName>
    <definedName name="임차" localSheetId="3" hidden="1">{"'분양원가'!$B$1:$F$113"}</definedName>
    <definedName name="임차" hidden="1">{"'분양원가'!$B$1:$F$113"}</definedName>
    <definedName name="임차2" localSheetId="0" hidden="1">{"'분양원가'!$B$1:$F$113"}</definedName>
    <definedName name="임차2" localSheetId="3" hidden="1">{"'분양원가'!$B$1:$F$113"}</definedName>
    <definedName name="임차2" hidden="1">{"'분양원가'!$B$1:$F$113"}</definedName>
    <definedName name="입고" hidden="1">#REF!</definedName>
    <definedName name="잉"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잉"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ㅈ" localSheetId="25" hidden="1">{#N/A,#N/A,FALSE,"Sheet1"}</definedName>
    <definedName name="ㅈ" localSheetId="0" hidden="1">{#N/A,#N/A,FALSE,"Sheet1"}</definedName>
    <definedName name="ㅈ" localSheetId="3" hidden="1">{#N/A,#N/A,FALSE,"Sheet1"}</definedName>
    <definedName name="ㅈ" hidden="1">{#N/A,#N/A,FALSE,"Sheet1"}</definedName>
    <definedName name="ㅈ35454345" localSheetId="0" hidden="1">{#N/A,#N/A,FALSE,"PART-1234-8-12-9(41)";#N/A,#N/A,FALSE,"PARTS-2(3)";#N/A,#N/A,FALSE,"VAN SYSTEM";#N/A,#N/A,FALSE,"PARTS-10(26)";#N/A,#N/A,FALSE,"PART-5-6-7-11(14)";#N/A,#N/A,FALSE,"PARTS-4(3)";#N/A,#N/A,FALSE,"PCLASS"}</definedName>
    <definedName name="ㅈ35454345" hidden="1">{#N/A,#N/A,FALSE,"PART-1234-8-12-9(41)";#N/A,#N/A,FALSE,"PARTS-2(3)";#N/A,#N/A,FALSE,"VAN SYSTEM";#N/A,#N/A,FALSE,"PARTS-10(26)";#N/A,#N/A,FALSE,"PART-5-6-7-11(14)";#N/A,#N/A,FALSE,"PARTS-4(3)";#N/A,#N/A,FALSE,"PCLASS"}</definedName>
    <definedName name="ㅈ35454345_2" localSheetId="0" hidden="1">{#N/A,#N/A,FALSE,"PART-1234-8-12-9(41)";#N/A,#N/A,FALSE,"PARTS-2(3)";#N/A,#N/A,FALSE,"VAN SYSTEM";#N/A,#N/A,FALSE,"PARTS-10(26)";#N/A,#N/A,FALSE,"PART-5-6-7-11(14)";#N/A,#N/A,FALSE,"PARTS-4(3)";#N/A,#N/A,FALSE,"PCLASS"}</definedName>
    <definedName name="ㅈ35454345_2" hidden="1">{#N/A,#N/A,FALSE,"PART-1234-8-12-9(41)";#N/A,#N/A,FALSE,"PARTS-2(3)";#N/A,#N/A,FALSE,"VAN SYSTEM";#N/A,#N/A,FALSE,"PARTS-10(26)";#N/A,#N/A,FALSE,"PART-5-6-7-11(14)";#N/A,#N/A,FALSE,"PARTS-4(3)";#N/A,#N/A,FALSE,"PCLASS"}</definedName>
    <definedName name="ㅈㄱ3"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ㅈㄱ3" hidden="1">{#N/A,#N/A,FALSE,"손익표지";#N/A,#N/A,FALSE,"손익계산";#N/A,#N/A,FALSE,"일반관리비";#N/A,#N/A,FALSE,"영업외수익";#N/A,#N/A,FALSE,"영업외비용";#N/A,#N/A,FALSE,"매출액";#N/A,#N/A,FALSE,"요약손익";#N/A,#N/A,FALSE,"요약대차";#N/A,#N/A,FALSE,"매출채권현황";#N/A,#N/A,FALSE,"매출채권명세"}</definedName>
    <definedName name="ㅈ고모" localSheetId="0" hidden="1">{#N/A,#N/A,FALSE,"단축1";#N/A,#N/A,FALSE,"단축2";#N/A,#N/A,FALSE,"단축3";#N/A,#N/A,FALSE,"장축";#N/A,#N/A,FALSE,"4WD"}</definedName>
    <definedName name="ㅈ고모" hidden="1">{#N/A,#N/A,FALSE,"단축1";#N/A,#N/A,FALSE,"단축2";#N/A,#N/A,FALSE,"단축3";#N/A,#N/A,FALSE,"장축";#N/A,#N/A,FALSE,"4WD"}</definedName>
    <definedName name="ㅈㄴㅇㄹㅊㅁ" localSheetId="0" hidden="1">{#N/A,#N/A,FALSE,"단축1";#N/A,#N/A,FALSE,"단축2";#N/A,#N/A,FALSE,"단축3";#N/A,#N/A,FALSE,"장축";#N/A,#N/A,FALSE,"4WD"}</definedName>
    <definedName name="ㅈㄴㅇㄹㅊㅁ" hidden="1">{#N/A,#N/A,FALSE,"단축1";#N/A,#N/A,FALSE,"단축2";#N/A,#N/A,FALSE,"단축3";#N/A,#N/A,FALSE,"장축";#N/A,#N/A,FALSE,"4WD"}</definedName>
    <definedName name="ㅈㄷ" localSheetId="0" hidden="1">{#N/A,#N/A,FALSE,"PART-1234-8-12-9(41)";#N/A,#N/A,FALSE,"PARTS-2(3)";#N/A,#N/A,FALSE,"VAN SYSTEM";#N/A,#N/A,FALSE,"PARTS-10(26)";#N/A,#N/A,FALSE,"PART-5-6-7-11(14)";#N/A,#N/A,FALSE,"PARTS-4(3)";#N/A,#N/A,FALSE,"PCLASS"}</definedName>
    <definedName name="ㅈㄷ" hidden="1">{#N/A,#N/A,FALSE,"PART-1234-8-12-9(41)";#N/A,#N/A,FALSE,"PARTS-2(3)";#N/A,#N/A,FALSE,"VAN SYSTEM";#N/A,#N/A,FALSE,"PARTS-10(26)";#N/A,#N/A,FALSE,"PART-5-6-7-11(14)";#N/A,#N/A,FALSE,"PARTS-4(3)";#N/A,#N/A,FALSE,"PCLASS"}</definedName>
    <definedName name="ㅈㄷ2" hidden="1">#REF!</definedName>
    <definedName name="ㅈㄷㄱ" localSheetId="25" hidden="1">{#N/A,#N/A,FALSE,"BS";#N/A,#N/A,FALSE,"PL";#N/A,#N/A,FALSE,"처분";#N/A,#N/A,FALSE,"현금";#N/A,#N/A,FALSE,"매출";#N/A,#N/A,FALSE,"원가";#N/A,#N/A,FALSE,"경영"}</definedName>
    <definedName name="ㅈㄷㄱ" localSheetId="0" hidden="1">{#N/A,#N/A,FALSE,"BS";#N/A,#N/A,FALSE,"PL";#N/A,#N/A,FALSE,"처분";#N/A,#N/A,FALSE,"현금";#N/A,#N/A,FALSE,"매출";#N/A,#N/A,FALSE,"원가";#N/A,#N/A,FALSE,"경영"}</definedName>
    <definedName name="ㅈㄷㄱ" localSheetId="3" hidden="1">{#N/A,#N/A,FALSE,"BS";#N/A,#N/A,FALSE,"PL";#N/A,#N/A,FALSE,"처분";#N/A,#N/A,FALSE,"현금";#N/A,#N/A,FALSE,"매출";#N/A,#N/A,FALSE,"원가";#N/A,#N/A,FALSE,"경영"}</definedName>
    <definedName name="ㅈㄷㄱ" hidden="1">{#N/A,#N/A,FALSE,"BS";#N/A,#N/A,FALSE,"PL";#N/A,#N/A,FALSE,"처분";#N/A,#N/A,FALSE,"현금";#N/A,#N/A,FALSE,"매출";#N/A,#N/A,FALSE,"원가";#N/A,#N/A,FALSE,"경영"}</definedName>
    <definedName name="ㅈㄷㄱㅈ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ㅈㄷㄱㅈㄷ" hidden="1">{#N/A,#N/A,FALSE,"손익표지";#N/A,#N/A,FALSE,"손익계산";#N/A,#N/A,FALSE,"일반관리비";#N/A,#N/A,FALSE,"영업외수익";#N/A,#N/A,FALSE,"영업외비용";#N/A,#N/A,FALSE,"매출액";#N/A,#N/A,FALSE,"요약손익";#N/A,#N/A,FALSE,"요약대차";#N/A,#N/A,FALSE,"매출채권현황";#N/A,#N/A,FALSE,"매출채권명세"}</definedName>
    <definedName name="ㅈㄷㄱㅈㄷㄱ"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ㅈㄷㄱㅈㄷㄱ" hidden="1">{#N/A,#N/A,FALSE,"손익표지";#N/A,#N/A,FALSE,"손익계산";#N/A,#N/A,FALSE,"일반관리비";#N/A,#N/A,FALSE,"영업외수익";#N/A,#N/A,FALSE,"영업외비용";#N/A,#N/A,FALSE,"매출액";#N/A,#N/A,FALSE,"요약손익";#N/A,#N/A,FALSE,"요약대차";#N/A,#N/A,FALSE,"매출채권현황";#N/A,#N/A,FALSE,"매출채권명세"}</definedName>
    <definedName name="ㅈㄷㅈㄱ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ㅈㄷㅈㄱㄷ" hidden="1">{#N/A,#N/A,FALSE,"손익표지";#N/A,#N/A,FALSE,"손익계산";#N/A,#N/A,FALSE,"일반관리비";#N/A,#N/A,FALSE,"영업외수익";#N/A,#N/A,FALSE,"영업외비용";#N/A,#N/A,FALSE,"매출액";#N/A,#N/A,FALSE,"요약손익";#N/A,#N/A,FALSE,"요약대차";#N/A,#N/A,FALSE,"매출채권현황";#N/A,#N/A,FALSE,"매출채권명세"}</definedName>
    <definedName name="ㅈㄷㅈ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ㅈㄷㅈㄷ" hidden="1">{#N/A,#N/A,FALSE,"손익표지";#N/A,#N/A,FALSE,"손익계산";#N/A,#N/A,FALSE,"일반관리비";#N/A,#N/A,FALSE,"영업외수익";#N/A,#N/A,FALSE,"영업외비용";#N/A,#N/A,FALSE,"매출액";#N/A,#N/A,FALSE,"요약손익";#N/A,#N/A,FALSE,"요약대차";#N/A,#N/A,FALSE,"매출채권현황";#N/A,#N/A,FALSE,"매출채권명세"}</definedName>
    <definedName name="ㅈㄹ" localSheetId="0" hidden="1">{#N/A,#N/A,FALSE,"단축1";#N/A,#N/A,FALSE,"단축2";#N/A,#N/A,FALSE,"단축3";#N/A,#N/A,FALSE,"장축";#N/A,#N/A,FALSE,"4WD"}</definedName>
    <definedName name="ㅈㄹ" hidden="1">{#N/A,#N/A,FALSE,"단축1";#N/A,#N/A,FALSE,"단축2";#N/A,#N/A,FALSE,"단축3";#N/A,#N/A,FALSE,"장축";#N/A,#N/A,FALSE,"4WD"}</definedName>
    <definedName name="ㅈㅂ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ㅈㅂㄷ" hidden="1">{#N/A,#N/A,FALSE,"손익표지";#N/A,#N/A,FALSE,"손익계산";#N/A,#N/A,FALSE,"일반관리비";#N/A,#N/A,FALSE,"영업외수익";#N/A,#N/A,FALSE,"영업외비용";#N/A,#N/A,FALSE,"매출액";#N/A,#N/A,FALSE,"요약손익";#N/A,#N/A,FALSE,"요약대차";#N/A,#N/A,FALSE,"매출채권현황";#N/A,#N/A,FALSE,"매출채권명세"}</definedName>
    <definedName name="ㅈㅂㅂㅂㅂㅂㅂㅂㅂㅂㅂㅂ"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ㅈㅂㅂㅂㅂㅂㅂㅂㅂㅂㅂㅂ" hidden="1">{#N/A,#N/A,FALSE,"손익표지";#N/A,#N/A,FALSE,"손익계산";#N/A,#N/A,FALSE,"일반관리비";#N/A,#N/A,FALSE,"영업외수익";#N/A,#N/A,FALSE,"영업외비용";#N/A,#N/A,FALSE,"매출액";#N/A,#N/A,FALSE,"요약손익";#N/A,#N/A,FALSE,"요약대차";#N/A,#N/A,FALSE,"매출채권현황";#N/A,#N/A,FALSE,"매출채권명세"}</definedName>
    <definedName name="ㅈㅂㅇ" localSheetId="0" hidden="1">{"'보고양식'!$A$58:$K$111"}</definedName>
    <definedName name="ㅈㅂㅇ" hidden="1">{"'보고양식'!$A$58:$K$111"}</definedName>
    <definedName name="ㅈㅂㅎㄹㅈㄷㅎ" localSheetId="0" hidden="1">{"'5'!$A$1:$BB$147"}</definedName>
    <definedName name="ㅈㅂㅎㄹㅈㄷㅎ" hidden="1">{"'5'!$A$1:$BB$147"}</definedName>
    <definedName name="ㅈㅅ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ㅈㅅㄷ" hidden="1">{#N/A,#N/A,FALSE,"손익표지";#N/A,#N/A,FALSE,"손익계산";#N/A,#N/A,FALSE,"일반관리비";#N/A,#N/A,FALSE,"영업외수익";#N/A,#N/A,FALSE,"영업외비용";#N/A,#N/A,FALSE,"매출액";#N/A,#N/A,FALSE,"요약손익";#N/A,#N/A,FALSE,"요약대차";#N/A,#N/A,FALSE,"매출채권현황";#N/A,#N/A,FALSE,"매출채권명세"}</definedName>
    <definedName name="ㅈㅈ" localSheetId="25" hidden="1">{#N/A,#N/A,FALSE,"을지 (4)";#N/A,#N/A,FALSE,"을지 (5)";#N/A,#N/A,FALSE,"을지 (6)"}</definedName>
    <definedName name="ㅈㅈ" localSheetId="0" hidden="1">{#N/A,#N/A,FALSE,"을지 (4)";#N/A,#N/A,FALSE,"을지 (5)";#N/A,#N/A,FALSE,"을지 (6)"}</definedName>
    <definedName name="ㅈㅈ" localSheetId="3" hidden="1">{#N/A,#N/A,FALSE,"을지 (4)";#N/A,#N/A,FALSE,"을지 (5)";#N/A,#N/A,FALSE,"을지 (6)"}</definedName>
    <definedName name="ㅈㅈ" hidden="1">{#N/A,#N/A,FALSE,"을지 (4)";#N/A,#N/A,FALSE,"을지 (5)";#N/A,#N/A,FALSE,"을지 (6)"}</definedName>
    <definedName name="ㅈㅈ1212" localSheetId="0" hidden="1">{#N/A,#N/A,FALSE,"보고목차";#N/A,#N/A,FALSE,"1)서비스접수";#N/A,#N/A,FALSE,"2)상담";#N/A,#N/A,FALSE,"2.월별접수추이현황";#N/A,#N/A,FALSE,"3.일자별접수현황";#N/A,#N/A,FALSE,"4.상담내용";#N/A,#N/A,FALSE,"5.미처리현황";#N/A,#N/A,FALSE,"6.재발방지";#N/A,#N/A,FALSE,"7.당월주요문제점"}</definedName>
    <definedName name="ㅈㅈ1212" hidden="1">{#N/A,#N/A,FALSE,"보고목차";#N/A,#N/A,FALSE,"1)서비스접수";#N/A,#N/A,FALSE,"2)상담";#N/A,#N/A,FALSE,"2.월별접수추이현황";#N/A,#N/A,FALSE,"3.일자별접수현황";#N/A,#N/A,FALSE,"4.상담내용";#N/A,#N/A,FALSE,"5.미처리현황";#N/A,#N/A,FALSE,"6.재발방지";#N/A,#N/A,FALSE,"7.당월주요문제점"}</definedName>
    <definedName name="ㅈㅈㄷㄷ"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ㅈㅈㄷㄷ" hidden="1">{#N/A,#N/A,FALSE,"손익표지";#N/A,#N/A,FALSE,"손익계산";#N/A,#N/A,FALSE,"일반관리비";#N/A,#N/A,FALSE,"영업외수익";#N/A,#N/A,FALSE,"영업외비용";#N/A,#N/A,FALSE,"매출액";#N/A,#N/A,FALSE,"요약손익";#N/A,#N/A,FALSE,"요약대차";#N/A,#N/A,FALSE,"매출채권현황";#N/A,#N/A,FALSE,"매출채권명세"}</definedName>
    <definedName name="ㅈㅈㅈ" localSheetId="25" hidden="1">{#N/A,#N/A,FALSE,"BS";#N/A,#N/A,FALSE,"PL";#N/A,#N/A,FALSE,"처분";#N/A,#N/A,FALSE,"현금";#N/A,#N/A,FALSE,"매출";#N/A,#N/A,FALSE,"원가";#N/A,#N/A,FALSE,"경영"}</definedName>
    <definedName name="ㅈㅈㅈ" localSheetId="0" hidden="1">{#N/A,#N/A,FALSE,"BS";#N/A,#N/A,FALSE,"PL";#N/A,#N/A,FALSE,"처분";#N/A,#N/A,FALSE,"현금";#N/A,#N/A,FALSE,"매출";#N/A,#N/A,FALSE,"원가";#N/A,#N/A,FALSE,"경영"}</definedName>
    <definedName name="ㅈㅈㅈ" localSheetId="3" hidden="1">{#N/A,#N/A,FALSE,"BS";#N/A,#N/A,FALSE,"PL";#N/A,#N/A,FALSE,"처분";#N/A,#N/A,FALSE,"현금";#N/A,#N/A,FALSE,"매출";#N/A,#N/A,FALSE,"원가";#N/A,#N/A,FALSE,"경영"}</definedName>
    <definedName name="ㅈㅈㅈ" hidden="1">{#N/A,#N/A,FALSE,"BS";#N/A,#N/A,FALSE,"PL";#N/A,#N/A,FALSE,"처분";#N/A,#N/A,FALSE,"현금";#N/A,#N/A,FALSE,"매출";#N/A,#N/A,FALSE,"원가";#N/A,#N/A,FALSE,"경영"}</definedName>
    <definedName name="ㅈㅈㅈㅈ" localSheetId="0" hidden="1">{#N/A,#N/A,FALSE,"Aging Summary";#N/A,#N/A,FALSE,"Ratio Analysis";#N/A,#N/A,FALSE,"Test 120 Day Accts";#N/A,#N/A,FALSE,"Tickmarks"}</definedName>
    <definedName name="ㅈㅈㅈㅈ" hidden="1">{#N/A,#N/A,FALSE,"Aging Summary";#N/A,#N/A,FALSE,"Ratio Analysis";#N/A,#N/A,FALSE,"Test 120 Day Accts";#N/A,#N/A,FALSE,"Tickmarks"}</definedName>
    <definedName name="ㅈㅈㅈㅈㅈ" localSheetId="0" hidden="1">{#N/A,#N/A,FALSE,"UNIT";#N/A,#N/A,FALSE,"UNIT";#N/A,#N/A,FALSE,"계정"}</definedName>
    <definedName name="ㅈㅈㅈㅈㅈ" hidden="1">{#N/A,#N/A,FALSE,"UNIT";#N/A,#N/A,FALSE,"UNIT";#N/A,#N/A,FALSE,"계정"}</definedName>
    <definedName name="자" localSheetId="25" hidden="1">{#N/A,#N/A,FALSE,"BS";#N/A,#N/A,FALSE,"PL";#N/A,#N/A,FALSE,"처분";#N/A,#N/A,FALSE,"현금";#N/A,#N/A,FALSE,"매출";#N/A,#N/A,FALSE,"원가";#N/A,#N/A,FALSE,"경영"}</definedName>
    <definedName name="자" localSheetId="0" hidden="1">{#N/A,#N/A,FALSE,"BS";#N/A,#N/A,FALSE,"PL";#N/A,#N/A,FALSE,"처분";#N/A,#N/A,FALSE,"현금";#N/A,#N/A,FALSE,"매출";#N/A,#N/A,FALSE,"원가";#N/A,#N/A,FALSE,"경영"}</definedName>
    <definedName name="자" localSheetId="3" hidden="1">{#N/A,#N/A,FALSE,"BS";#N/A,#N/A,FALSE,"PL";#N/A,#N/A,FALSE,"처분";#N/A,#N/A,FALSE,"현금";#N/A,#N/A,FALSE,"매출";#N/A,#N/A,FALSE,"원가";#N/A,#N/A,FALSE,"경영"}</definedName>
    <definedName name="자" hidden="1">{#N/A,#N/A,FALSE,"BS";#N/A,#N/A,FALSE,"PL";#N/A,#N/A,FALSE,"처분";#N/A,#N/A,FALSE,"현금";#N/A,#N/A,FALSE,"매출";#N/A,#N/A,FALSE,"원가";#N/A,#N/A,FALSE,"경영"}</definedName>
    <definedName name="자." localSheetId="25" hidden="1">{#N/A,#N/A,FALSE,"UNIT";#N/A,#N/A,FALSE,"UNIT";#N/A,#N/A,FALSE,"계정"}</definedName>
    <definedName name="자." localSheetId="0" hidden="1">{#N/A,#N/A,FALSE,"UNIT";#N/A,#N/A,FALSE,"UNIT";#N/A,#N/A,FALSE,"계정"}</definedName>
    <definedName name="자." localSheetId="3" hidden="1">{#N/A,#N/A,FALSE,"UNIT";#N/A,#N/A,FALSE,"UNIT";#N/A,#N/A,FALSE,"계정"}</definedName>
    <definedName name="자." hidden="1">{#N/A,#N/A,FALSE,"UNIT";#N/A,#N/A,FALSE,"UNIT";#N/A,#N/A,FALSE,"계정"}</definedName>
    <definedName name="자.." localSheetId="25" hidden="1">{#N/A,#N/A,FALSE,"UNIT";#N/A,#N/A,FALSE,"UNIT";#N/A,#N/A,FALSE,"계정"}</definedName>
    <definedName name="자.." localSheetId="0" hidden="1">{#N/A,#N/A,FALSE,"UNIT";#N/A,#N/A,FALSE,"UNIT";#N/A,#N/A,FALSE,"계정"}</definedName>
    <definedName name="자.." localSheetId="3" hidden="1">{#N/A,#N/A,FALSE,"UNIT";#N/A,#N/A,FALSE,"UNIT";#N/A,#N/A,FALSE,"계정"}</definedName>
    <definedName name="자.." hidden="1">{#N/A,#N/A,FALSE,"UNIT";#N/A,#N/A,FALSE,"UNIT";#N/A,#N/A,FALSE,"계정"}</definedName>
    <definedName name="자가소비" hidden="1">#REF!</definedName>
    <definedName name="자금계획" hidden="1">#REF!</definedName>
    <definedName name="자금수지_00"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_00"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금수지_0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자나" localSheetId="0" hidden="1">{"'5'!$A$1:$BB$147"}</definedName>
    <definedName name="자나" hidden="1">{"'5'!$A$1:$BB$147"}</definedName>
    <definedName name="자나다다라" localSheetId="0" hidden="1">{"'5'!$A$1:$BB$147"}</definedName>
    <definedName name="자나다다라" hidden="1">{"'5'!$A$1:$BB$147"}</definedName>
    <definedName name="자다라다" localSheetId="0" hidden="1">{"'5'!$A$1:$BB$147"}</definedName>
    <definedName name="자다라다" hidden="1">{"'5'!$A$1:$BB$147"}</definedName>
    <definedName name="자다라다가라" localSheetId="0" hidden="1">{"'5'!$A$1:$BB$147"}</definedName>
    <definedName name="자다라다가라" hidden="1">{"'5'!$A$1:$BB$147"}</definedName>
    <definedName name="자다라다라다라" localSheetId="0" hidden="1">{"'5'!$A$1:$BB$147"}</definedName>
    <definedName name="자다라다라다라" hidden="1">{"'5'!$A$1:$BB$147"}</definedName>
    <definedName name="자동화" localSheetId="25" hidden="1">{#N/A,#N/A,FALSE,"UNIT";#N/A,#N/A,FALSE,"UNIT";#N/A,#N/A,FALSE,"계정"}</definedName>
    <definedName name="자동화" localSheetId="0" hidden="1">{#N/A,#N/A,FALSE,"UNIT";#N/A,#N/A,FALSE,"UNIT";#N/A,#N/A,FALSE,"계정"}</definedName>
    <definedName name="자동화" localSheetId="3" hidden="1">{#N/A,#N/A,FALSE,"UNIT";#N/A,#N/A,FALSE,"UNIT";#N/A,#N/A,FALSE,"계정"}</definedName>
    <definedName name="자동화" hidden="1">{#N/A,#N/A,FALSE,"UNIT";#N/A,#N/A,FALSE,"UNIT";#N/A,#N/A,FALSE,"계정"}</definedName>
    <definedName name="자동화팀" localSheetId="0" hidden="1">{"'Sheet1'!$A$1:$H$36"}</definedName>
    <definedName name="자동화팀" hidden="1">{"'Sheet1'!$A$1:$H$36"}</definedName>
    <definedName name="자료" localSheetId="0" hidden="1">{#N/A,#N/A,FALSE,"PART-1234-8-12-9(41)";#N/A,#N/A,FALSE,"PARTS-2(3)";#N/A,#N/A,FALSE,"VAN SYSTEM";#N/A,#N/A,FALSE,"PARTS-10(26)";#N/A,#N/A,FALSE,"PART-5-6-7-11(14)";#N/A,#N/A,FALSE,"PARTS-4(3)";#N/A,#N/A,FALSE,"PCLASS"}</definedName>
    <definedName name="자료" hidden="1">{#N/A,#N/A,FALSE,"PART-1234-8-12-9(41)";#N/A,#N/A,FALSE,"PARTS-2(3)";#N/A,#N/A,FALSE,"VAN SYSTEM";#N/A,#N/A,FALSE,"PARTS-10(26)";#N/A,#N/A,FALSE,"PART-5-6-7-11(14)";#N/A,#N/A,FALSE,"PARTS-4(3)";#N/A,#N/A,FALSE,"PCLASS"}</definedName>
    <definedName name="자료정리" localSheetId="0" hidden="1">{#N/A,#N/A,FALSE,"단축1";#N/A,#N/A,FALSE,"단축2";#N/A,#N/A,FALSE,"단축3";#N/A,#N/A,FALSE,"장축";#N/A,#N/A,FALSE,"4WD"}</definedName>
    <definedName name="자료정리" hidden="1">{#N/A,#N/A,FALSE,"단축1";#N/A,#N/A,FALSE,"단축2";#N/A,#N/A,FALSE,"단축3";#N/A,#N/A,FALSE,"장축";#N/A,#N/A,FALSE,"4WD"}</definedName>
    <definedName name="자리" localSheetId="0" hidden="1">{"'Sheet1'!$A$1:$H$36"}</definedName>
    <definedName name="자리" hidden="1">{"'Sheet1'!$A$1:$H$36"}</definedName>
    <definedName name="자본" hidden="1">#REF!</definedName>
    <definedName name="자본금" localSheetId="25" hidden="1">{#N/A,#N/A,FALSE,"Aging Summary";#N/A,#N/A,FALSE,"Ratio Analysis";#N/A,#N/A,FALSE,"Test 120 Day Accts";#N/A,#N/A,FALSE,"Tickmarks"}</definedName>
    <definedName name="자본금" localSheetId="0" hidden="1">{#N/A,#N/A,FALSE,"Aging Summary";#N/A,#N/A,FALSE,"Ratio Analysis";#N/A,#N/A,FALSE,"Test 120 Day Accts";#N/A,#N/A,FALSE,"Tickmarks"}</definedName>
    <definedName name="자본금" localSheetId="3" hidden="1">{#N/A,#N/A,FALSE,"Aging Summary";#N/A,#N/A,FALSE,"Ratio Analysis";#N/A,#N/A,FALSE,"Test 120 Day Accts";#N/A,#N/A,FALSE,"Tickmarks"}</definedName>
    <definedName name="자본금" hidden="1">{#N/A,#N/A,FALSE,"Aging Summary";#N/A,#N/A,FALSE,"Ratio Analysis";#N/A,#N/A,FALSE,"Test 120 Day Accts";#N/A,#N/A,FALSE,"Tickmarks"}</definedName>
    <definedName name="자본반기" hidden="1">#REF!</definedName>
    <definedName name="자본방" localSheetId="0" hidden="1">{#N/A,#N/A,FALSE,"Aging Summary";#N/A,#N/A,FALSE,"Ratio Analysis";#N/A,#N/A,FALSE,"Test 120 Day Accts";#N/A,#N/A,FALSE,"Tickmarks"}</definedName>
    <definedName name="자본방" localSheetId="3" hidden="1">{#N/A,#N/A,FALSE,"Aging Summary";#N/A,#N/A,FALSE,"Ratio Analysis";#N/A,#N/A,FALSE,"Test 120 Day Accts";#N/A,#N/A,FALSE,"Tickmarks"}</definedName>
    <definedName name="자본방" hidden="1">{#N/A,#N/A,FALSE,"Aging Summary";#N/A,#N/A,FALSE,"Ratio Analysis";#N/A,#N/A,FALSE,"Test 120 Day Accts";#N/A,#N/A,FALSE,"Tickmarks"}</definedName>
    <definedName name="자본변동표3" localSheetId="25" hidden="1">{#N/A,#N/A,FALSE,"Aging Summary";#N/A,#N/A,FALSE,"Ratio Analysis";#N/A,#N/A,FALSE,"Test 120 Day Accts";#N/A,#N/A,FALSE,"Tickmarks"}</definedName>
    <definedName name="자본변동표3" localSheetId="0" hidden="1">{#N/A,#N/A,FALSE,"Aging Summary";#N/A,#N/A,FALSE,"Ratio Analysis";#N/A,#N/A,FALSE,"Test 120 Day Accts";#N/A,#N/A,FALSE,"Tickmarks"}</definedName>
    <definedName name="자본변동표3" localSheetId="3" hidden="1">{#N/A,#N/A,FALSE,"Aging Summary";#N/A,#N/A,FALSE,"Ratio Analysis";#N/A,#N/A,FALSE,"Test 120 Day Accts";#N/A,#N/A,FALSE,"Tickmarks"}</definedName>
    <definedName name="자본변동표3" hidden="1">{#N/A,#N/A,FALSE,"Aging Summary";#N/A,#N/A,FALSE,"Ratio Analysis";#N/A,#N/A,FALSE,"Test 120 Day Accts";#N/A,#N/A,FALSE,"Tickmarks"}</definedName>
    <definedName name="자본적" localSheetId="0" hidden="1">{#N/A,#N/A,FALSE,"98소지이동TOTvs99.1 (2)";#N/A,#N/A,FALSE,"TOTAL";#N/A,#N/A,FALSE,"98소지이동TOTvs99.1(b) (2)"}</definedName>
    <definedName name="자본적" localSheetId="3" hidden="1">{#N/A,#N/A,FALSE,"98소지이동TOTvs99.1 (2)";#N/A,#N/A,FALSE,"TOTAL";#N/A,#N/A,FALSE,"98소지이동TOTvs99.1(b) (2)"}</definedName>
    <definedName name="자본적" hidden="1">{#N/A,#N/A,FALSE,"98소지이동TOTvs99.1 (2)";#N/A,#N/A,FALSE,"TOTAL";#N/A,#N/A,FALSE,"98소지이동TOTvs99.1(b) (2)"}</definedName>
    <definedName name="자사아다" localSheetId="0" hidden="1">{"'5'!$A$1:$BB$147"}</definedName>
    <definedName name="자사아다" hidden="1">{"'5'!$A$1:$BB$147"}</definedName>
    <definedName name="자산">#REF!</definedName>
    <definedName name="자산1" localSheetId="0" hidden="1">{#N/A,#N/A,TRUE,"LOADCOVE";#N/A,#N/A,TRUE,"PAGE001";#N/A,#N/A,TRUE,"PAGE002";#N/A,#N/A,TRUE,"PAGE003";#N/A,#N/A,TRUE,"PAGE004";#N/A,#N/A,TRUE,"PAGE005";#N/A,#N/A,TRUE,"PAGE006";#N/A,#N/A,TRUE,"PAGE007";#N/A,#N/A,TRUE,"PAGE008";#N/A,#N/A,TRUE,"PAGE009";#N/A,#N/A,TRUE,"PAGE010";#N/A,#N/A,TRUE,"PAGE011";#N/A,#N/A,TRUE,"PAGE012";#N/A,#N/A,TRUE,"PAGE013"}</definedName>
    <definedName name="자산1" hidden="1">{#N/A,#N/A,TRUE,"LOADCOVE";#N/A,#N/A,TRUE,"PAGE001";#N/A,#N/A,TRUE,"PAGE002";#N/A,#N/A,TRUE,"PAGE003";#N/A,#N/A,TRUE,"PAGE004";#N/A,#N/A,TRUE,"PAGE005";#N/A,#N/A,TRUE,"PAGE006";#N/A,#N/A,TRUE,"PAGE007";#N/A,#N/A,TRUE,"PAGE008";#N/A,#N/A,TRUE,"PAGE009";#N/A,#N/A,TRUE,"PAGE010";#N/A,#N/A,TRUE,"PAGE011";#N/A,#N/A,TRUE,"PAGE012";#N/A,#N/A,TRUE,"PAGE013"}</definedName>
    <definedName name="자자자잦" localSheetId="0" hidden="1">{"'5'!$A$1:$BB$147"}</definedName>
    <definedName name="자자자잦" hidden="1">{"'5'!$A$1:$BB$147"}</definedName>
    <definedName name="자잦" localSheetId="0" hidden="1">{"'5'!$A$1:$BB$147"}</definedName>
    <definedName name="자잦" hidden="1">{"'5'!$A$1:$BB$147"}</definedName>
    <definedName name="자재기준" localSheetId="0" hidden="1">{#N/A,#N/A,TRUE,"Y생산";#N/A,#N/A,TRUE,"Y판매";#N/A,#N/A,TRUE,"Y총물량";#N/A,#N/A,TRUE,"Y능력";#N/A,#N/A,TRUE,"YKD"}</definedName>
    <definedName name="자재기준" hidden="1">{#N/A,#N/A,TRUE,"Y생산";#N/A,#N/A,TRUE,"Y판매";#N/A,#N/A,TRUE,"Y총물량";#N/A,#N/A,TRUE,"Y능력";#N/A,#N/A,TRUE,"YKD"}</definedName>
    <definedName name="자지" localSheetId="0" hidden="1">{"'5'!$A$1:$BB$147"}</definedName>
    <definedName name="자지" hidden="1">{"'5'!$A$1:$BB$147"}</definedName>
    <definedName name="자회사Total" localSheetId="0" hidden="1">{#N/A,#N/A,FALSE,"주요여수신";#N/A,#N/A,FALSE,"수신금리";#N/A,#N/A,FALSE,"대출금리";#N/A,#N/A,FALSE,"신규대출";#N/A,#N/A,FALSE,"총액대출"}</definedName>
    <definedName name="자회사Total" hidden="1">{#N/A,#N/A,FALSE,"주요여수신";#N/A,#N/A,FALSE,"수신금리";#N/A,#N/A,FALSE,"대출금리";#N/A,#N/A,FALSE,"신규대출";#N/A,#N/A,FALSE,"총액대출"}</definedName>
    <definedName name="작년환율" localSheetId="0">#REF!</definedName>
    <definedName name="작년환율" localSheetId="22">#REF!</definedName>
    <definedName name="작년환율">#REF!</definedName>
    <definedName name="작성1" localSheetId="0"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작성1"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작성기준"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작성기준"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작성조서" localSheetId="0" hidden="1">{#N/A,#N/A,FALSE,"BS";#N/A,#N/A,FALSE,"PL";#N/A,#N/A,FALSE,"처분";#N/A,#N/A,FALSE,"현금";#N/A,#N/A,FALSE,"매출";#N/A,#N/A,FALSE,"원가";#N/A,#N/A,FALSE,"경영"}</definedName>
    <definedName name="작성조서" localSheetId="3" hidden="1">{#N/A,#N/A,FALSE,"BS";#N/A,#N/A,FALSE,"PL";#N/A,#N/A,FALSE,"처분";#N/A,#N/A,FALSE,"현금";#N/A,#N/A,FALSE,"매출";#N/A,#N/A,FALSE,"원가";#N/A,#N/A,FALSE,"경영"}</definedName>
    <definedName name="작성조서" hidden="1">{#N/A,#N/A,FALSE,"BS";#N/A,#N/A,FALSE,"PL";#N/A,#N/A,FALSE,"처분";#N/A,#N/A,FALSE,"현금";#N/A,#N/A,FALSE,"매출";#N/A,#N/A,FALSE,"원가";#N/A,#N/A,FALSE,"경영"}</definedName>
    <definedName name="작업" localSheetId="0" hidden="1">{#N/A,#N/A,FALSE,"군산원가";#N/A,#N/A,FALSE,"팀별월별";#N/A,#N/A,FALSE,"타공정대체";#N/A,#N/A,FALSE,"기타경비";#N/A,#N/A,FALSE,"원료";#N/A,#N/A,FALSE,"연료"}</definedName>
    <definedName name="작업" localSheetId="3" hidden="1">{#N/A,#N/A,FALSE,"군산원가";#N/A,#N/A,FALSE,"팀별월별";#N/A,#N/A,FALSE,"타공정대체";#N/A,#N/A,FALSE,"기타경비";#N/A,#N/A,FALSE,"원료";#N/A,#N/A,FALSE,"연료"}</definedName>
    <definedName name="작업" hidden="1">{#N/A,#N/A,FALSE,"군산원가";#N/A,#N/A,FALSE,"팀별월별";#N/A,#N/A,FALSE,"타공정대체";#N/A,#N/A,FALSE,"기타경비";#N/A,#N/A,FALSE,"원료";#N/A,#N/A,FALSE,"연료"}</definedName>
    <definedName name="작업2" localSheetId="0" hidden="1">{"'표지'!$B$5"}</definedName>
    <definedName name="작업2" hidden="1">{"'표지'!$B$5"}</definedName>
    <definedName name="작업장" localSheetId="0" hidden="1">{"'표지'!$B$5"}</definedName>
    <definedName name="작업장" hidden="1">{"'표지'!$B$5"}</definedName>
    <definedName name="작업환경개선서" localSheetId="0" hidden="1">{#N/A,#N/A,FALSE,"KMC최종회의(7월) 자료"}</definedName>
    <definedName name="작업환경개선서" hidden="1">{#N/A,#N/A,FALSE,"KMC최종회의(7월) 자료"}</definedName>
    <definedName name="잔다르크" localSheetId="0" hidden="1">{#N/A,#N/A,FALSE,"정공"}</definedName>
    <definedName name="잔다르크" localSheetId="3" hidden="1">{#N/A,#N/A,FALSE,"정공"}</definedName>
    <definedName name="잔다르크" hidden="1">{#N/A,#N/A,FALSE,"정공"}</definedName>
    <definedName name="잔양" localSheetId="0" hidden="1">{#N/A,#N/A,FALSE,"P.C.B"}</definedName>
    <definedName name="잔양" hidden="1">{#N/A,#N/A,FALSE,"P.C.B"}</definedName>
    <definedName name="잠잠"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잠잠"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잠정보고" localSheetId="0" hidden="1">{#N/A,#N/A,FALSE,"주요여수신";#N/A,#N/A,FALSE,"수신금리";#N/A,#N/A,FALSE,"대출금리";#N/A,#N/A,FALSE,"신규대출";#N/A,#N/A,FALSE,"총액대출"}</definedName>
    <definedName name="잠정보고" hidden="1">{#N/A,#N/A,FALSE,"주요여수신";#N/A,#N/A,FALSE,"수신금리";#N/A,#N/A,FALSE,"대출금리";#N/A,#N/A,FALSE,"신규대출";#N/A,#N/A,FALSE,"총액대출"}</definedName>
    <definedName name="雑費" localSheetId="0" hidden="1">{"'買掛金'!$J$6"}</definedName>
    <definedName name="雑費" hidden="1">{"'買掛金'!$J$6"}</definedName>
    <definedName name="잡손실" localSheetId="0" hidden="1">{#N/A,#N/A,FALSE,"1.CRITERIA";#N/A,#N/A,FALSE,"2.IS";#N/A,#N/A,FALSE,"3.BS";#N/A,#N/A,FALSE,"4.PER PL";#N/A,#N/A,FALSE,"5.INVESTMENT";#N/A,#N/A,FALSE,"6.공문";#N/A,#N/A,FALSE,"7.netinvest"}</definedName>
    <definedName name="잡손실" hidden="1">{#N/A,#N/A,FALSE,"1.CRITERIA";#N/A,#N/A,FALSE,"2.IS";#N/A,#N/A,FALSE,"3.BS";#N/A,#N/A,FALSE,"4.PER PL";#N/A,#N/A,FALSE,"5.INVESTMENT";#N/A,#N/A,FALSE,"6.공문";#N/A,#N/A,FALSE,"7.netinvest"}</definedName>
    <definedName name="잡손익2" localSheetId="0" hidden="1">{#N/A,#N/A,FALSE,"BS";#N/A,#N/A,FALSE,"PL";#N/A,#N/A,FALSE,"처분";#N/A,#N/A,FALSE,"현금";#N/A,#N/A,FALSE,"매출";#N/A,#N/A,FALSE,"원가";#N/A,#N/A,FALSE,"경영"}</definedName>
    <definedName name="잡손익2" hidden="1">{#N/A,#N/A,FALSE,"BS";#N/A,#N/A,FALSE,"PL";#N/A,#N/A,FALSE,"처분";#N/A,#N/A,FALSE,"현금";#N/A,#N/A,FALSE,"매출";#N/A,#N/A,FALSE,"원가";#N/A,#N/A,FALSE,"경영"}</definedName>
    <definedName name="잡이익" localSheetId="0" hidden="1">{#N/A,#N/A,FALSE,"1.CRITERIA";#N/A,#N/A,FALSE,"2.IS";#N/A,#N/A,FALSE,"3.BS";#N/A,#N/A,FALSE,"4.PER PL";#N/A,#N/A,FALSE,"5.INVESTMENT";#N/A,#N/A,FALSE,"6.공문";#N/A,#N/A,FALSE,"7.netinvest"}</definedName>
    <definedName name="잡이익" hidden="1">{#N/A,#N/A,FALSE,"1.CRITERIA";#N/A,#N/A,FALSE,"2.IS";#N/A,#N/A,FALSE,"3.BS";#N/A,#N/A,FALSE,"4.PER PL";#N/A,#N/A,FALSE,"5.INVESTMENT";#N/A,#N/A,FALSE,"6.공문";#N/A,#N/A,FALSE,"7.netinvest"}</definedName>
    <definedName name="장VP" localSheetId="25" hidden="1">{#N/A,#N/A,FALSE,"UNIT";#N/A,#N/A,FALSE,"UNIT";#N/A,#N/A,FALSE,"계정"}</definedName>
    <definedName name="장VP" localSheetId="0" hidden="1">{#N/A,#N/A,FALSE,"UNIT";#N/A,#N/A,FALSE,"UNIT";#N/A,#N/A,FALSE,"계정"}</definedName>
    <definedName name="장VP" localSheetId="3" hidden="1">{#N/A,#N/A,FALSE,"UNIT";#N/A,#N/A,FALSE,"UNIT";#N/A,#N/A,FALSE,"계정"}</definedName>
    <definedName name="장VP" hidden="1">{#N/A,#N/A,FALSE,"UNIT";#N/A,#N/A,FALSE,"UNIT";#N/A,#N/A,FALSE,"계정"}</definedName>
    <definedName name="장기미수금" localSheetId="25" hidden="1">{#N/A,#N/A,FALSE,"UNIT";#N/A,#N/A,FALSE,"UNIT";#N/A,#N/A,FALSE,"계정"}</definedName>
    <definedName name="장기미수금" localSheetId="0" hidden="1">{#N/A,#N/A,FALSE,"UNIT";#N/A,#N/A,FALSE,"UNIT";#N/A,#N/A,FALSE,"계정"}</definedName>
    <definedName name="장기미수금" localSheetId="3" hidden="1">{#N/A,#N/A,FALSE,"UNIT";#N/A,#N/A,FALSE,"UNIT";#N/A,#N/A,FALSE,"계정"}</definedName>
    <definedName name="장기미수금" hidden="1">{#N/A,#N/A,FALSE,"UNIT";#N/A,#N/A,FALSE,"UNIT";#N/A,#N/A,FALSE,"계정"}</definedName>
    <definedName name="장기성예금" hidden="1">#REF!</definedName>
    <definedName name="장기성채권" hidden="1">#REF!</definedName>
    <definedName name="장기예수금2" hidden="1">#REF!</definedName>
    <definedName name="장기차입2000" hidden="1">#REF!</definedName>
    <definedName name="장단점분석"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장단점분석"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長島" localSheetId="0" hidden="1">{"'買掛金'!$J$6"}</definedName>
    <definedName name="長島" hidden="1">{"'買掛金'!$J$6"}</definedName>
    <definedName name="장미경" localSheetId="0" hidden="1">{#N/A,#N/A,FALSE,"PHOTO5";#N/A,#N/A,FALSE,"ETCH5";#N/A,#N/A,FALSE,"DIFF5";#N/A,#N/A,FALSE,"CVD5";#N/A,#N/A,FALSE,"I5";#N/A,#N/A,FALSE,"METAL5";#N/A,#N/A,FALSE,"PHOTO6";#N/A,#N/A,FALSE,"ETCH6";#N/A,#N/A,FALSE,"DIFF6";#N/A,#N/A,FALSE,"CVD6";#N/A,#N/A,FALSE,"I6";#N/A,#N/A,FALSE,"METAL6"}</definedName>
    <definedName name="장미경" hidden="1">{#N/A,#N/A,FALSE,"PHOTO5";#N/A,#N/A,FALSE,"ETCH5";#N/A,#N/A,FALSE,"DIFF5";#N/A,#N/A,FALSE,"CVD5";#N/A,#N/A,FALSE,"I5";#N/A,#N/A,FALSE,"METAL5";#N/A,#N/A,FALSE,"PHOTO6";#N/A,#N/A,FALSE,"ETCH6";#N/A,#N/A,FALSE,"DIFF6";#N/A,#N/A,FALSE,"CVD6";#N/A,#N/A,FALSE,"I6";#N/A,#N/A,FALSE,"METAL6"}</definedName>
    <definedName name="장비별" hidden="1">#REF!</definedName>
    <definedName name="장비세부" hidden="1">#REF!</definedName>
    <definedName name="장비투자" hidden="1">#REF!</definedName>
    <definedName name="장예" localSheetId="22">#REF!</definedName>
    <definedName name="장예">#REF!</definedName>
    <definedName name="장지선" hidden="1">#REF!</definedName>
    <definedName name="장호철" localSheetId="0" hidden="1">{#N/A,#N/A,FALSE,"PART-1234-8-12-9(41)";#N/A,#N/A,FALSE,"PARTS-2(3)";#N/A,#N/A,FALSE,"VAN SYSTEM";#N/A,#N/A,FALSE,"PARTS-10(26)";#N/A,#N/A,FALSE,"PART-5-6-7-11(14)";#N/A,#N/A,FALSE,"PARTS-4(3)";#N/A,#N/A,FALSE,"PCLASS"}</definedName>
    <definedName name="장호철" hidden="1">{#N/A,#N/A,FALSE,"PART-1234-8-12-9(41)";#N/A,#N/A,FALSE,"PARTS-2(3)";#N/A,#N/A,FALSE,"VAN SYSTEM";#N/A,#N/A,FALSE,"PARTS-10(26)";#N/A,#N/A,FALSE,"PART-5-6-7-11(14)";#N/A,#N/A,FALSE,"PARTS-4(3)";#N/A,#N/A,FALSE,"PCLASS"}</definedName>
    <definedName name="장호철_2" localSheetId="0" hidden="1">{#N/A,#N/A,FALSE,"PART-1234-8-12-9(41)";#N/A,#N/A,FALSE,"PARTS-2(3)";#N/A,#N/A,FALSE,"VAN SYSTEM";#N/A,#N/A,FALSE,"PARTS-10(26)";#N/A,#N/A,FALSE,"PART-5-6-7-11(14)";#N/A,#N/A,FALSE,"PARTS-4(3)";#N/A,#N/A,FALSE,"PCLASS"}</definedName>
    <definedName name="장호철_2" hidden="1">{#N/A,#N/A,FALSE,"PART-1234-8-12-9(41)";#N/A,#N/A,FALSE,"PARTS-2(3)";#N/A,#N/A,FALSE,"VAN SYSTEM";#N/A,#N/A,FALSE,"PARTS-10(26)";#N/A,#N/A,FALSE,"PART-5-6-7-11(14)";#N/A,#N/A,FALSE,"PARTS-4(3)";#N/A,#N/A,FALSE,"PCLASS"}</definedName>
    <definedName name="장호철1" localSheetId="0" hidden="1">{#N/A,#N/A,FALSE,"PART-1234-8-12-9(41)";#N/A,#N/A,FALSE,"PARTS-2(3)";#N/A,#N/A,FALSE,"VAN SYSTEM";#N/A,#N/A,FALSE,"PARTS-10(26)";#N/A,#N/A,FALSE,"PART-5-6-7-11(14)";#N/A,#N/A,FALSE,"PARTS-4(3)";#N/A,#N/A,FALSE,"PCLASS"}</definedName>
    <definedName name="장호철1" hidden="1">{#N/A,#N/A,FALSE,"PART-1234-8-12-9(41)";#N/A,#N/A,FALSE,"PARTS-2(3)";#N/A,#N/A,FALSE,"VAN SYSTEM";#N/A,#N/A,FALSE,"PARTS-10(26)";#N/A,#N/A,FALSE,"PART-5-6-7-11(14)";#N/A,#N/A,FALSE,"PARTS-4(3)";#N/A,#N/A,FALSE,"PCLASS"}</definedName>
    <definedName name="장호철ㅁㅁㅁ"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장호철ㅁㅁ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재" localSheetId="0" hidden="1">{#N/A,#N/A,FALSE,"UNIT";#N/A,#N/A,FALSE,"UNIT";#N/A,#N/A,FALSE,"계정"}</definedName>
    <definedName name="재" hidden="1">{#N/A,#N/A,FALSE,"UNIT";#N/A,#N/A,FALSE,"UNIT";#N/A,#N/A,FALSE,"계정"}</definedName>
    <definedName name="재경" localSheetId="25" hidden="1">{#N/A,#N/A,FALSE,"UNIT";#N/A,#N/A,FALSE,"UNIT";#N/A,#N/A,FALSE,"계정"}</definedName>
    <definedName name="재경" localSheetId="0" hidden="1">{#N/A,#N/A,FALSE,"UNIT";#N/A,#N/A,FALSE,"UNIT";#N/A,#N/A,FALSE,"계정"}</definedName>
    <definedName name="재경" localSheetId="3" hidden="1">{#N/A,#N/A,FALSE,"UNIT";#N/A,#N/A,FALSE,"UNIT";#N/A,#N/A,FALSE,"계정"}</definedName>
    <definedName name="재경" hidden="1">{#N/A,#N/A,FALSE,"UNIT";#N/A,#N/A,FALSE,"UNIT";#N/A,#N/A,FALSE,"계정"}</definedName>
    <definedName name="재고" localSheetId="0" hidden="1">{#N/A,#N/A,FALSE,"지침";#N/A,#N/A,FALSE,"환경분석";#N/A,#N/A,FALSE,"Sheet16"}</definedName>
    <definedName name="재고" hidden="1">{#N/A,#N/A,FALSE,"지침";#N/A,#N/A,FALSE,"환경분석";#N/A,#N/A,FALSE,"Sheet16"}</definedName>
    <definedName name="재고소진" localSheetId="0" hidden="1">{#N/A,#N/A,FALSE,"지침";#N/A,#N/A,FALSE,"환경분석";#N/A,#N/A,FALSE,"Sheet16"}</definedName>
    <definedName name="재고소진" hidden="1">{#N/A,#N/A,FALSE,"지침";#N/A,#N/A,FALSE,"환경분석";#N/A,#N/A,FALSE,"Sheet16"}</definedName>
    <definedName name="재고자산수량"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수량"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재고자산이자최종" localSheetId="0" hidden="1">{"'분양원가'!$B$1:$F$113"}</definedName>
    <definedName name="재고자산이자최종" localSheetId="3" hidden="1">{"'분양원가'!$B$1:$F$113"}</definedName>
    <definedName name="재고자산이자최종" hidden="1">{"'분양원가'!$B$1:$F$113"}</definedName>
    <definedName name="재공포함" localSheetId="0" hidden="1">{#N/A,#N/A,FALSE,"Sheet5"}</definedName>
    <definedName name="재공포함" hidden="1">{#N/A,#N/A,FALSE,"Sheet5"}</definedName>
    <definedName name="재료" localSheetId="25" hidden="1">{#N/A,#N/A,FALSE,"UNIT";#N/A,#N/A,FALSE,"UNIT";#N/A,#N/A,FALSE,"계정"}</definedName>
    <definedName name="재료" localSheetId="0" hidden="1">{#N/A,#N/A,FALSE,"UNIT";#N/A,#N/A,FALSE,"UNIT";#N/A,#N/A,FALSE,"계정"}</definedName>
    <definedName name="재료" localSheetId="3" hidden="1">{#N/A,#N/A,FALSE,"UNIT";#N/A,#N/A,FALSE,"UNIT";#N/A,#N/A,FALSE,"계정"}</definedName>
    <definedName name="재료" hidden="1">{#N/A,#N/A,FALSE,"UNIT";#N/A,#N/A,FALSE,"UNIT";#N/A,#N/A,FALSE,"계정"}</definedName>
    <definedName name="재료비단가대비표2" localSheetId="0" hidden="1">{"'Firr(선)'!$AS$1:$AY$62","'Firr(사)'!$AS$1:$AY$62","'Firr(회)'!$AS$1:$AY$62","'Firr(선)'!$L$1:$V$62","'Firr(사)'!$L$1:$V$62","'Firr(회)'!$L$1:$V$62"}</definedName>
    <definedName name="재료비단가대비표2" hidden="1">{"'Firr(선)'!$AS$1:$AY$62","'Firr(사)'!$AS$1:$AY$62","'Firr(회)'!$AS$1:$AY$62","'Firr(선)'!$L$1:$V$62","'Firr(사)'!$L$1:$V$62","'Firr(회)'!$L$1:$V$62"}</definedName>
    <definedName name="재무" hidden="1">#REF!</definedName>
    <definedName name="재민" localSheetId="0" hidden="1">{"'5'!$A$1:$BB$147"}</definedName>
    <definedName name="재민" hidden="1">{"'5'!$A$1:$BB$147"}</definedName>
    <definedName name="재으닝뻥ㅁㄹㅇㅁ" localSheetId="0" hidden="1">{#N/A,#N/A,FALSE,"PART-1234-8-12-9(41)";#N/A,#N/A,FALSE,"PARTS-2(3)";#N/A,#N/A,FALSE,"VAN SYSTEM";#N/A,#N/A,FALSE,"PARTS-10(26)";#N/A,#N/A,FALSE,"PART-5-6-7-11(14)";#N/A,#N/A,FALSE,"PARTS-4(3)";#N/A,#N/A,FALSE,"PCLASS"}</definedName>
    <definedName name="재으닝뻥ㅁㄹㅇㅁ" hidden="1">{#N/A,#N/A,FALSE,"PART-1234-8-12-9(41)";#N/A,#N/A,FALSE,"PARTS-2(3)";#N/A,#N/A,FALSE,"VAN SYSTEM";#N/A,#N/A,FALSE,"PARTS-10(26)";#N/A,#N/A,FALSE,"PART-5-6-7-11(14)";#N/A,#N/A,FALSE,"PARTS-4(3)";#N/A,#N/A,FALSE,"PCLASS"}</definedName>
    <definedName name="재재재" localSheetId="0" hidden="1">{"'미착금액'!$A$4:$G$14"}</definedName>
    <definedName name="재재재" hidden="1">{"'미착금액'!$A$4:$G$14"}</definedName>
    <definedName name="재조보관" localSheetId="0" hidden="1">{"'Sheet1'!$R$24:$V$24"}</definedName>
    <definedName name="재조보관" hidden="1">{"'Sheet1'!$R$24:$V$24"}</definedName>
    <definedName name="재할인대상" localSheetId="0" hidden="1">{#N/A,#N/A,FALSE,"주요여수신";#N/A,#N/A,FALSE,"수신금리";#N/A,#N/A,FALSE,"대출금리";#N/A,#N/A,FALSE,"신규대출";#N/A,#N/A,FALSE,"총액대출"}</definedName>
    <definedName name="재할인대상" hidden="1">{#N/A,#N/A,FALSE,"주요여수신";#N/A,#N/A,FALSE,"수신금리";#N/A,#N/A,FALSE,"대출금리";#N/A,#N/A,FALSE,"신규대출";#N/A,#N/A,FALSE,"총액대출"}</definedName>
    <definedName name="저" localSheetId="0" hidden="1">{#N/A,#N/A,FALSE,"PART-1234-8-12-9(41)";#N/A,#N/A,FALSE,"PARTS-2(3)";#N/A,#N/A,FALSE,"VAN SYSTEM";#N/A,#N/A,FALSE,"PARTS-10(26)";#N/A,#N/A,FALSE,"PART-5-6-7-11(14)";#N/A,#N/A,FALSE,"PARTS-4(3)";#N/A,#N/A,FALSE,"PCLASS"}</definedName>
    <definedName name="저" hidden="1">{#N/A,#N/A,FALSE,"PART-1234-8-12-9(41)";#N/A,#N/A,FALSE,"PARTS-2(3)";#N/A,#N/A,FALSE,"VAN SYSTEM";#N/A,#N/A,FALSE,"PARTS-10(26)";#N/A,#N/A,FALSE,"PART-5-6-7-11(14)";#N/A,#N/A,FALSE,"PARTS-4(3)";#N/A,#N/A,FALSE,"PCLASS"}</definedName>
    <definedName name="저1" localSheetId="0" hidden="1">{#N/A,#N/A,FALSE,"정공"}</definedName>
    <definedName name="저1" localSheetId="3" hidden="1">{#N/A,#N/A,FALSE,"정공"}</definedName>
    <definedName name="저1" hidden="1">{#N/A,#N/A,FALSE,"정공"}</definedName>
    <definedName name="저2" localSheetId="0" hidden="1">{#N/A,#N/A,FALSE,"정공"}</definedName>
    <definedName name="저2" localSheetId="3" hidden="1">{#N/A,#N/A,FALSE,"정공"}</definedName>
    <definedName name="저2" hidden="1">{#N/A,#N/A,FALSE,"정공"}</definedName>
    <definedName name="저장" localSheetId="0" hidden="1">{#N/A,#N/A,FALSE,"Sheet5"}</definedName>
    <definedName name="저장" hidden="1">{#N/A,#N/A,FALSE,"Sheet5"}</definedName>
    <definedName name="저장1" localSheetId="0" hidden="1">{#N/A,#N/A,FALSE,"Sheet5"}</definedName>
    <definedName name="저장1" hidden="1">{#N/A,#N/A,FALSE,"Sheet5"}</definedName>
    <definedName name="저장2" localSheetId="0" hidden="1">{#N/A,#N/A,FALSE,"Sheet5"}</definedName>
    <definedName name="저장2" hidden="1">{#N/A,#N/A,FALSE,"Sheet5"}</definedName>
    <definedName name="저장품" localSheetId="0" hidden="1">{#N/A,#N/A,FALSE,"Aging Summary";#N/A,#N/A,FALSE,"Ratio Analysis";#N/A,#N/A,FALSE,"Test 120 Day Accts";#N/A,#N/A,FALSE,"Tickmarks"}</definedName>
    <definedName name="저장품" hidden="1">{#N/A,#N/A,FALSE,"Aging Summary";#N/A,#N/A,FALSE,"Ratio Analysis";#N/A,#N/A,FALSE,"Test 120 Day Accts";#N/A,#N/A,FALSE,"Tickmarks"}</definedName>
    <definedName name="저장품수불" localSheetId="0" hidden="1">{#N/A,#N/A,FALSE,"Aging Summary";#N/A,#N/A,FALSE,"Ratio Analysis";#N/A,#N/A,FALSE,"Test 120 Day Accts";#N/A,#N/A,FALSE,"Tickmarks"}</definedName>
    <definedName name="저장품수불" hidden="1">{#N/A,#N/A,FALSE,"Aging Summary";#N/A,#N/A,FALSE,"Ratio Analysis";#N/A,#N/A,FALSE,"Test 120 Day Accts";#N/A,#N/A,FALSE,"Tickmarks"}</definedName>
    <definedName name="저저" localSheetId="25" hidden="1">{#N/A,#N/A,FALSE,"UNIT";#N/A,#N/A,FALSE,"UNIT";#N/A,#N/A,FALSE,"계정"}</definedName>
    <definedName name="저저" localSheetId="0" hidden="1">{#N/A,#N/A,FALSE,"UNIT";#N/A,#N/A,FALSE,"UNIT";#N/A,#N/A,FALSE,"계정"}</definedName>
    <definedName name="저저" localSheetId="3" hidden="1">{#N/A,#N/A,FALSE,"UNIT";#N/A,#N/A,FALSE,"UNIT";#N/A,#N/A,FALSE,"계정"}</definedName>
    <definedName name="저저" hidden="1">{#N/A,#N/A,FALSE,"UNIT";#N/A,#N/A,FALSE,"UNIT";#N/A,#N/A,FALSE,"계정"}</definedName>
    <definedName name="적도" localSheetId="0" hidden="1">{#N/A,#N/A,TRUE,"Y생산";#N/A,#N/A,TRUE,"Y판매";#N/A,#N/A,TRUE,"Y총물량";#N/A,#N/A,TRUE,"Y능력";#N/A,#N/A,TRUE,"YKD"}</definedName>
    <definedName name="적도" hidden="1">{#N/A,#N/A,TRUE,"Y생산";#N/A,#N/A,TRUE,"Y판매";#N/A,#N/A,TRUE,"Y총물량";#N/A,#N/A,TRUE,"Y능력";#N/A,#N/A,TRUE,"YKD"}</definedName>
    <definedName name="적정분양가" localSheetId="0"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적정분양가" localSheetId="3"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적정분양가"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적치" localSheetId="0" hidden="1">{#N/A,#N/A,FALSE,"군산원가";#N/A,#N/A,FALSE,"팀별월별";#N/A,#N/A,FALSE,"타공정대체";#N/A,#N/A,FALSE,"기타경비";#N/A,#N/A,FALSE,"원료";#N/A,#N/A,FALSE,"연료"}</definedName>
    <definedName name="적치" localSheetId="3" hidden="1">{#N/A,#N/A,FALSE,"군산원가";#N/A,#N/A,FALSE,"팀별월별";#N/A,#N/A,FALSE,"타공정대체";#N/A,#N/A,FALSE,"기타경비";#N/A,#N/A,FALSE,"원료";#N/A,#N/A,FALSE,"연료"}</definedName>
    <definedName name="적치" hidden="1">{#N/A,#N/A,FALSE,"군산원가";#N/A,#N/A,FALSE,"팀별월별";#N/A,#N/A,FALSE,"타공정대체";#N/A,#N/A,FALSE,"기타경비";#N/A,#N/A,FALSE,"원료";#N/A,#N/A,FALSE,"연료"}</definedName>
    <definedName name="전2" localSheetId="0" hidden="1">{#N/A,#N/A,FALSE,"정공"}</definedName>
    <definedName name="전2" localSheetId="3" hidden="1">{#N/A,#N/A,FALSE,"정공"}</definedName>
    <definedName name="전2" hidden="1">{#N/A,#N/A,FALSE,"정공"}</definedName>
    <definedName name="전개계획" localSheetId="0" hidden="1">{#N/A,#N/A,FALSE,"단축1";#N/A,#N/A,FALSE,"단축2";#N/A,#N/A,FALSE,"단축3";#N/A,#N/A,FALSE,"장축";#N/A,#N/A,FALSE,"4WD"}</definedName>
    <definedName name="전개계획" hidden="1">{#N/A,#N/A,FALSE,"단축1";#N/A,#N/A,FALSE,"단축2";#N/A,#N/A,FALSE,"단축3";#N/A,#N/A,FALSE,"장축";#N/A,#N/A,FALSE,"4WD"}</definedName>
    <definedName name="전개방안2" localSheetId="0" hidden="1">{#N/A,#N/A,FALSE,"단축1";#N/A,#N/A,FALSE,"단축2";#N/A,#N/A,FALSE,"단축3";#N/A,#N/A,FALSE,"장축";#N/A,#N/A,FALSE,"4WD"}</definedName>
    <definedName name="전개방안2" hidden="1">{#N/A,#N/A,FALSE,"단축1";#N/A,#N/A,FALSE,"단축2";#N/A,#N/A,FALSE,"단축3";#N/A,#N/A,FALSE,"장축";#N/A,#N/A,FALSE,"4WD"}</definedName>
    <definedName name="전개방안3" localSheetId="0" hidden="1">{#N/A,#N/A,FALSE,"단축1";#N/A,#N/A,FALSE,"단축2";#N/A,#N/A,FALSE,"단축3";#N/A,#N/A,FALSE,"장축";#N/A,#N/A,FALSE,"4WD"}</definedName>
    <definedName name="전개방안3" hidden="1">{#N/A,#N/A,FALSE,"단축1";#N/A,#N/A,FALSE,"단축2";#N/A,#N/A,FALSE,"단축3";#N/A,#N/A,FALSE,"장축";#N/A,#N/A,FALSE,"4WD"}</definedName>
    <definedName name="전개방안4" localSheetId="0" hidden="1">{#N/A,#N/A,FALSE,"단축1";#N/A,#N/A,FALSE,"단축2";#N/A,#N/A,FALSE,"단축3";#N/A,#N/A,FALSE,"장축";#N/A,#N/A,FALSE,"4WD"}</definedName>
    <definedName name="전개방안4" hidden="1">{#N/A,#N/A,FALSE,"단축1";#N/A,#N/A,FALSE,"단축2";#N/A,#N/A,FALSE,"단축3";#N/A,#N/A,FALSE,"장축";#N/A,#N/A,FALSE,"4WD"}</definedName>
    <definedName name="전기제품제조원가" localSheetId="0">#REF!</definedName>
    <definedName name="전기제품제조원가" localSheetId="22">#REF!</definedName>
    <definedName name="전기제품제조원가">#REF!</definedName>
    <definedName name="전년경영비" localSheetId="0" hidden="1">{#N/A,#N/A,FALSE,"P.C.B"}</definedName>
    <definedName name="전년경영비" hidden="1">{#N/A,#N/A,FALSE,"P.C.B"}</definedName>
    <definedName name="전대차입" hidden="1">#REF!</definedName>
    <definedName name="전략" localSheetId="0" hidden="1">{#N/A,#N/A,FALSE,"정공"}</definedName>
    <definedName name="전략" localSheetId="3" hidden="1">{#N/A,#N/A,FALSE,"정공"}</definedName>
    <definedName name="전략" hidden="1">{#N/A,#N/A,FALSE,"정공"}</definedName>
    <definedName name="전략2" localSheetId="0" hidden="1">{#N/A,#N/A,FALSE,"정공"}</definedName>
    <definedName name="전략2" localSheetId="3" hidden="1">{#N/A,#N/A,FALSE,"정공"}</definedName>
    <definedName name="전략2" hidden="1">{#N/A,#N/A,FALSE,"정공"}</definedName>
    <definedName name="전략투" localSheetId="0" hidden="1">{#N/A,#N/A,FALSE,"정공"}</definedName>
    <definedName name="전략투" localSheetId="3" hidden="1">{#N/A,#N/A,FALSE,"정공"}</definedName>
    <definedName name="전략투" hidden="1">{#N/A,#N/A,FALSE,"정공"}</definedName>
    <definedName name="전산장비" localSheetId="25" hidden="1">{"'Sheet1'!$A$1:$H$36"}</definedName>
    <definedName name="전산장비" localSheetId="0" hidden="1">{"'Sheet1'!$A$1:$H$36"}</definedName>
    <definedName name="전산장비" localSheetId="3" hidden="1">{"'Sheet1'!$A$1:$H$36"}</definedName>
    <definedName name="전산장비" hidden="1">{"'Sheet1'!$A$1:$H$36"}</definedName>
    <definedName name="전세권설정국사" localSheetId="0" hidden="1">{"'보고양식'!$A$58:$K$111"}</definedName>
    <definedName name="전세권설정국사" hidden="1">{"'보고양식'!$A$58:$K$111"}</definedName>
    <definedName name="전용원" localSheetId="0" hidden="1">{#N/A,#N/A,FALSE,"97년 투자계획 세부내역 "}</definedName>
    <definedName name="전용원" hidden="1">{#N/A,#N/A,FALSE,"97년 투자계획 세부내역 "}</definedName>
    <definedName name="전용원1" localSheetId="0" hidden="1">{#N/A,#N/A,FALSE,"97년 투자계획 세부내역 "}</definedName>
    <definedName name="전용원1" hidden="1">{#N/A,#N/A,FALSE,"97년 투자계획 세부내역 "}</definedName>
    <definedName name="전월달러">#REF!</definedName>
    <definedName name="전월엔화">#REF!</definedName>
    <definedName name="전입액">#REF!</definedName>
    <definedName name="전자" localSheetId="0" hidden="1">{#N/A,#N/A,FALSE,"손익표지";#N/A,#N/A,FALSE,"손익계산";#N/A,#N/A,FALSE,"일반관리비";#N/A,#N/A,FALSE,"영업외수익";#N/A,#N/A,FALSE,"영업외비용";#N/A,#N/A,FALSE,"매출액";#N/A,#N/A,FALSE,"요약손익";#N/A,#N/A,FALSE,"요약대차";#N/A,#N/A,FALSE,"매출채권현황";#N/A,#N/A,FALSE,"매출채권명세"}</definedName>
    <definedName name="전자" hidden="1">{#N/A,#N/A,FALSE,"손익표지";#N/A,#N/A,FALSE,"손익계산";#N/A,#N/A,FALSE,"일반관리비";#N/A,#N/A,FALSE,"영업외수익";#N/A,#N/A,FALSE,"영업외비용";#N/A,#N/A,FALSE,"매출액";#N/A,#N/A,FALSE,"요약손익";#N/A,#N/A,FALSE,"요약대차";#N/A,#N/A,FALSE,"매출채권현황";#N/A,#N/A,FALSE,"매출채권명세"}</definedName>
    <definedName name="전자CF" localSheetId="0" hidden="1">{#N/A,#N/A,FALSE,"지침";#N/A,#N/A,FALSE,"환경분석";#N/A,#N/A,FALSE,"Sheet16"}</definedName>
    <definedName name="전자CF" hidden="1">{#N/A,#N/A,FALSE,"지침";#N/A,#N/A,FALSE,"환경분석";#N/A,#N/A,FALSE,"Sheet16"}</definedName>
    <definedName name="전전" localSheetId="0"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전전" hidden="1">{#N/A,#N/A,TRUE,"호부진";#N/A,#N/A,TRUE,"누계호부진";#N/A,#N/A,TRUE,"실적요약";#N/A,#N/A,TRUE,"매출내수";#N/A,#N/A,TRUE,"수출CBU";#N/A,#N/A,TRUE,"지역매출(1)";#N/A,#N/A,TRUE,"지역매출(2)";#N/A,#N/A,TRUE,"수출DEF";#N/A,#N/A,TRUE,"수출CKD";#N/A,#N/A,TRUE,"매출이익";#N/A,#N/A,TRUE,"판관비";#N/A,#N/A,TRUE,"영외비";#N/A,#N/A,TRUE,"경상이익";#N/A,#N/A,TRUE,"제조MWO";#N/A,#N/A,TRUE,"대당원가";#N/A,#N/A,TRUE,"제조MGT";#N/A,#N/A,TRUE,"노+경";#N/A,#N/A,TRUE,"손익실적";#N/A,#N/A,TRUE,"비용실적";#N/A,#N/A,TRUE,"직급인원";#N/A,#N/A,TRUE,"부서인력";#N/A,#N/A,TRUE,"인원변동내역";#N/A,#N/A,TRUE,"투자실적";#N/A,#N/A,TRUE,"재고";#N/A,#N/A,TRUE,"PRO-MIX"}</definedName>
    <definedName name="전제2" hidden="1">#REF!</definedName>
    <definedName name="전차종" localSheetId="0" hidden="1">{#N/A,#N/A,FALSE,"표지";#N/A,#N/A,FALSE,"전제";#N/A,#N/A,FALSE,"대당";#N/A,#N/A,FALSE,"가공비";#N/A,#N/A,FALSE,"재료비";#N/A,#N/A,FALSE,"손익"}</definedName>
    <definedName name="전차종" hidden="1">{#N/A,#N/A,FALSE,"표지";#N/A,#N/A,FALSE,"전제";#N/A,#N/A,FALSE,"대당";#N/A,#N/A,FALSE,"가공비";#N/A,#N/A,FALSE,"재료비";#N/A,#N/A,FALSE,"손익"}</definedName>
    <definedName name="전체범위">#REF!</definedName>
    <definedName name="전체시장" localSheetId="0" hidden="1">{#N/A,#N/A,FALSE,"지침";#N/A,#N/A,FALSE,"환경분석";#N/A,#N/A,FALSE,"Sheet16"}</definedName>
    <definedName name="전체시장" hidden="1">{#N/A,#N/A,FALSE,"지침";#N/A,#N/A,FALSE,"환경분석";#N/A,#N/A,FALSE,"Sheet16"}</definedName>
    <definedName name="전화번호" localSheetId="0" hidden="1">{"'Sheet1'!$A$1:$H$36"}</definedName>
    <definedName name="전화번호" hidden="1">{"'Sheet1'!$A$1:$H$36"}</definedName>
    <definedName name="전환사채" localSheetId="0" hidden="1">{"'4월수지'!$A$1:$AE$45"}</definedName>
    <definedName name="전환사채" hidden="1">{"'4월수지'!$A$1:$AE$45"}</definedName>
    <definedName name="절감"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절감"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절감2" localSheetId="0" hidden="1">{#N/A,#N/A,FALSE,"손익표지";#N/A,#N/A,FALSE,"손익계산";#N/A,#N/A,FALSE,"일반관리비";#N/A,#N/A,FALSE,"영업외수익";#N/A,#N/A,FALSE,"영업외비용";#N/A,#N/A,FALSE,"매출액";#N/A,#N/A,FALSE,"요약손익";#N/A,#N/A,FALSE,"요약대차";#N/A,#N/A,FALSE,"매출채권현황";#N/A,#N/A,FALSE,"매출채권명세"}</definedName>
    <definedName name="절감2" hidden="1">{#N/A,#N/A,FALSE,"손익표지";#N/A,#N/A,FALSE,"손익계산";#N/A,#N/A,FALSE,"일반관리비";#N/A,#N/A,FALSE,"영업외수익";#N/A,#N/A,FALSE,"영업외비용";#N/A,#N/A,FALSE,"매출액";#N/A,#N/A,FALSE,"요약손익";#N/A,#N/A,FALSE,"요약대차";#N/A,#N/A,FALSE,"매출채권현황";#N/A,#N/A,FALSE,"매출채권명세"}</definedName>
    <definedName name="절감내역상세" localSheetId="0" hidden="1">{#N/A,#N/A,FALSE,"정공"}</definedName>
    <definedName name="절감내역상세" localSheetId="3" hidden="1">{#N/A,#N/A,FALSE,"정공"}</definedName>
    <definedName name="절감내역상세" hidden="1">{#N/A,#N/A,FALSE,"정공"}</definedName>
    <definedName name="절감반기계획對실적" localSheetId="0" hidden="1">{#N/A,#N/A,FALSE,"정공"}</definedName>
    <definedName name="절감반기계획對실적" localSheetId="3" hidden="1">{#N/A,#N/A,FALSE,"정공"}</definedName>
    <definedName name="절감반기계획對실적" hidden="1">{#N/A,#N/A,FALSE,"정공"}</definedName>
    <definedName name="絶費" localSheetId="0" hidden="1">{"'買掛金'!$J$6"}</definedName>
    <definedName name="絶費" hidden="1">{"'買掛金'!$J$6"}</definedName>
    <definedName name="접대" localSheetId="0" hidden="1">{#N/A,#N/A,FALSE,"Aging Summary";#N/A,#N/A,FALSE,"Ratio Analysis";#N/A,#N/A,FALSE,"Test 120 Day Accts";#N/A,#N/A,FALSE,"Tickmarks"}</definedName>
    <definedName name="접대" hidden="1">{#N/A,#N/A,FALSE,"Aging Summary";#N/A,#N/A,FALSE,"Ratio Analysis";#N/A,#N/A,FALSE,"Test 120 Day Accts";#N/A,#N/A,FALSE,"Tickmarks"}</definedName>
    <definedName name="접대비" localSheetId="0"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접대비"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정" localSheetId="25" hidden="1">{#N/A,#N/A,FALSE,"UNIT";#N/A,#N/A,FALSE,"UNIT";#N/A,#N/A,FALSE,"계정"}</definedName>
    <definedName name="정" localSheetId="0" hidden="1">{#N/A,#N/A,FALSE,"UNIT";#N/A,#N/A,FALSE,"UNIT";#N/A,#N/A,FALSE,"계정"}</definedName>
    <definedName name="정" localSheetId="3" hidden="1">{#N/A,#N/A,FALSE,"UNIT";#N/A,#N/A,FALSE,"UNIT";#N/A,#N/A,FALSE,"계정"}</definedName>
    <definedName name="정" hidden="1">{#N/A,#N/A,FALSE,"UNIT";#N/A,#N/A,FALSE,"UNIT";#N/A,#N/A,FALSE,"계정"}</definedName>
    <definedName name="정기적금" localSheetId="0" hidden="1">{#N/A,#N/A,FALSE,"주요여수신";#N/A,#N/A,FALSE,"수신금리";#N/A,#N/A,FALSE,"대출금리";#N/A,#N/A,FALSE,"신규대출";#N/A,#N/A,FALSE,"총액대출"}</definedName>
    <definedName name="정기적금" hidden="1">{#N/A,#N/A,FALSE,"주요여수신";#N/A,#N/A,FALSE,"수신금리";#N/A,#N/A,FALSE,"대출금리";#N/A,#N/A,FALSE,"신규대출";#N/A,#N/A,FALSE,"총액대출"}</definedName>
    <definedName name="정두영" localSheetId="0" hidden="1">{#N/A,#N/A,FALSE,"PART-1234-8-12-9(41)";#N/A,#N/A,FALSE,"PARTS-2(3)";#N/A,#N/A,FALSE,"VAN SYSTEM";#N/A,#N/A,FALSE,"PARTS-10(26)";#N/A,#N/A,FALSE,"PART-5-6-7-11(14)";#N/A,#N/A,FALSE,"PARTS-4(3)";#N/A,#N/A,FALSE,"PCLASS"}</definedName>
    <definedName name="정두영" hidden="1">{#N/A,#N/A,FALSE,"PART-1234-8-12-9(41)";#N/A,#N/A,FALSE,"PARTS-2(3)";#N/A,#N/A,FALSE,"VAN SYSTEM";#N/A,#N/A,FALSE,"PARTS-10(26)";#N/A,#N/A,FALSE,"PART-5-6-7-11(14)";#N/A,#N/A,FALSE,"PARTS-4(3)";#N/A,#N/A,FALSE,"PCLASS"}</definedName>
    <definedName name="정리" localSheetId="0" hidden="1">{#N/A,#N/A,FALSE,"P.C.B"}</definedName>
    <definedName name="정리" hidden="1">{#N/A,#N/A,FALSE,"P.C.B"}</definedName>
    <definedName name="정리정도" localSheetId="0" hidden="1">{#N/A,#N/A,FALSE,"PART-1234-8-12-9(41)";#N/A,#N/A,FALSE,"PARTS-2(3)";#N/A,#N/A,FALSE,"VAN SYSTEM";#N/A,#N/A,FALSE,"PARTS-10(26)";#N/A,#N/A,FALSE,"PART-5-6-7-11(14)";#N/A,#N/A,FALSE,"PARTS-4(3)";#N/A,#N/A,FALSE,"PCLASS"}</definedName>
    <definedName name="정리정도" hidden="1">{#N/A,#N/A,FALSE,"PART-1234-8-12-9(41)";#N/A,#N/A,FALSE,"PARTS-2(3)";#N/A,#N/A,FALSE,"VAN SYSTEM";#N/A,#N/A,FALSE,"PARTS-10(26)";#N/A,#N/A,FALSE,"PART-5-6-7-11(14)";#N/A,#N/A,FALSE,"PARTS-4(3)";#N/A,#N/A,FALSE,"PCLASS"}</definedName>
    <definedName name="정문" localSheetId="25" hidden="1">{#N/A,#N/A,FALSE,"UNIT";#N/A,#N/A,FALSE,"UNIT";#N/A,#N/A,FALSE,"계정"}</definedName>
    <definedName name="정문" localSheetId="0" hidden="1">{#N/A,#N/A,FALSE,"UNIT";#N/A,#N/A,FALSE,"UNIT";#N/A,#N/A,FALSE,"계정"}</definedName>
    <definedName name="정문" localSheetId="3" hidden="1">{#N/A,#N/A,FALSE,"UNIT";#N/A,#N/A,FALSE,"UNIT";#N/A,#N/A,FALSE,"계정"}</definedName>
    <definedName name="정문" hidden="1">{#N/A,#N/A,FALSE,"UNIT";#N/A,#N/A,FALSE,"UNIT";#N/A,#N/A,FALSE,"계정"}</definedName>
    <definedName name="정문식" localSheetId="25" hidden="1">{#N/A,#N/A,FALSE,"UNIT";#N/A,#N/A,FALSE,"UNIT";#N/A,#N/A,FALSE,"계정"}</definedName>
    <definedName name="정문식" localSheetId="0" hidden="1">{#N/A,#N/A,FALSE,"UNIT";#N/A,#N/A,FALSE,"UNIT";#N/A,#N/A,FALSE,"계정"}</definedName>
    <definedName name="정문식" localSheetId="3" hidden="1">{#N/A,#N/A,FALSE,"UNIT";#N/A,#N/A,FALSE,"UNIT";#N/A,#N/A,FALSE,"계정"}</definedName>
    <definedName name="정문식" hidden="1">{#N/A,#N/A,FALSE,"UNIT";#N/A,#N/A,FALSE,"UNIT";#N/A,#N/A,FALSE,"계정"}</definedName>
    <definedName name="정미아" localSheetId="0" hidden="1">{#N/A,#N/A,FALSE,"BS";#N/A,#N/A,FALSE,"PL";#N/A,#N/A,FALSE,"처분";#N/A,#N/A,FALSE,"현금";#N/A,#N/A,FALSE,"매출";#N/A,#N/A,FALSE,"원가";#N/A,#N/A,FALSE,"경영"}</definedName>
    <definedName name="정미아" localSheetId="3" hidden="1">{#N/A,#N/A,FALSE,"BS";#N/A,#N/A,FALSE,"PL";#N/A,#N/A,FALSE,"처분";#N/A,#N/A,FALSE,"현금";#N/A,#N/A,FALSE,"매출";#N/A,#N/A,FALSE,"원가";#N/A,#N/A,FALSE,"경영"}</definedName>
    <definedName name="정미아" hidden="1">{#N/A,#N/A,FALSE,"BS";#N/A,#N/A,FALSE,"PL";#N/A,#N/A,FALSE,"처분";#N/A,#N/A,FALSE,"현금";#N/A,#N/A,FALSE,"매출";#N/A,#N/A,FALSE,"원가";#N/A,#N/A,FALSE,"경영"}</definedName>
    <definedName name="정민" localSheetId="0" hidden="1">{#N/A,#N/A,FALSE,"PART-1234-8-12-9(41)";#N/A,#N/A,FALSE,"PARTS-2(3)";#N/A,#N/A,FALSE,"VAN SYSTEM";#N/A,#N/A,FALSE,"PARTS-10(26)";#N/A,#N/A,FALSE,"PART-5-6-7-11(14)";#N/A,#N/A,FALSE,"PARTS-4(3)";#N/A,#N/A,FALSE,"PCLASS"}</definedName>
    <definedName name="정민" hidden="1">{#N/A,#N/A,FALSE,"PART-1234-8-12-9(41)";#N/A,#N/A,FALSE,"PARTS-2(3)";#N/A,#N/A,FALSE,"VAN SYSTEM";#N/A,#N/A,FALSE,"PARTS-10(26)";#N/A,#N/A,FALSE,"PART-5-6-7-11(14)";#N/A,#N/A,FALSE,"PARTS-4(3)";#N/A,#N/A,FALSE,"PCLASS"}</definedName>
    <definedName name="정밀기기사업" localSheetId="0" hidden="1">{#N/A,#N/A,FALSE,"UNIT";#N/A,#N/A,FALSE,"UNIT";#N/A,#N/A,FALSE,"계정"}</definedName>
    <definedName name="정밀기기사업" hidden="1">{#N/A,#N/A,FALSE,"UNIT";#N/A,#N/A,FALSE,"UNIT";#N/A,#N/A,FALSE,"계정"}</definedName>
    <definedName name="정보기술1" localSheetId="0" hidden="1">{"'표지'!$B$5"}</definedName>
    <definedName name="정보기술1" hidden="1">{"'표지'!$B$5"}</definedName>
    <definedName name="정봉용" localSheetId="0" hidden="1">{#N/A,#N/A,FALSE,"손익표지";#N/A,#N/A,FALSE,"손익계산";#N/A,#N/A,FALSE,"일반관리비";#N/A,#N/A,FALSE,"영업외수익";#N/A,#N/A,FALSE,"영업외비용";#N/A,#N/A,FALSE,"매출액";#N/A,#N/A,FALSE,"요약손익";#N/A,#N/A,FALSE,"요약대차";#N/A,#N/A,FALSE,"매출채권현황";#N/A,#N/A,FALSE,"매출채권명세"}</definedName>
    <definedName name="정봉용" hidden="1">{#N/A,#N/A,FALSE,"손익표지";#N/A,#N/A,FALSE,"손익계산";#N/A,#N/A,FALSE,"일반관리비";#N/A,#N/A,FALSE,"영업외수익";#N/A,#N/A,FALSE,"영업외비용";#N/A,#N/A,FALSE,"매출액";#N/A,#N/A,FALSE,"요약손익";#N/A,#N/A,FALSE,"요약대차";#N/A,#N/A,FALSE,"매출채권현황";#N/A,#N/A,FALSE,"매출채권명세"}</definedName>
    <definedName name="정부투자" localSheetId="0" hidden="1">{"'표지'!$B$5"}</definedName>
    <definedName name="정부투자" hidden="1">{"'표지'!$B$5"}</definedName>
    <definedName name="정비" localSheetId="0" hidden="1">{#N/A,#N/A,FALSE,"인원";#N/A,#N/A,FALSE,"비용2";#N/A,#N/A,FALSE,"비용1";#N/A,#N/A,FALSE,"비용";#N/A,#N/A,FALSE,"보증2";#N/A,#N/A,FALSE,"보증1";#N/A,#N/A,FALSE,"보증";#N/A,#N/A,FALSE,"손익1";#N/A,#N/A,FALSE,"손익";#N/A,#N/A,FALSE,"부서별매출";#N/A,#N/A,FALSE,"매출"}</definedName>
    <definedName name="정비" localSheetId="3" hidden="1">{#N/A,#N/A,FALSE,"인원";#N/A,#N/A,FALSE,"비용2";#N/A,#N/A,FALSE,"비용1";#N/A,#N/A,FALSE,"비용";#N/A,#N/A,FALSE,"보증2";#N/A,#N/A,FALSE,"보증1";#N/A,#N/A,FALSE,"보증";#N/A,#N/A,FALSE,"손익1";#N/A,#N/A,FALSE,"손익";#N/A,#N/A,FALSE,"부서별매출";#N/A,#N/A,FALSE,"매출"}</definedName>
    <definedName name="정비" hidden="1">{#N/A,#N/A,FALSE,"인원";#N/A,#N/A,FALSE,"비용2";#N/A,#N/A,FALSE,"비용1";#N/A,#N/A,FALSE,"비용";#N/A,#N/A,FALSE,"보증2";#N/A,#N/A,FALSE,"보증1";#N/A,#N/A,FALSE,"보증";#N/A,#N/A,FALSE,"손익1";#N/A,#N/A,FALSE,"손익";#N/A,#N/A,FALSE,"부서별매출";#N/A,#N/A,FALSE,"매출"}</definedName>
    <definedName name="정비대수" localSheetId="0" hidden="1">{#N/A,#N/A,FALSE,"인원";#N/A,#N/A,FALSE,"비용2";#N/A,#N/A,FALSE,"비용1";#N/A,#N/A,FALSE,"비용";#N/A,#N/A,FALSE,"보증2";#N/A,#N/A,FALSE,"보증1";#N/A,#N/A,FALSE,"보증";#N/A,#N/A,FALSE,"손익1";#N/A,#N/A,FALSE,"손익";#N/A,#N/A,FALSE,"부서별매출";#N/A,#N/A,FALSE,"매출"}</definedName>
    <definedName name="정비대수" localSheetId="3" hidden="1">{#N/A,#N/A,FALSE,"인원";#N/A,#N/A,FALSE,"비용2";#N/A,#N/A,FALSE,"비용1";#N/A,#N/A,FALSE,"비용";#N/A,#N/A,FALSE,"보증2";#N/A,#N/A,FALSE,"보증1";#N/A,#N/A,FALSE,"보증";#N/A,#N/A,FALSE,"손익1";#N/A,#N/A,FALSE,"손익";#N/A,#N/A,FALSE,"부서별매출";#N/A,#N/A,FALSE,"매출"}</definedName>
    <definedName name="정비대수" hidden="1">{#N/A,#N/A,FALSE,"인원";#N/A,#N/A,FALSE,"비용2";#N/A,#N/A,FALSE,"비용1";#N/A,#N/A,FALSE,"비용";#N/A,#N/A,FALSE,"보증2";#N/A,#N/A,FALSE,"보증1";#N/A,#N/A,FALSE,"보증";#N/A,#N/A,FALSE,"손익1";#N/A,#N/A,FALSE,"손익";#N/A,#N/A,FALSE,"부서별매출";#N/A,#N/A,FALSE,"매출"}</definedName>
    <definedName name="정비부품" localSheetId="0" hidden="1">{#N/A,#N/A,FALSE,"인원";#N/A,#N/A,FALSE,"비용2";#N/A,#N/A,FALSE,"비용1";#N/A,#N/A,FALSE,"비용";#N/A,#N/A,FALSE,"보증2";#N/A,#N/A,FALSE,"보증1";#N/A,#N/A,FALSE,"보증";#N/A,#N/A,FALSE,"손익1";#N/A,#N/A,FALSE,"손익";#N/A,#N/A,FALSE,"부서별매출";#N/A,#N/A,FALSE,"매출"}</definedName>
    <definedName name="정비부품" localSheetId="3" hidden="1">{#N/A,#N/A,FALSE,"인원";#N/A,#N/A,FALSE,"비용2";#N/A,#N/A,FALSE,"비용1";#N/A,#N/A,FALSE,"비용";#N/A,#N/A,FALSE,"보증2";#N/A,#N/A,FALSE,"보증1";#N/A,#N/A,FALSE,"보증";#N/A,#N/A,FALSE,"손익1";#N/A,#N/A,FALSE,"손익";#N/A,#N/A,FALSE,"부서별매출";#N/A,#N/A,FALSE,"매출"}</definedName>
    <definedName name="정비부품" hidden="1">{#N/A,#N/A,FALSE,"인원";#N/A,#N/A,FALSE,"비용2";#N/A,#N/A,FALSE,"비용1";#N/A,#N/A,FALSE,"비용";#N/A,#N/A,FALSE,"보증2";#N/A,#N/A,FALSE,"보증1";#N/A,#N/A,FALSE,"보증";#N/A,#N/A,FALSE,"손익1";#N/A,#N/A,FALSE,"손익";#N/A,#N/A,FALSE,"부서별매출";#N/A,#N/A,FALSE,"매출"}</definedName>
    <definedName name="정비확정" hidden="1">#REF!</definedName>
    <definedName name="정산" localSheetId="0" hidden="1">{#N/A,#N/A,FALSE,"평균임금기준퇴직금"}</definedName>
    <definedName name="정산" hidden="1">{#N/A,#N/A,FALSE,"평균임금기준퇴직금"}</definedName>
    <definedName name="정산표" hidden="1">#REF!</definedName>
    <definedName name="정상가격"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상가격"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정석희" hidden="1">#REF!</definedName>
    <definedName name="정영환자료" localSheetId="0" hidden="1">{"'5'!$A$1:$BB$147"}</definedName>
    <definedName name="정영환자료" hidden="1">{"'5'!$A$1:$BB$147"}</definedName>
    <definedName name="정인" localSheetId="0" hidden="1">{#N/A,#N/A,FALSE,"손익표지";#N/A,#N/A,FALSE,"손익계산";#N/A,#N/A,FALSE,"일반관리비";#N/A,#N/A,FALSE,"영업외수익";#N/A,#N/A,FALSE,"영업외비용";#N/A,#N/A,FALSE,"매출액";#N/A,#N/A,FALSE,"요약손익";#N/A,#N/A,FALSE,"요약대차";#N/A,#N/A,FALSE,"매출채권현황";#N/A,#N/A,FALSE,"매출채권명세"}</definedName>
    <definedName name="정인" hidden="1">{#N/A,#N/A,FALSE,"손익표지";#N/A,#N/A,FALSE,"손익계산";#N/A,#N/A,FALSE,"일반관리비";#N/A,#N/A,FALSE,"영업외수익";#N/A,#N/A,FALSE,"영업외비용";#N/A,#N/A,FALSE,"매출액";#N/A,#N/A,FALSE,"요약손익";#N/A,#N/A,FALSE,"요약대차";#N/A,#N/A,FALSE,"매출채권현황";#N/A,#N/A,FALSE,"매출채권명세"}</definedName>
    <definedName name="정인보" localSheetId="0" hidden="1">{#N/A,#N/A,FALSE,"손익표지";#N/A,#N/A,FALSE,"손익계산";#N/A,#N/A,FALSE,"일반관리비";#N/A,#N/A,FALSE,"영업외수익";#N/A,#N/A,FALSE,"영업외비용";#N/A,#N/A,FALSE,"매출액";#N/A,#N/A,FALSE,"요약손익";#N/A,#N/A,FALSE,"요약대차";#N/A,#N/A,FALSE,"매출채권현황";#N/A,#N/A,FALSE,"매출채권명세"}</definedName>
    <definedName name="정인보" hidden="1">{#N/A,#N/A,FALSE,"손익표지";#N/A,#N/A,FALSE,"손익계산";#N/A,#N/A,FALSE,"일반관리비";#N/A,#N/A,FALSE,"영업외수익";#N/A,#N/A,FALSE,"영업외비용";#N/A,#N/A,FALSE,"매출액";#N/A,#N/A,FALSE,"요약손익";#N/A,#N/A,FALSE,"요약대차";#N/A,#N/A,FALSE,"매출채권현황";#N/A,#N/A,FALSE,"매출채권명세"}</definedName>
    <definedName name="정종구" localSheetId="0" hidden="1">{#N/A,#N/A,FALSE,"손익표지";#N/A,#N/A,FALSE,"손익계산";#N/A,#N/A,FALSE,"일반관리비";#N/A,#N/A,FALSE,"영업외수익";#N/A,#N/A,FALSE,"영업외비용";#N/A,#N/A,FALSE,"매출액";#N/A,#N/A,FALSE,"요약손익";#N/A,#N/A,FALSE,"요약대차";#N/A,#N/A,FALSE,"매출채권현황";#N/A,#N/A,FALSE,"매출채권명세"}</definedName>
    <definedName name="정종구" hidden="1">{#N/A,#N/A,FALSE,"손익표지";#N/A,#N/A,FALSE,"손익계산";#N/A,#N/A,FALSE,"일반관리비";#N/A,#N/A,FALSE,"영업외수익";#N/A,#N/A,FALSE,"영업외비용";#N/A,#N/A,FALSE,"매출액";#N/A,#N/A,FALSE,"요약손익";#N/A,#N/A,FALSE,"요약대차";#N/A,#N/A,FALSE,"매출채권현황";#N/A,#N/A,FALSE,"매출채권명세"}</definedName>
    <definedName name="정진일" localSheetId="0" hidden="1">{#N/A,#N/A,FALSE,"P.C.B"}</definedName>
    <definedName name="정진일" hidden="1">{#N/A,#N/A,FALSE,"P.C.B"}</definedName>
    <definedName name="정황주" localSheetId="0" hidden="1">{"'Firr(선)'!$AS$1:$AY$62","'Firr(사)'!$AS$1:$AY$62","'Firr(회)'!$AS$1:$AY$62","'Firr(선)'!$L$1:$V$62","'Firr(사)'!$L$1:$V$62","'Firr(회)'!$L$1:$V$62"}</definedName>
    <definedName name="정황주" hidden="1">{"'Firr(선)'!$AS$1:$AY$62","'Firr(사)'!$AS$1:$AY$62","'Firr(회)'!$AS$1:$AY$62","'Firr(선)'!$L$1:$V$62","'Firr(사)'!$L$1:$V$62","'Firr(회)'!$L$1:$V$62"}</definedName>
    <definedName name="정황주1" localSheetId="0" hidden="1">{"'Firr(선)'!$AS$1:$AY$62","'Firr(사)'!$AS$1:$AY$62","'Firr(회)'!$AS$1:$AY$62","'Firr(선)'!$L$1:$V$62","'Firr(사)'!$L$1:$V$62","'Firr(회)'!$L$1:$V$62"}</definedName>
    <definedName name="정황주1" hidden="1">{"'Firr(선)'!$AS$1:$AY$62","'Firr(사)'!$AS$1:$AY$62","'Firr(회)'!$AS$1:$AY$62","'Firr(선)'!$L$1:$V$62","'Firr(사)'!$L$1:$V$62","'Firr(회)'!$L$1:$V$62"}</definedName>
    <definedName name="정효남" localSheetId="0" hidden="1">{#N/A,#N/A,FALSE,"PART-1234-8-12-9(41)";#N/A,#N/A,FALSE,"PARTS-2(3)";#N/A,#N/A,FALSE,"VAN SYSTEM";#N/A,#N/A,FALSE,"PARTS-10(26)";#N/A,#N/A,FALSE,"PART-5-6-7-11(14)";#N/A,#N/A,FALSE,"PARTS-4(3)";#N/A,#N/A,FALSE,"PCLASS"}</definedName>
    <definedName name="정효남" hidden="1">{#N/A,#N/A,FALSE,"PART-1234-8-12-9(41)";#N/A,#N/A,FALSE,"PARTS-2(3)";#N/A,#N/A,FALSE,"VAN SYSTEM";#N/A,#N/A,FALSE,"PARTS-10(26)";#N/A,#N/A,FALSE,"PART-5-6-7-11(14)";#N/A,#N/A,FALSE,"PARTS-4(3)";#N/A,#N/A,FALSE,"PCLASS"}</definedName>
    <definedName name="젖" localSheetId="0" hidden="1">{#N/A,#N/A,FALSE,"단축1";#N/A,#N/A,FALSE,"단축2";#N/A,#N/A,FALSE,"단축3";#N/A,#N/A,FALSE,"장축";#N/A,#N/A,FALSE,"4WD"}</definedName>
    <definedName name="젖" hidden="1">{#N/A,#N/A,FALSE,"단축1";#N/A,#N/A,FALSE,"단축2";#N/A,#N/A,FALSE,"단축3";#N/A,#N/A,FALSE,"장축";#N/A,#N/A,FALSE,"4WD"}</definedName>
    <definedName name="제1안" localSheetId="0" hidden="1">{#N/A,#N/A,TRUE,"매출진척-1";#N/A,#N/A,TRUE,"매출진척-2";#N/A,#N/A,TRUE,"제품실적";#N/A,#N/A,TRUE,"RAC";#N/A,#N/A,TRUE,"PAC ";#N/A,#N/A,TRUE,"재고현황";#N/A,#N/A,TRUE,"공지사항"}</definedName>
    <definedName name="제1안" localSheetId="3" hidden="1">{#N/A,#N/A,TRUE,"매출진척-1";#N/A,#N/A,TRUE,"매출진척-2";#N/A,#N/A,TRUE,"제품실적";#N/A,#N/A,TRUE,"RAC";#N/A,#N/A,TRUE,"PAC ";#N/A,#N/A,TRUE,"재고현황";#N/A,#N/A,TRUE,"공지사항"}</definedName>
    <definedName name="제1안" hidden="1">{#N/A,#N/A,TRUE,"매출진척-1";#N/A,#N/A,TRUE,"매출진척-2";#N/A,#N/A,TRUE,"제품실적";#N/A,#N/A,TRUE,"RAC";#N/A,#N/A,TRUE,"PAC ";#N/A,#N/A,TRUE,"재고현황";#N/A,#N/A,TRUE,"공지사항"}</definedName>
    <definedName name="제안" localSheetId="0" hidden="1">{#N/A,#N/A,FALSE,"PART-1234-8-12-9(41)";#N/A,#N/A,FALSE,"PARTS-2(3)";#N/A,#N/A,FALSE,"VAN SYSTEM";#N/A,#N/A,FALSE,"PARTS-10(26)";#N/A,#N/A,FALSE,"PART-5-6-7-11(14)";#N/A,#N/A,FALSE,"PARTS-4(3)";#N/A,#N/A,FALSE,"PCLASS"}</definedName>
    <definedName name="제안" hidden="1">{#N/A,#N/A,FALSE,"PART-1234-8-12-9(41)";#N/A,#N/A,FALSE,"PARTS-2(3)";#N/A,#N/A,FALSE,"VAN SYSTEM";#N/A,#N/A,FALSE,"PARTS-10(26)";#N/A,#N/A,FALSE,"PART-5-6-7-11(14)";#N/A,#N/A,FALSE,"PARTS-4(3)";#N/A,#N/A,FALSE,"PCLASS"}</definedName>
    <definedName name="제안나"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제안나"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제조" hidden="1">#REF!</definedName>
    <definedName name="제조원가" hidden="1">#REF!</definedName>
    <definedName name="제출" localSheetId="0" hidden="1">{#N/A,#N/A,FALSE,"손익표지";#N/A,#N/A,FALSE,"손익계산";#N/A,#N/A,FALSE,"일반관리비";#N/A,#N/A,FALSE,"영업외수익";#N/A,#N/A,FALSE,"영업외비용";#N/A,#N/A,FALSE,"매출액";#N/A,#N/A,FALSE,"요약손익";#N/A,#N/A,FALSE,"요약대차";#N/A,#N/A,FALSE,"매출채권현황";#N/A,#N/A,FALSE,"매출채권명세"}</definedName>
    <definedName name="제출" hidden="1">{#N/A,#N/A,FALSE,"손익표지";#N/A,#N/A,FALSE,"손익계산";#N/A,#N/A,FALSE,"일반관리비";#N/A,#N/A,FALSE,"영업외수익";#N/A,#N/A,FALSE,"영업외비용";#N/A,#N/A,FALSE,"매출액";#N/A,#N/A,FALSE,"요약손익";#N/A,#N/A,FALSE,"요약대차";#N/A,#N/A,FALSE,"매출채권현황";#N/A,#N/A,FALSE,"매출채권명세"}</definedName>
    <definedName name="제출용" localSheetId="0" hidden="1">{"'경비내역'!$E$11"}</definedName>
    <definedName name="제출용" hidden="1">{"'경비내역'!$E$11"}</definedName>
    <definedName name="제품별사업전략" localSheetId="25" hidden="1">{#N/A,#N/A,FALSE,"UNIT";#N/A,#N/A,FALSE,"UNIT";#N/A,#N/A,FALSE,"계정"}</definedName>
    <definedName name="제품별사업전략" localSheetId="0" hidden="1">{#N/A,#N/A,FALSE,"UNIT";#N/A,#N/A,FALSE,"UNIT";#N/A,#N/A,FALSE,"계정"}</definedName>
    <definedName name="제품별사업전략" localSheetId="3" hidden="1">{#N/A,#N/A,FALSE,"UNIT";#N/A,#N/A,FALSE,"UNIT";#N/A,#N/A,FALSE,"계정"}</definedName>
    <definedName name="제품별사업전략" hidden="1">{#N/A,#N/A,FALSE,"UNIT";#N/A,#N/A,FALSE,"UNIT";#N/A,#N/A,FALSE,"계정"}</definedName>
    <definedName name="제품평가2" localSheetId="0" hidden="1">{#N/A,#N/A,FALSE,"BS";#N/A,#N/A,FALSE,"PL";#N/A,#N/A,FALSE,"처분";#N/A,#N/A,FALSE,"현금";#N/A,#N/A,FALSE,"매출";#N/A,#N/A,FALSE,"원가";#N/A,#N/A,FALSE,"경영"}</definedName>
    <definedName name="제품평가2" hidden="1">{#N/A,#N/A,FALSE,"BS";#N/A,#N/A,FALSE,"PL";#N/A,#N/A,FALSE,"처분";#N/A,#N/A,FALSE,"현금";#N/A,#N/A,FALSE,"매출";#N/A,#N/A,FALSE,"원가";#N/A,#N/A,FALSE,"경영"}</definedName>
    <definedName name="졍ㅇ호ㅗㅓ"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졍ㅇ호ㅗㅓ"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졍ㅇ호ㅗㅓ"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조" localSheetId="25" hidden="1">{#N/A,#N/A,FALSE,"BS";#N/A,#N/A,FALSE,"PL";#N/A,#N/A,FALSE,"처분";#N/A,#N/A,FALSE,"현금";#N/A,#N/A,FALSE,"매출";#N/A,#N/A,FALSE,"원가";#N/A,#N/A,FALSE,"경영"}</definedName>
    <definedName name="조" localSheetId="0" hidden="1">{#N/A,#N/A,FALSE,"BS";#N/A,#N/A,FALSE,"PL";#N/A,#N/A,FALSE,"처분";#N/A,#N/A,FALSE,"현금";#N/A,#N/A,FALSE,"매출";#N/A,#N/A,FALSE,"원가";#N/A,#N/A,FALSE,"경영"}</definedName>
    <definedName name="조" localSheetId="3" hidden="1">{#N/A,#N/A,FALSE,"BS";#N/A,#N/A,FALSE,"PL";#N/A,#N/A,FALSE,"처분";#N/A,#N/A,FALSE,"현금";#N/A,#N/A,FALSE,"매출";#N/A,#N/A,FALSE,"원가";#N/A,#N/A,FALSE,"경영"}</definedName>
    <definedName name="조" hidden="1">{#N/A,#N/A,FALSE,"BS";#N/A,#N/A,FALSE,"PL";#N/A,#N/A,FALSE,"처분";#N/A,#N/A,FALSE,"현금";#N/A,#N/A,FALSE,"매출";#N/A,#N/A,FALSE,"원가";#N/A,#N/A,FALSE,"경영"}</definedName>
    <definedName name="조달" localSheetId="0" hidden="1">{#N/A,#N/A,FALSE,"P.C.B"}</definedName>
    <definedName name="조달" hidden="1">{#N/A,#N/A,FALSE,"P.C.B"}</definedName>
    <definedName name="조디악관련조서" localSheetId="0" hidden="1">{"adj95mult",#N/A,FALSE,"COMPCO";"adj95est",#N/A,FALSE,"COMPCO"}</definedName>
    <definedName name="조디악관련조서" hidden="1">{"adj95mult",#N/A,FALSE,"COMPCO";"adj95est",#N/A,FALSE,"COMPCO"}</definedName>
    <definedName name="조립" localSheetId="0" hidden="1">{#N/A,#N/A,FALSE,"단축1";#N/A,#N/A,FALSE,"단축2";#N/A,#N/A,FALSE,"단축3";#N/A,#N/A,FALSE,"장축";#N/A,#N/A,FALSE,"4WD"}</definedName>
    <definedName name="조립" hidden="1">{#N/A,#N/A,FALSE,"단축1";#N/A,#N/A,FALSE,"단축2";#N/A,#N/A,FALSE,"단축3";#N/A,#N/A,FALSE,"장축";#N/A,#N/A,FALSE,"4WD"}</definedName>
    <definedName name="조별유형" hidden="1">#REF!</definedName>
    <definedName name="조세" hidden="1">#REF!</definedName>
    <definedName name="조순호"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조순호"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조순호1" localSheetId="0" hidden="1">{#N/A,#N/A,FALSE,"PART-1234-8-12-9(41)";#N/A,#N/A,FALSE,"PARTS-2(3)";#N/A,#N/A,FALSE,"VAN SYSTEM";#N/A,#N/A,FALSE,"PARTS-10(26)";#N/A,#N/A,FALSE,"PART-5-6-7-11(14)";#N/A,#N/A,FALSE,"PARTS-4(3)";#N/A,#N/A,FALSE,"PCLASS"}</definedName>
    <definedName name="조순호1" hidden="1">{#N/A,#N/A,FALSE,"PART-1234-8-12-9(41)";#N/A,#N/A,FALSE,"PARTS-2(3)";#N/A,#N/A,FALSE,"VAN SYSTEM";#N/A,#N/A,FALSE,"PARTS-10(26)";#N/A,#N/A,FALSE,"PART-5-6-7-11(14)";#N/A,#N/A,FALSE,"PARTS-4(3)";#N/A,#N/A,FALSE,"PCLASS"}</definedName>
    <definedName name="조승민" localSheetId="0" hidden="1">{#N/A,#N/A,FALSE,"KMC최종회의(7월) 자료"}</definedName>
    <definedName name="조승민" hidden="1">{#N/A,#N/A,FALSE,"KMC최종회의(7월) 자료"}</definedName>
    <definedName name="조영범" localSheetId="0" hidden="1">{#N/A,#N/A,FALSE,"지침";#N/A,#N/A,FALSE,"환경분석";#N/A,#N/A,FALSE,"Sheet16"}</definedName>
    <definedName name="조영범" hidden="1">{#N/A,#N/A,FALSE,"지침";#N/A,#N/A,FALSE,"환경분석";#N/A,#N/A,FALSE,"Sheet16"}</definedName>
    <definedName name="조영호" localSheetId="0" hidden="1">{#N/A,#N/A,FALSE,"PART-1234-8-12-9(41)";#N/A,#N/A,FALSE,"PARTS-2(3)";#N/A,#N/A,FALSE,"VAN SYSTEM";#N/A,#N/A,FALSE,"PARTS-10(26)";#N/A,#N/A,FALSE,"PART-5-6-7-11(14)";#N/A,#N/A,FALSE,"PARTS-4(3)";#N/A,#N/A,FALSE,"PCLASS"}</definedName>
    <definedName name="조영호" hidden="1">{#N/A,#N/A,FALSE,"PART-1234-8-12-9(41)";#N/A,#N/A,FALSE,"PARTS-2(3)";#N/A,#N/A,FALSE,"VAN SYSTEM";#N/A,#N/A,FALSE,"PARTS-10(26)";#N/A,#N/A,FALSE,"PART-5-6-7-11(14)";#N/A,#N/A,FALSE,"PARTS-4(3)";#N/A,#N/A,FALSE,"PCLASS"}</definedName>
    <definedName name="조유미" localSheetId="0" hidden="1">{#N/A,#N/A,FALSE,"지침";#N/A,#N/A,FALSE,"환경분석";#N/A,#N/A,FALSE,"Sheet16"}</definedName>
    <definedName name="조유미" hidden="1">{#N/A,#N/A,FALSE,"지침";#N/A,#N/A,FALSE,"환경분석";#N/A,#N/A,FALSE,"Sheet16"}</definedName>
    <definedName name="조정" localSheetId="0" hidden="1">#REF!</definedName>
    <definedName name="조정" hidden="1">#REF!</definedName>
    <definedName name="조정분개" localSheetId="0" hidden="1">#REF!</definedName>
    <definedName name="조정분개" hidden="1">#REF!</definedName>
    <definedName name="조정표지" localSheetId="0"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표지"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조정후손익" localSheetId="0" hidden="1">{#N/A,#N/A,FALSE,"정공"}</definedName>
    <definedName name="조정후손익" localSheetId="3" hidden="1">{#N/A,#N/A,FALSE,"정공"}</definedName>
    <definedName name="조정후손익" hidden="1">{#N/A,#N/A,FALSE,"정공"}</definedName>
    <definedName name="조직"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조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조직3" localSheetId="0" hidden="1">{#N/A,#N/A,FALSE,"정공"}</definedName>
    <definedName name="조직3" localSheetId="3" hidden="1">{#N/A,#N/A,FALSE,"정공"}</definedName>
    <definedName name="조직3" hidden="1">{#N/A,#N/A,FALSE,"정공"}</definedName>
    <definedName name="조직별인원현황" localSheetId="0" hidden="1">{"'보고양식'!$A$58:$K$111"}</definedName>
    <definedName name="조직별인원현황" hidden="1">{"'보고양식'!$A$58:$K$111"}</definedName>
    <definedName name="조회" localSheetId="0" hidden="1">{#N/A,#N/A,FALSE,"채권채무";#N/A,#N/A,FALSE,"control sheet"}</definedName>
    <definedName name="조회" localSheetId="3" hidden="1">{#N/A,#N/A,FALSE,"채권채무";#N/A,#N/A,FALSE,"control sheet"}</definedName>
    <definedName name="조회" hidden="1">{#N/A,#N/A,FALSE,"채권채무";#N/A,#N/A,FALSE,"control sheet"}</definedName>
    <definedName name="조회서" localSheetId="0" hidden="1">{#N/A,#N/A,FALSE,"채권채무";#N/A,#N/A,FALSE,"control sheet"}</definedName>
    <definedName name="조회서" localSheetId="3" hidden="1">{#N/A,#N/A,FALSE,"채권채무";#N/A,#N/A,FALSE,"control sheet"}</definedName>
    <definedName name="조회서" hidden="1">{#N/A,#N/A,FALSE,"채권채무";#N/A,#N/A,FALSE,"control sheet"}</definedName>
    <definedName name="조회서_차입금" localSheetId="25" hidden="1">{"'Sheet1'!$A$1:$D$15"}</definedName>
    <definedName name="조회서_차입금" localSheetId="0" hidden="1">{"'Sheet1'!$A$1:$D$15"}</definedName>
    <definedName name="조회서_차입금" localSheetId="3" hidden="1">{"'Sheet1'!$A$1:$D$15"}</definedName>
    <definedName name="조회서_차입금" hidden="1">{"'Sheet1'!$A$1:$D$15"}</definedName>
    <definedName name="조효" localSheetId="0" hidden="1">{"'Firr(선)'!$AS$1:$AY$62","'Firr(사)'!$AS$1:$AY$62","'Firr(회)'!$AS$1:$AY$62","'Firr(선)'!$L$1:$V$62","'Firr(사)'!$L$1:$V$62","'Firr(회)'!$L$1:$V$62"}</definedName>
    <definedName name="조효" hidden="1">{"'Firr(선)'!$AS$1:$AY$62","'Firr(사)'!$AS$1:$AY$62","'Firr(회)'!$AS$1:$AY$62","'Firr(선)'!$L$1:$V$62","'Firr(사)'!$L$1:$V$62","'Firr(회)'!$L$1:$V$62"}</definedName>
    <definedName name="조효석" localSheetId="0" hidden="1">{"'Firr(선)'!$AS$1:$AY$62","'Firr(사)'!$AS$1:$AY$62","'Firr(회)'!$AS$1:$AY$62","'Firr(선)'!$L$1:$V$62","'Firr(사)'!$L$1:$V$62","'Firr(회)'!$L$1:$V$62"}</definedName>
    <definedName name="조효석" hidden="1">{"'Firr(선)'!$AS$1:$AY$62","'Firr(사)'!$AS$1:$AY$62","'Firr(회)'!$AS$1:$AY$62","'Firr(선)'!$L$1:$V$62","'Firr(사)'!$L$1:$V$62","'Firr(회)'!$L$1:$V$62"}</definedName>
    <definedName name="존명" hidden="1">#REF!</definedName>
    <definedName name="종규님" localSheetId="0" hidden="1">{#N/A,#N/A,FALSE,"PART-1234-8-12-9(41)";#N/A,#N/A,FALSE,"PARTS-2(3)";#N/A,#N/A,FALSE,"VAN SYSTEM";#N/A,#N/A,FALSE,"PARTS-10(26)";#N/A,#N/A,FALSE,"PART-5-6-7-11(14)";#N/A,#N/A,FALSE,"PARTS-4(3)";#N/A,#N/A,FALSE,"PCLASS"}</definedName>
    <definedName name="종규님" hidden="1">{#N/A,#N/A,FALSE,"PART-1234-8-12-9(41)";#N/A,#N/A,FALSE,"PARTS-2(3)";#N/A,#N/A,FALSE,"VAN SYSTEM";#N/A,#N/A,FALSE,"PARTS-10(26)";#N/A,#N/A,FALSE,"PART-5-6-7-11(14)";#N/A,#N/A,FALSE,"PARTS-4(3)";#N/A,#N/A,FALSE,"PCLASS"}</definedName>
    <definedName name="종규님_2" localSheetId="0" hidden="1">{#N/A,#N/A,FALSE,"PART-1234-8-12-9(41)";#N/A,#N/A,FALSE,"PARTS-2(3)";#N/A,#N/A,FALSE,"VAN SYSTEM";#N/A,#N/A,FALSE,"PARTS-10(26)";#N/A,#N/A,FALSE,"PART-5-6-7-11(14)";#N/A,#N/A,FALSE,"PARTS-4(3)";#N/A,#N/A,FALSE,"PCLASS"}</definedName>
    <definedName name="종규님_2" hidden="1">{#N/A,#N/A,FALSE,"PART-1234-8-12-9(41)";#N/A,#N/A,FALSE,"PARTS-2(3)";#N/A,#N/A,FALSE,"VAN SYSTEM";#N/A,#N/A,FALSE,"PARTS-10(26)";#N/A,#N/A,FALSE,"PART-5-6-7-11(14)";#N/A,#N/A,FALSE,"PARTS-4(3)";#N/A,#N/A,FALSE,"PCLASS"}</definedName>
    <definedName name="종규님1" localSheetId="0" hidden="1">{#N/A,#N/A,FALSE,"PART-1234-8-12-9(41)";#N/A,#N/A,FALSE,"PARTS-2(3)";#N/A,#N/A,FALSE,"VAN SYSTEM";#N/A,#N/A,FALSE,"PARTS-10(26)";#N/A,#N/A,FALSE,"PART-5-6-7-11(14)";#N/A,#N/A,FALSE,"PARTS-4(3)";#N/A,#N/A,FALSE,"PCLASS"}</definedName>
    <definedName name="종규님1" hidden="1">{#N/A,#N/A,FALSE,"PART-1234-8-12-9(41)";#N/A,#N/A,FALSE,"PARTS-2(3)";#N/A,#N/A,FALSE,"VAN SYSTEM";#N/A,#N/A,FALSE,"PARTS-10(26)";#N/A,#N/A,FALSE,"PART-5-6-7-11(14)";#N/A,#N/A,FALSE,"PARTS-4(3)";#N/A,#N/A,FALSE,"PCLASS"}</definedName>
    <definedName name="종주" localSheetId="0" hidden="1">{#N/A,#N/A,FALSE,"단축1";#N/A,#N/A,FALSE,"단축2";#N/A,#N/A,FALSE,"단축3";#N/A,#N/A,FALSE,"장축";#N/A,#N/A,FALSE,"4WD"}</definedName>
    <definedName name="종주" hidden="1">{#N/A,#N/A,FALSE,"단축1";#N/A,#N/A,FALSE,"단축2";#N/A,#N/A,FALSE,"단축3";#N/A,#N/A,FALSE,"장축";#N/A,#N/A,FALSE,"4WD"}</definedName>
    <definedName name="종합" localSheetId="0" hidden="1">{#N/A,#N/A,FALSE,"지침";#N/A,#N/A,FALSE,"환경분석";#N/A,#N/A,FALSE,"Sheet16"}</definedName>
    <definedName name="종합" hidden="1">{#N/A,#N/A,FALSE,"지침";#N/A,#N/A,FALSE,"환경분석";#N/A,#N/A,FALSE,"Sheet16"}</definedName>
    <definedName name="종합1" localSheetId="0" hidden="1">{#N/A,#N/A,FALSE,"KMC최종회의(7월) 자료"}</definedName>
    <definedName name="종합1" hidden="1">{#N/A,#N/A,FALSE,"KMC최종회의(7월) 자료"}</definedName>
    <definedName name="종합2" localSheetId="0" hidden="1">{#N/A,#N/A,FALSE,"정공"}</definedName>
    <definedName name="종합2" localSheetId="3" hidden="1">{#N/A,#N/A,FALSE,"정공"}</definedName>
    <definedName name="종합2" hidden="1">{#N/A,#N/A,FALSE,"정공"}</definedName>
    <definedName name="종합그래프" localSheetId="0" hidden="1">{#N/A,#N/A,FALSE,"단축1";#N/A,#N/A,FALSE,"단축2";#N/A,#N/A,FALSE,"단축3";#N/A,#N/A,FALSE,"장축";#N/A,#N/A,FALSE,"4WD"}</definedName>
    <definedName name="종합그래프" hidden="1">{#N/A,#N/A,FALSE,"단축1";#N/A,#N/A,FALSE,"단축2";#N/A,#N/A,FALSE,"단축3";#N/A,#N/A,FALSE,"장축";#N/A,#N/A,FALSE,"4WD"}</definedName>
    <definedName name="종합미래2" localSheetId="0" hidden="1">{#N/A,#N/A,FALSE,"정공"}</definedName>
    <definedName name="종합미래2" localSheetId="3" hidden="1">{#N/A,#N/A,FALSE,"정공"}</definedName>
    <definedName name="종합미래2" hidden="1">{#N/A,#N/A,FALSE,"정공"}</definedName>
    <definedName name="종합어음" localSheetId="0" hidden="1">{#N/A,#N/A,FALSE,"손익표지";#N/A,#N/A,FALSE,"손익계산";#N/A,#N/A,FALSE,"일반관리비";#N/A,#N/A,FALSE,"영업외수익";#N/A,#N/A,FALSE,"영업외비용";#N/A,#N/A,FALSE,"매출액";#N/A,#N/A,FALSE,"요약손익";#N/A,#N/A,FALSE,"요약대차";#N/A,#N/A,FALSE,"매출채권현황";#N/A,#N/A,FALSE,"매출채권명세"}</definedName>
    <definedName name="종합어음" hidden="1">{#N/A,#N/A,FALSE,"손익표지";#N/A,#N/A,FALSE,"손익계산";#N/A,#N/A,FALSE,"일반관리비";#N/A,#N/A,FALSE,"영업외수익";#N/A,#N/A,FALSE,"영업외비용";#N/A,#N/A,FALSE,"매출액";#N/A,#N/A,FALSE,"요약손익";#N/A,#N/A,FALSE,"요약대차";#N/A,#N/A,FALSE,"매출채권현황";#N/A,#N/A,FALSE,"매출채권명세"}</definedName>
    <definedName name="종합현황" localSheetId="0" hidden="1">{#N/A,#N/A,FALSE,"KMC최종회의(7월) 자료"}</definedName>
    <definedName name="종합현황" hidden="1">{#N/A,#N/A,FALSE,"KMC최종회의(7월) 자료"}</definedName>
    <definedName name="종화" localSheetId="0" hidden="1">{#N/A,#N/A,FALSE,"지침";#N/A,#N/A,FALSE,"환경분석";#N/A,#N/A,FALSE,"Sheet16"}</definedName>
    <definedName name="종화" hidden="1">{#N/A,#N/A,FALSE,"지침";#N/A,#N/A,FALSE,"환경분석";#N/A,#N/A,FALSE,"Sheet16"}</definedName>
    <definedName name="주" localSheetId="25" hidden="1">{#N/A,#N/A,FALSE,"UNIT";#N/A,#N/A,FALSE,"UNIT";#N/A,#N/A,FALSE,"계정"}</definedName>
    <definedName name="주" localSheetId="0" hidden="1">{#N/A,#N/A,FALSE,"UNIT";#N/A,#N/A,FALSE,"UNIT";#N/A,#N/A,FALSE,"계정"}</definedName>
    <definedName name="주" localSheetId="3" hidden="1">{#N/A,#N/A,FALSE,"UNIT";#N/A,#N/A,FALSE,"UNIT";#N/A,#N/A,FALSE,"계정"}</definedName>
    <definedName name="주" hidden="1">{#N/A,#N/A,FALSE,"UNIT";#N/A,#N/A,FALSE,"UNIT";#N/A,#N/A,FALSE,"계정"}</definedName>
    <definedName name="주간매출실적" localSheetId="0"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주간매출실적" hidden="1">{#N/A,#N/A,FALSE,"표지";#N/A,#N/A,FALSE,"매출내수";#N/A,#N/A,FALSE,"수출CBU";#N/A,#N/A,FALSE,"수출DEF";#N/A,#N/A,FALSE,"수출CKD";#N/A,#N/A,FALSE,"매출이익";#N/A,#N/A,FALSE,"판관비";#N/A,#N/A,FALSE,"영외비";#N/A,#N/A,FALSE,"경상이익";#N/A,#N/A,FALSE,"제조MWO";#N/A,#N/A,FALSE,"대당원가";#N/A,#N/A,FALSE,"제조MGT";#N/A,#N/A,FALSE,"노+경";#N/A,#N/A,FALSE,"손익실적";#N/A,#N/A,FALSE,"비용실적";#N/A,#N/A,FALSE,"직급인원";#N/A,#N/A,FALSE,"부서인력";#N/A,#N/A,FALSE,"투자실적";#N/A,#N/A,FALSE,"재고";#N/A,#N/A,FALSE,"호부진";#N/A,#N/A,FALSE,"누계호부진";#N/A,#N/A,FALSE,"실적요약";#N/A,#N/A,FALSE,"PRO-MIX"}</definedName>
    <definedName name="주간업무1217" localSheetId="0" hidden="1">{"'Sheet1'!$R$24:$V$24"}</definedName>
    <definedName name="주간업무1217" hidden="1">{"'Sheet1'!$R$24:$V$24"}</definedName>
    <definedName name="주근조">#REF!</definedName>
    <definedName name="주란" localSheetId="0" hidden="1">{#N/A,#N/A,FALSE,"지침";#N/A,#N/A,FALSE,"환경분석";#N/A,#N/A,FALSE,"Sheet16"}</definedName>
    <definedName name="주란" hidden="1">{#N/A,#N/A,FALSE,"지침";#N/A,#N/A,FALSE,"환경분석";#N/A,#N/A,FALSE,"Sheet16"}</definedName>
    <definedName name="주마감" hidden="1">#REF!</definedName>
    <definedName name="주석3부터" hidden="1">#REF!</definedName>
    <definedName name="주석최동" localSheetId="0" hidden="1">{#N/A,#N/A,FALSE,"평균임금기준퇴직금"}</definedName>
    <definedName name="주석최동" hidden="1">{#N/A,#N/A,FALSE,"평균임금기준퇴직금"}</definedName>
    <definedName name="주요" localSheetId="0" hidden="1">{#N/A,#N/A,TRUE,"Y생산";#N/A,#N/A,TRUE,"Y판매";#N/A,#N/A,TRUE,"Y총물량";#N/A,#N/A,TRUE,"Y능력";#N/A,#N/A,TRUE,"YKD"}</definedName>
    <definedName name="주요" hidden="1">{#N/A,#N/A,TRUE,"Y생산";#N/A,#N/A,TRUE,"Y판매";#N/A,#N/A,TRUE,"Y총물량";#N/A,#N/A,TRUE,"Y능력";#N/A,#N/A,TRUE,"YKD"}</definedName>
    <definedName name="주요계정차이내역12"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주요계정차이내역12"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주요매출증감" localSheetId="0" hidden="1">{#N/A,#N/A,FALSE,"지침";#N/A,#N/A,FALSE,"환경분석";#N/A,#N/A,FALSE,"Sheet16"}</definedName>
    <definedName name="주요매출증감" hidden="1">{#N/A,#N/A,FALSE,"지침";#N/A,#N/A,FALSE,"환경분석";#N/A,#N/A,FALSE,"Sheet16"}</definedName>
    <definedName name="주요업무" localSheetId="0" hidden="1">{#N/A,#N/A,FALSE,"P.C.B"}</definedName>
    <definedName name="주요업무" hidden="1">{#N/A,#N/A,FALSE,"P.C.B"}</definedName>
    <definedName name="주요업무2" localSheetId="0" hidden="1">{#N/A,#N/A,TRUE,"Y생산";#N/A,#N/A,TRUE,"Y판매";#N/A,#N/A,TRUE,"Y총물량";#N/A,#N/A,TRUE,"Y능력";#N/A,#N/A,TRUE,"YKD"}</definedName>
    <definedName name="주요업무2" localSheetId="3" hidden="1">{#N/A,#N/A,TRUE,"Y생산";#N/A,#N/A,TRUE,"Y판매";#N/A,#N/A,TRUE,"Y총물량";#N/A,#N/A,TRUE,"Y능력";#N/A,#N/A,TRUE,"YKD"}</definedName>
    <definedName name="주요업무2" hidden="1">{#N/A,#N/A,TRUE,"Y생산";#N/A,#N/A,TRUE,"Y판매";#N/A,#N/A,TRUE,"Y총물량";#N/A,#N/A,TRUE,"Y능력";#N/A,#N/A,TRUE,"YKD"}</definedName>
    <definedName name="주요업무3" localSheetId="0" hidden="1">{#N/A,#N/A,TRUE,"Y생산";#N/A,#N/A,TRUE,"Y판매";#N/A,#N/A,TRUE,"Y총물량";#N/A,#N/A,TRUE,"Y능력";#N/A,#N/A,TRUE,"YKD"}</definedName>
    <definedName name="주요업무3" localSheetId="3" hidden="1">{#N/A,#N/A,TRUE,"Y생산";#N/A,#N/A,TRUE,"Y판매";#N/A,#N/A,TRUE,"Y총물량";#N/A,#N/A,TRUE,"Y능력";#N/A,#N/A,TRUE,"YKD"}</definedName>
    <definedName name="주요업무3" hidden="1">{#N/A,#N/A,TRUE,"Y생산";#N/A,#N/A,TRUE,"Y판매";#N/A,#N/A,TRUE,"Y총물량";#N/A,#N/A,TRUE,"Y능력";#N/A,#N/A,TRUE,"YKD"}</definedName>
    <definedName name="주요제원" localSheetId="0" hidden="1">{#N/A,#N/A,FALSE,"단축1";#N/A,#N/A,FALSE,"단축2";#N/A,#N/A,FALSE,"단축3";#N/A,#N/A,FALSE,"장축";#N/A,#N/A,FALSE,"4WD"}</definedName>
    <definedName name="주요제원" hidden="1">{#N/A,#N/A,FALSE,"단축1";#N/A,#N/A,FALSE,"단축2";#N/A,#N/A,FALSE,"단축3";#N/A,#N/A,FALSE,"장축";#N/A,#N/A,FALSE,"4WD"}</definedName>
    <definedName name="주요현안문제점" localSheetId="0" hidden="1">{#N/A,#N/A,FALSE,"PART-1234-8-12-9(41)";#N/A,#N/A,FALSE,"PARTS-2(3)";#N/A,#N/A,FALSE,"VAN SYSTEM";#N/A,#N/A,FALSE,"PARTS-10(26)";#N/A,#N/A,FALSE,"PART-5-6-7-11(14)";#N/A,#N/A,FALSE,"PARTS-4(3)";#N/A,#N/A,FALSE,"PCLASS"}</definedName>
    <definedName name="주요현안문제점" hidden="1">{#N/A,#N/A,FALSE,"PART-1234-8-12-9(41)";#N/A,#N/A,FALSE,"PARTS-2(3)";#N/A,#N/A,FALSE,"VAN SYSTEM";#N/A,#N/A,FALSE,"PARTS-10(26)";#N/A,#N/A,FALSE,"PART-5-6-7-11(14)";#N/A,#N/A,FALSE,"PARTS-4(3)";#N/A,#N/A,FALSE,"PCLASS"}</definedName>
    <definedName name="주요현안문제점_2" localSheetId="0" hidden="1">{#N/A,#N/A,FALSE,"PART-1234-8-12-9(41)";#N/A,#N/A,FALSE,"PARTS-2(3)";#N/A,#N/A,FALSE,"VAN SYSTEM";#N/A,#N/A,FALSE,"PARTS-10(26)";#N/A,#N/A,FALSE,"PART-5-6-7-11(14)";#N/A,#N/A,FALSE,"PARTS-4(3)";#N/A,#N/A,FALSE,"PCLASS"}</definedName>
    <definedName name="주요현안문제점_2" hidden="1">{#N/A,#N/A,FALSE,"PART-1234-8-12-9(41)";#N/A,#N/A,FALSE,"PARTS-2(3)";#N/A,#N/A,FALSE,"VAN SYSTEM";#N/A,#N/A,FALSE,"PARTS-10(26)";#N/A,#N/A,FALSE,"PART-5-6-7-11(14)";#N/A,#N/A,FALSE,"PARTS-4(3)";#N/A,#N/A,FALSE,"PCLASS"}</definedName>
    <definedName name="주재원" localSheetId="0" hidden="1">#REF!</definedName>
    <definedName name="주재원" hidden="1">#REF!</definedName>
    <definedName name="주차계획" localSheetId="25" hidden="1">{#N/A,#N/A,FALSE,"UNIT";#N/A,#N/A,FALSE,"UNIT";#N/A,#N/A,FALSE,"계정"}</definedName>
    <definedName name="주차계획" localSheetId="0" hidden="1">{#N/A,#N/A,FALSE,"UNIT";#N/A,#N/A,FALSE,"UNIT";#N/A,#N/A,FALSE,"계정"}</definedName>
    <definedName name="주차계획" localSheetId="3" hidden="1">{#N/A,#N/A,FALSE,"UNIT";#N/A,#N/A,FALSE,"UNIT";#N/A,#N/A,FALSE,"계정"}</definedName>
    <definedName name="주차계획" hidden="1">{#N/A,#N/A,FALSE,"UNIT";#N/A,#N/A,FALSE,"UNIT";#N/A,#N/A,FALSE,"계정"}</definedName>
    <definedName name="준" localSheetId="0" hidden="1">{#N/A,#N/A,FALSE,"Aging Summary";#N/A,#N/A,FALSE,"Ratio Analysis";#N/A,#N/A,FALSE,"Test 120 Day Accts";#N/A,#N/A,FALSE,"Tickmarks"}</definedName>
    <definedName name="준" hidden="1">{#N/A,#N/A,FALSE,"Aging Summary";#N/A,#N/A,FALSE,"Ratio Analysis";#N/A,#N/A,FALSE,"Test 120 Day Accts";#N/A,#N/A,FALSE,"Tickmarks"}</definedName>
    <definedName name="중" localSheetId="0" hidden="1">{#N/A,#N/A,TRUE,"생산";#N/A,#N/A,TRUE,"표지"}</definedName>
    <definedName name="중" hidden="1">{#N/A,#N/A,TRUE,"생산";#N/A,#N/A,TRUE,"표지"}</definedName>
    <definedName name="중간예납"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중간예납신고납계산서" localSheetId="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계산서"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중간예납신고납부계산서"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예납신고납부계산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중간요약" localSheetId="25" hidden="1">{#N/A,#N/A,FALSE,"BS";#N/A,#N/A,FALSE,"PL";#N/A,#N/A,FALSE,"처분";#N/A,#N/A,FALSE,"현금";#N/A,#N/A,FALSE,"매출";#N/A,#N/A,FALSE,"원가";#N/A,#N/A,FALSE,"경영"}</definedName>
    <definedName name="중간요약" localSheetId="0" hidden="1">{#N/A,#N/A,FALSE,"BS";#N/A,#N/A,FALSE,"PL";#N/A,#N/A,FALSE,"처분";#N/A,#N/A,FALSE,"현금";#N/A,#N/A,FALSE,"매출";#N/A,#N/A,FALSE,"원가";#N/A,#N/A,FALSE,"경영"}</definedName>
    <definedName name="중간요약" localSheetId="3"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공업인원인건비" localSheetId="0" hidden="1">{#N/A,#N/A,FALSE,"지침";#N/A,#N/A,FALSE,"환경분석";#N/A,#N/A,FALSE,"Sheet16"}</definedName>
    <definedName name="중공업인원인건비" hidden="1">{#N/A,#N/A,FALSE,"지침";#N/A,#N/A,FALSE,"환경분석";#N/A,#N/A,FALSE,"Sheet16"}</definedName>
    <definedName name="중국"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중국"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중국"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중국방문1"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중국방문1"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중급회계" localSheetId="0" hidden="1">{#N/A,#N/A,FALSE,"BS";#N/A,#N/A,FALSE,"PL";#N/A,#N/A,FALSE,"A";#N/A,#N/A,FALSE,"B";#N/A,#N/A,FALSE,"B1";#N/A,#N/A,FALSE,"C";#N/A,#N/A,FALSE,"C1";#N/A,#N/A,FALSE,"C2";#N/A,#N/A,FALSE,"D";#N/A,#N/A,FALSE,"E";#N/A,#N/A,FALSE,"F";#N/A,#N/A,FALSE,"AA";#N/A,#N/A,FALSE,"BB";#N/A,#N/A,FALSE,"CC";#N/A,#N/A,FALSE,"DD";#N/A,#N/A,FALSE,"EE";#N/A,#N/A,FALSE,"FF";#N/A,#N/A,FALSE,"PL10";#N/A,#N/A,FALSE,"PL20";#N/A,#N/A,FALSE,"PL30"}</definedName>
    <definedName name="중급회계" hidden="1">{#N/A,#N/A,FALSE,"BS";#N/A,#N/A,FALSE,"PL";#N/A,#N/A,FALSE,"A";#N/A,#N/A,FALSE,"B";#N/A,#N/A,FALSE,"B1";#N/A,#N/A,FALSE,"C";#N/A,#N/A,FALSE,"C1";#N/A,#N/A,FALSE,"C2";#N/A,#N/A,FALSE,"D";#N/A,#N/A,FALSE,"E";#N/A,#N/A,FALSE,"F";#N/A,#N/A,FALSE,"AA";#N/A,#N/A,FALSE,"BB";#N/A,#N/A,FALSE,"CC";#N/A,#N/A,FALSE,"DD";#N/A,#N/A,FALSE,"EE";#N/A,#N/A,FALSE,"FF";#N/A,#N/A,FALSE,"PL10";#N/A,#N/A,FALSE,"PL20";#N/A,#N/A,FALSE,"PL30"}</definedName>
    <definedName name="중기" localSheetId="0" hidden="1">{#N/A,#N/A,FALSE,"정공"}</definedName>
    <definedName name="중기" localSheetId="3" hidden="1">{#N/A,#N/A,FALSE,"정공"}</definedName>
    <definedName name="중기" hidden="1">{#N/A,#N/A,FALSE,"정공"}</definedName>
    <definedName name="중량산출" localSheetId="0" hidden="1">{#N/A,#N/A,FALSE,"Sheet1"}</definedName>
    <definedName name="중량산출" hidden="1">{#N/A,#N/A,FALSE,"Sheet1"}</definedName>
    <definedName name="중량산출1" localSheetId="0" hidden="1">{#N/A,#N/A,FALSE,"Sheet1"}</definedName>
    <definedName name="중량산출1" hidden="1">{#N/A,#N/A,FALSE,"Sheet1"}</definedName>
    <definedName name="중복시트" hidden="1">#REF!</definedName>
    <definedName name="중선" localSheetId="0" hidden="1">{#N/A,#N/A,FALSE,"손익표지";#N/A,#N/A,FALSE,"손익계산";#N/A,#N/A,FALSE,"일반관리비";#N/A,#N/A,FALSE,"영업외수익";#N/A,#N/A,FALSE,"영업외비용";#N/A,#N/A,FALSE,"매출액";#N/A,#N/A,FALSE,"요약손익";#N/A,#N/A,FALSE,"요약대차";#N/A,#N/A,FALSE,"매출채권현황";#N/A,#N/A,FALSE,"매출채권명세"}</definedName>
    <definedName name="중선" hidden="1">{#N/A,#N/A,FALSE,"손익표지";#N/A,#N/A,FALSE,"손익계산";#N/A,#N/A,FALSE,"일반관리비";#N/A,#N/A,FALSE,"영업외수익";#N/A,#N/A,FALSE,"영업외비용";#N/A,#N/A,FALSE,"매출액";#N/A,#N/A,FALSE,"요약손익";#N/A,#N/A,FALSE,"요약대차";#N/A,#N/A,FALSE,"매출채권현황";#N/A,#N/A,FALSE,"매출채권명세"}</definedName>
    <definedName name="중심" localSheetId="0" hidden="1">{#N/A,#N/A,FALSE,"PART-1234-8-12-9(41)";#N/A,#N/A,FALSE,"PARTS-2(3)";#N/A,#N/A,FALSE,"VAN SYSTEM";#N/A,#N/A,FALSE,"PARTS-10(26)";#N/A,#N/A,FALSE,"PART-5-6-7-11(14)";#N/A,#N/A,FALSE,"PARTS-4(3)";#N/A,#N/A,FALSE,"PCLASS"}</definedName>
    <definedName name="중심" hidden="1">{#N/A,#N/A,FALSE,"PART-1234-8-12-9(41)";#N/A,#N/A,FALSE,"PARTS-2(3)";#N/A,#N/A,FALSE,"VAN SYSTEM";#N/A,#N/A,FALSE,"PARTS-10(26)";#N/A,#N/A,FALSE,"PART-5-6-7-11(14)";#N/A,#N/A,FALSE,"PARTS-4(3)";#N/A,#N/A,FALSE,"PCLASS"}</definedName>
    <definedName name="중앙" localSheetId="25" hidden="1">{#N/A,#N/A,FALSE,"단축1";#N/A,#N/A,FALSE,"단축2";#N/A,#N/A,FALSE,"단축3";#N/A,#N/A,FALSE,"장축";#N/A,#N/A,FALSE,"4WD"}</definedName>
    <definedName name="중앙" localSheetId="0" hidden="1">{#N/A,#N/A,FALSE,"단축1";#N/A,#N/A,FALSE,"단축2";#N/A,#N/A,FALSE,"단축3";#N/A,#N/A,FALSE,"장축";#N/A,#N/A,FALSE,"4WD"}</definedName>
    <definedName name="중앙" localSheetId="3" hidden="1">{#N/A,#N/A,FALSE,"단축1";#N/A,#N/A,FALSE,"단축2";#N/A,#N/A,FALSE,"단축3";#N/A,#N/A,FALSE,"장축";#N/A,#N/A,FALSE,"4WD"}</definedName>
    <definedName name="중앙" hidden="1">{#N/A,#N/A,FALSE,"단축1";#N/A,#N/A,FALSE,"단축2";#N/A,#N/A,FALSE,"단축3";#N/A,#N/A,FALSE,"장축";#N/A,#N/A,FALSE,"4WD"}</definedName>
    <definedName name="중요성" localSheetId="0" hidden="1">{#N/A,#N/A,FALSE,"UNIT";#N/A,#N/A,FALSE,"UNIT";#N/A,#N/A,FALSE,"계정"}</definedName>
    <definedName name="중요성" hidden="1">{#N/A,#N/A,FALSE,"UNIT";#N/A,#N/A,FALSE,"UNIT";#N/A,#N/A,FALSE,"계정"}</definedName>
    <definedName name="중점2" localSheetId="0" hidden="1">{#N/A,#N/A,FALSE,"PART-1234-8-12-9(41)";#N/A,#N/A,FALSE,"PARTS-2(3)";#N/A,#N/A,FALSE,"VAN SYSTEM";#N/A,#N/A,FALSE,"PARTS-10(26)";#N/A,#N/A,FALSE,"PART-5-6-7-11(14)";#N/A,#N/A,FALSE,"PARTS-4(3)";#N/A,#N/A,FALSE,"PCLASS"}</definedName>
    <definedName name="중점2" hidden="1">{#N/A,#N/A,FALSE,"PART-1234-8-12-9(41)";#N/A,#N/A,FALSE,"PARTS-2(3)";#N/A,#N/A,FALSE,"VAN SYSTEM";#N/A,#N/A,FALSE,"PARTS-10(26)";#N/A,#N/A,FALSE,"PART-5-6-7-11(14)";#N/A,#N/A,FALSE,"PARTS-4(3)";#N/A,#N/A,FALSE,"PCLASS"}</definedName>
    <definedName name="중점3" localSheetId="0" hidden="1">{#N/A,#N/A,FALSE,"PART-1234-8-12-9(41)";#N/A,#N/A,FALSE,"PARTS-2(3)";#N/A,#N/A,FALSE,"VAN SYSTEM";#N/A,#N/A,FALSE,"PARTS-10(26)";#N/A,#N/A,FALSE,"PART-5-6-7-11(14)";#N/A,#N/A,FALSE,"PARTS-4(3)";#N/A,#N/A,FALSE,"PCLASS"}</definedName>
    <definedName name="중점3" hidden="1">{#N/A,#N/A,FALSE,"PART-1234-8-12-9(41)";#N/A,#N/A,FALSE,"PARTS-2(3)";#N/A,#N/A,FALSE,"VAN SYSTEM";#N/A,#N/A,FALSE,"PARTS-10(26)";#N/A,#N/A,FALSE,"PART-5-6-7-11(14)";#N/A,#N/A,FALSE,"PARTS-4(3)";#N/A,#N/A,FALSE,"PCLASS"}</definedName>
    <definedName name="중점관리1" localSheetId="0" hidden="1">{#N/A,#N/A,FALSE,"지침";#N/A,#N/A,FALSE,"환경분석";#N/A,#N/A,FALSE,"Sheet16"}</definedName>
    <definedName name="중점관리1" hidden="1">{#N/A,#N/A,FALSE,"지침";#N/A,#N/A,FALSE,"환경분석";#N/A,#N/A,FALSE,"Sheet16"}</definedName>
    <definedName name="중점관리4" hidden="1">#REF!</definedName>
    <definedName name="중점추진5" localSheetId="0" hidden="1">{#N/A,#N/A,FALSE,"PART-1234-8-12-9(41)";#N/A,#N/A,FALSE,"PARTS-2(3)";#N/A,#N/A,FALSE,"VAN SYSTEM";#N/A,#N/A,FALSE,"PARTS-10(26)";#N/A,#N/A,FALSE,"PART-5-6-7-11(14)";#N/A,#N/A,FALSE,"PARTS-4(3)";#N/A,#N/A,FALSE,"PCLASS"}</definedName>
    <definedName name="중점추진5" hidden="1">{#N/A,#N/A,FALSE,"PART-1234-8-12-9(41)";#N/A,#N/A,FALSE,"PARTS-2(3)";#N/A,#N/A,FALSE,"VAN SYSTEM";#N/A,#N/A,FALSE,"PARTS-10(26)";#N/A,#N/A,FALSE,"PART-5-6-7-11(14)";#N/A,#N/A,FALSE,"PARTS-4(3)";#N/A,#N/A,FALSE,"PCLASS"}</definedName>
    <definedName name="증감분석" localSheetId="0" hidden="1">{"'경비내역'!$E$11"}</definedName>
    <definedName name="증감분석" hidden="1">{"'경비내역'!$E$11"}</definedName>
    <definedName name="증감분석_1" localSheetId="0" hidden="1">{"'경비내역'!$E$11"}</definedName>
    <definedName name="증감분석_1" hidden="1">{"'경비내역'!$E$11"}</definedName>
    <definedName name="증감분석96계획95실적" localSheetId="0" hidden="1">{#N/A,#N/A,FALSE,"97년 투자계획 세부내역 "}</definedName>
    <definedName name="증감분석96계획95실적" hidden="1">{#N/A,#N/A,FALSE,"97년 투자계획 세부내역 "}</definedName>
    <definedName name="지" localSheetId="0" hidden="1">{#N/A,#N/A,TRUE,"생산";#N/A,#N/A,TRUE,"표지"}</definedName>
    <definedName name="지" hidden="1">{#N/A,#N/A,TRUE,"생산";#N/A,#N/A,TRUE,"표지"}</definedName>
    <definedName name="지급" localSheetId="0" hidden="1">{"YTD/Forecast",#N/A,TRUE,"Fcst_TPLN";"Monthly Averages",#N/A,TRUE,"Fcst_TPLN"}</definedName>
    <definedName name="지급" localSheetId="3" hidden="1">{"YTD/Forecast",#N/A,TRUE,"Fcst_TPLN";"Monthly Averages",#N/A,TRUE,"Fcst_TPLN"}</definedName>
    <definedName name="지급" hidden="1">{"YTD/Forecast",#N/A,TRUE,"Fcst_TPLN";"Monthly Averages",#N/A,TRUE,"Fcst_TPLN"}</definedName>
    <definedName name="지급어음명세서3" localSheetId="0" hidden="1">{#N/A,#N/A,FALSE,"정공"}</definedName>
    <definedName name="지급어음명세서3" localSheetId="3" hidden="1">{#N/A,#N/A,FALSE,"정공"}</definedName>
    <definedName name="지급어음명세서3" hidden="1">{#N/A,#N/A,FALSE,"정공"}</definedName>
    <definedName name="지나" hidden="1">#REF!</definedName>
    <definedName name="지냉" localSheetId="0" hidden="1">{"Valuation",#N/A,TRUE,"Valuation Summary";"Financial Statements",#N/A,TRUE,"Results";"Results",#N/A,TRUE,"Results";"Ratios",#N/A,TRUE,"Results";"P2 Summary",#N/A,TRUE,"Results"}</definedName>
    <definedName name="지냉" hidden="1">{"Valuation",#N/A,TRUE,"Valuation Summary";"Financial Statements",#N/A,TRUE,"Results";"Results",#N/A,TRUE,"Results";"Ratios",#N/A,TRUE,"Results";"P2 Summary",#N/A,TRUE,"Results"}</definedName>
    <definedName name="지배구조1" localSheetId="0" hidden="1">{#N/A,#N/A,FALSE,"지침";#N/A,#N/A,FALSE,"환경분석";#N/A,#N/A,FALSE,"Sheet16"}</definedName>
    <definedName name="지배구조1" hidden="1">{#N/A,#N/A,FALSE,"지침";#N/A,#N/A,FALSE,"환경분석";#N/A,#N/A,FALSE,"Sheet16"}</definedName>
    <definedName name="지분가치" localSheetId="0">[1]DCF!$D$53</definedName>
    <definedName name="지분가치" localSheetId="3">[2]DCF!$D$53</definedName>
    <definedName name="지분가치">DCF!$D$54</definedName>
    <definedName name="지분법" localSheetId="0" hidden="1">#REF!</definedName>
    <definedName name="지분법" hidden="1">#REF!</definedName>
    <definedName name="지분법평가" localSheetId="0" hidden="1">#REF!</definedName>
    <definedName name="지분법평가" hidden="1">#REF!</definedName>
    <definedName name="지분증감" localSheetId="0" hidden="1">{#N/A,#N/A,FALSE,"BS";#N/A,#N/A,FALSE,"PL";#N/A,#N/A,FALSE,"처분";#N/A,#N/A,FALSE,"현금";#N/A,#N/A,FALSE,"매출";#N/A,#N/A,FALSE,"원가";#N/A,#N/A,FALSE,"경영"}</definedName>
    <definedName name="지분증감" hidden="1">{#N/A,#N/A,FALSE,"BS";#N/A,#N/A,FALSE,"PL";#N/A,#N/A,FALSE,"처분";#N/A,#N/A,FALSE,"현금";#N/A,#N/A,FALSE,"매출";#N/A,#N/A,FALSE,"원가";#N/A,#N/A,FALSE,"경영"}</definedName>
    <definedName name="支払" localSheetId="0" hidden="1">{"'買掛金'!$J$6"}</definedName>
    <definedName name="支払" hidden="1">{"'買掛金'!$J$6"}</definedName>
    <definedName name="支払手形" localSheetId="0" hidden="1">{"'買掛金'!$J$6"}</definedName>
    <definedName name="支払手形" hidden="1">{"'買掛金'!$J$6"}</definedName>
    <definedName name="지사순2" localSheetId="0" hidden="1">{#N/A,#N/A,FALSE,"PART-1234-8-12-9(41)";#N/A,#N/A,FALSE,"PARTS-2(3)";#N/A,#N/A,FALSE,"VAN SYSTEM";#N/A,#N/A,FALSE,"PARTS-10(26)";#N/A,#N/A,FALSE,"PART-5-6-7-11(14)";#N/A,#N/A,FALSE,"PARTS-4(3)";#N/A,#N/A,FALSE,"PCLASS"}</definedName>
    <definedName name="지사순2" hidden="1">{#N/A,#N/A,FALSE,"PART-1234-8-12-9(41)";#N/A,#N/A,FALSE,"PARTS-2(3)";#N/A,#N/A,FALSE,"VAN SYSTEM";#N/A,#N/A,FALSE,"PARTS-10(26)";#N/A,#N/A,FALSE,"PART-5-6-7-11(14)";#N/A,#N/A,FALSE,"PARTS-4(3)";#N/A,#N/A,FALSE,"PCLASS"}</definedName>
    <definedName name="지사순2_2" localSheetId="0" hidden="1">{#N/A,#N/A,FALSE,"PART-1234-8-12-9(41)";#N/A,#N/A,FALSE,"PARTS-2(3)";#N/A,#N/A,FALSE,"VAN SYSTEM";#N/A,#N/A,FALSE,"PARTS-10(26)";#N/A,#N/A,FALSE,"PART-5-6-7-11(14)";#N/A,#N/A,FALSE,"PARTS-4(3)";#N/A,#N/A,FALSE,"PCLASS"}</definedName>
    <definedName name="지사순2_2" hidden="1">{#N/A,#N/A,FALSE,"PART-1234-8-12-9(41)";#N/A,#N/A,FALSE,"PARTS-2(3)";#N/A,#N/A,FALSE,"VAN SYSTEM";#N/A,#N/A,FALSE,"PARTS-10(26)";#N/A,#N/A,FALSE,"PART-5-6-7-11(14)";#N/A,#N/A,FALSE,"PARTS-4(3)";#N/A,#N/A,FALSE,"PCLASS"}</definedName>
    <definedName name="지어" localSheetId="0" hidden="1">{#N/A,#N/A,FALSE,"Aging Summary";#N/A,#N/A,FALSE,"Ratio Analysis";#N/A,#N/A,FALSE,"Test 120 Day Accts";#N/A,#N/A,FALSE,"Tickmarks"}</definedName>
    <definedName name="지어" hidden="1">{#N/A,#N/A,FALSE,"Aging Summary";#N/A,#N/A,FALSE,"Ratio Analysis";#N/A,#N/A,FALSE,"Test 120 Day Accts";#N/A,#N/A,FALSE,"Tickmarks"}</definedName>
    <definedName name="지에스인천" localSheetId="0" hidden="1">{#N/A,#N/A,FALSE,"지침";#N/A,#N/A,FALSE,"환경분석";#N/A,#N/A,FALSE,"Sheet16"}</definedName>
    <definedName name="지에스인천" hidden="1">{#N/A,#N/A,FALSE,"지침";#N/A,#N/A,FALSE,"환경분석";#N/A,#N/A,FALSE,"Sheet16"}</definedName>
    <definedName name="지역A" hidden="1">#REF!</definedName>
    <definedName name="지역별수출1"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지역별수출1"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지역실" localSheetId="0" hidden="1">{"'5'!$A$1:$BB$147"}</definedName>
    <definedName name="지역실" hidden="1">{"'5'!$A$1:$BB$147"}</definedName>
    <definedName name="지지지" localSheetId="0" hidden="1">{"'미착금액'!$A$4:$G$14"}</definedName>
    <definedName name="지지지" hidden="1">{"'미착금액'!$A$4:$G$14"}</definedName>
    <definedName name="지표" hidden="1">#REF!</definedName>
    <definedName name="직급별3" localSheetId="25" hidden="1">{#N/A,#N/A,FALSE,"Sheet1"}</definedName>
    <definedName name="직급별3" localSheetId="0" hidden="1">{#N/A,#N/A,FALSE,"Sheet1"}</definedName>
    <definedName name="직급별3" localSheetId="3" hidden="1">{#N/A,#N/A,FALSE,"Sheet1"}</definedName>
    <definedName name="직급별3" hidden="1">{#N/A,#N/A,FALSE,"Sheet1"}</definedName>
    <definedName name="직급별초입비교"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급별초입비교"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급별초입비교"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직원">#REF!</definedName>
    <definedName name="직전3개월현금흐름" localSheetId="0" hidden="1">{#N/A,#N/A,FALSE,"UNIT";#N/A,#N/A,FALSE,"UNIT";#N/A,#N/A,FALSE,"계정"}</definedName>
    <definedName name="직전3개월현금흐름" hidden="1">{#N/A,#N/A,FALSE,"UNIT";#N/A,#N/A,FALSE,"UNIT";#N/A,#N/A,FALSE,"계정"}</definedName>
    <definedName name="직접재료" localSheetId="0" hidden="1">{#N/A,#N/A,FALSE,"Sheet5"}</definedName>
    <definedName name="직접재료" hidden="1">{#N/A,#N/A,FALSE,"Sheet5"}</definedName>
    <definedName name="진" localSheetId="25" hidden="1">{#N/A,#N/A,FALSE,"UNIT";#N/A,#N/A,FALSE,"UNIT";#N/A,#N/A,FALSE,"계정"}</definedName>
    <definedName name="진" localSheetId="0" hidden="1">{#N/A,#N/A,FALSE,"UNIT";#N/A,#N/A,FALSE,"UNIT";#N/A,#N/A,FALSE,"계정"}</definedName>
    <definedName name="진" localSheetId="3" hidden="1">{#N/A,#N/A,FALSE,"UNIT";#N/A,#N/A,FALSE,"UNIT";#N/A,#N/A,FALSE,"계정"}</definedName>
    <definedName name="진" hidden="1">{#N/A,#N/A,FALSE,"UNIT";#N/A,#N/A,FALSE,"UNIT";#N/A,#N/A,FALSE,"계정"}</definedName>
    <definedName name="진단표"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진단표"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진단표"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진짜연습" localSheetId="0" hidden="1">{#N/A,#N/A,FALSE,"손익표지";#N/A,#N/A,FALSE,"손익계산";#N/A,#N/A,FALSE,"일반관리비";#N/A,#N/A,FALSE,"영업외수익";#N/A,#N/A,FALSE,"영업외비용";#N/A,#N/A,FALSE,"매출액";#N/A,#N/A,FALSE,"요약손익";#N/A,#N/A,FALSE,"요약대차";#N/A,#N/A,FALSE,"매출채권현황";#N/A,#N/A,FALSE,"매출채권명세"}</definedName>
    <definedName name="진짜연습" hidden="1">{#N/A,#N/A,FALSE,"손익표지";#N/A,#N/A,FALSE,"손익계산";#N/A,#N/A,FALSE,"일반관리비";#N/A,#N/A,FALSE,"영업외수익";#N/A,#N/A,FALSE,"영업외비용";#N/A,#N/A,FALSE,"매출액";#N/A,#N/A,FALSE,"요약손익";#N/A,#N/A,FALSE,"요약대차";#N/A,#N/A,FALSE,"매출채권현황";#N/A,#N/A,FALSE,"매출채권명세"}</definedName>
    <definedName name="진짜원가" localSheetId="0" hidden="1">{#N/A,#N/A,FALSE,"손익표지";#N/A,#N/A,FALSE,"손익계산";#N/A,#N/A,FALSE,"일반관리비";#N/A,#N/A,FALSE,"영업외수익";#N/A,#N/A,FALSE,"영업외비용";#N/A,#N/A,FALSE,"매출액";#N/A,#N/A,FALSE,"요약손익";#N/A,#N/A,FALSE,"요약대차";#N/A,#N/A,FALSE,"매출채권현황";#N/A,#N/A,FALSE,"매출채권명세"}</definedName>
    <definedName name="진짜원가" hidden="1">{#N/A,#N/A,FALSE,"손익표지";#N/A,#N/A,FALSE,"손익계산";#N/A,#N/A,FALSE,"일반관리비";#N/A,#N/A,FALSE,"영업외수익";#N/A,#N/A,FALSE,"영업외비용";#N/A,#N/A,FALSE,"매출액";#N/A,#N/A,FALSE,"요약손익";#N/A,#N/A,FALSE,"요약대차";#N/A,#N/A,FALSE,"매출채권현황";#N/A,#N/A,FALSE,"매출채권명세"}</definedName>
    <definedName name="진짜현금작성조서" localSheetId="25" hidden="1">{#N/A,#N/A,FALSE,"BS";#N/A,#N/A,FALSE,"PL";#N/A,#N/A,FALSE,"처분";#N/A,#N/A,FALSE,"현금";#N/A,#N/A,FALSE,"매출";#N/A,#N/A,FALSE,"원가";#N/A,#N/A,FALSE,"경영"}</definedName>
    <definedName name="진짜현금작성조서" localSheetId="0" hidden="1">{#N/A,#N/A,FALSE,"BS";#N/A,#N/A,FALSE,"PL";#N/A,#N/A,FALSE,"처분";#N/A,#N/A,FALSE,"현금";#N/A,#N/A,FALSE,"매출";#N/A,#N/A,FALSE,"원가";#N/A,#N/A,FALSE,"경영"}</definedName>
    <definedName name="진짜현금작성조서" localSheetId="3" hidden="1">{#N/A,#N/A,FALSE,"BS";#N/A,#N/A,FALSE,"PL";#N/A,#N/A,FALSE,"처분";#N/A,#N/A,FALSE,"현금";#N/A,#N/A,FALSE,"매출";#N/A,#N/A,FALSE,"원가";#N/A,#N/A,FALSE,"경영"}</definedName>
    <definedName name="진짜현금작성조서" hidden="1">{#N/A,#N/A,FALSE,"BS";#N/A,#N/A,FALSE,"PL";#N/A,#N/A,FALSE,"처분";#N/A,#N/A,FALSE,"현금";#N/A,#N/A,FALSE,"매출";#N/A,#N/A,FALSE,"원가";#N/A,#N/A,FALSE,"경영"}</definedName>
    <definedName name="진출의사보유" localSheetId="0" hidden="1">{#N/A,#N/A,FALSE,"단축1";#N/A,#N/A,FALSE,"단축2";#N/A,#N/A,FALSE,"단축3";#N/A,#N/A,FALSE,"장축";#N/A,#N/A,FALSE,"4WD"}</definedName>
    <definedName name="진출의사보유" hidden="1">{#N/A,#N/A,FALSE,"단축1";#N/A,#N/A,FALSE,"단축2";#N/A,#N/A,FALSE,"단축3";#N/A,#N/A,FALSE,"장축";#N/A,#N/A,FALSE,"4WD"}</definedName>
    <definedName name="진행" localSheetId="0" hidden="1">{"Valuation - Letter",#N/A,TRUE,"Valuation Summary";"Financial Statements - Letter",#N/A,TRUE,"Results";"Results - Letter",#N/A,TRUE,"Results";"Ratios - Letter",#N/A,TRUE,"Results";"P2 Summary - Letter",#N/A,TRUE,"Results"}</definedName>
    <definedName name="진행" hidden="1">{"Valuation - Letter",#N/A,TRUE,"Valuation Summary";"Financial Statements - Letter",#N/A,TRUE,"Results";"Results - Letter",#N/A,TRUE,"Results";"Ratios - Letter",#N/A,TRUE,"Results";"P2 Summary - Letter",#N/A,TRUE,"Results"}</definedName>
    <definedName name="진행사항보고.xls" localSheetId="0" hidden="1">{#N/A,#N/A,FALSE,"97년 투자계획 세부내역 "}</definedName>
    <definedName name="진행사항보고.xls" hidden="1">{#N/A,#N/A,FALSE,"97년 투자계획 세부내역 "}</definedName>
    <definedName name="진행상황0327" localSheetId="0" hidden="1">{"Valuation",#N/A,TRUE,"Valuation Summary";"Financial Statements",#N/A,TRUE,"Results";"Results",#N/A,TRUE,"Results";"Ratios",#N/A,TRUE,"Results";"P2 Summary",#N/A,TRUE,"Results"}</definedName>
    <definedName name="진행상황0327" hidden="1">{"Valuation",#N/A,TRUE,"Valuation Summary";"Financial Statements",#N/A,TRUE,"Results";"Results",#N/A,TRUE,"Results";"Ratios",#N/A,TRUE,"Results";"P2 Summary",#N/A,TRUE,"Results"}</definedName>
    <definedName name="진행상황0403" localSheetId="0" hidden="1">{"Valuation - Letter",#N/A,TRUE,"Valuation Summary";"Financial Statements - Letter",#N/A,TRUE,"Results";"Results - Letter",#N/A,TRUE,"Results";"Ratios - Letter",#N/A,TRUE,"Results";"P2 Summary - Letter",#N/A,TRUE,"Results"}</definedName>
    <definedName name="진행상황0403" hidden="1">{"Valuation - Letter",#N/A,TRUE,"Valuation Summary";"Financial Statements - Letter",#N/A,TRUE,"Results";"Results - Letter",#N/A,TRUE,"Results";"Ratios - Letter",#N/A,TRUE,"Results";"P2 Summary - Letter",#N/A,TRUE,"Results"}</definedName>
    <definedName name="진행상황04031" localSheetId="0"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진행상황04031"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진흥손익예상"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진흥손익예상"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질소산화물"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질소산화물"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질소산화물투자"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질소산화물투자"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집계표" localSheetId="0" hidden="1">{#N/A,#N/A,FALSE,"Sheet1"}</definedName>
    <definedName name="집계표" hidden="1">{#N/A,#N/A,FALSE,"Sheet1"}</definedName>
    <definedName name="집진시설" localSheetId="0" hidden="1">{#N/A,#N/A,FALSE,"신규dep";#N/A,#N/A,FALSE,"신규dep-금형상각후";#N/A,#N/A,FALSE,"신규dep-연구비상각후";#N/A,#N/A,FALSE,"신규dep-기계,공구상각후"}</definedName>
    <definedName name="집진시설" hidden="1">{#N/A,#N/A,FALSE,"신규dep";#N/A,#N/A,FALSE,"신규dep-금형상각후";#N/A,#N/A,FALSE,"신규dep-연구비상각후";#N/A,#N/A,FALSE,"신규dep-기계,공구상각후"}</definedName>
    <definedName name="ㅊ" localSheetId="25" hidden="1">{#N/A,#N/A,FALSE,"BS";#N/A,#N/A,FALSE,"PL";#N/A,#N/A,FALSE,"처분";#N/A,#N/A,FALSE,"현금";#N/A,#N/A,FALSE,"매출";#N/A,#N/A,FALSE,"원가";#N/A,#N/A,FALSE,"경영"}</definedName>
    <definedName name="ㅊ" localSheetId="0" hidden="1">{#N/A,#N/A,FALSE,"BS";#N/A,#N/A,FALSE,"PL";#N/A,#N/A,FALSE,"처분";#N/A,#N/A,FALSE,"현금";#N/A,#N/A,FALSE,"매출";#N/A,#N/A,FALSE,"원가";#N/A,#N/A,FALSE,"경영"}</definedName>
    <definedName name="ㅊ" localSheetId="3" hidden="1">{#N/A,#N/A,FALSE,"BS";#N/A,#N/A,FALSE,"PL";#N/A,#N/A,FALSE,"처분";#N/A,#N/A,FALSE,"현금";#N/A,#N/A,FALSE,"매출";#N/A,#N/A,FALSE,"원가";#N/A,#N/A,FALSE,"경영"}</definedName>
    <definedName name="ㅊ" hidden="1">{#N/A,#N/A,FALSE,"BS";#N/A,#N/A,FALSE,"PL";#N/A,#N/A,FALSE,"처분";#N/A,#N/A,FALSE,"현금";#N/A,#N/A,FALSE,"매출";#N/A,#N/A,FALSE,"원가";#N/A,#N/A,FALSE,"경영"}</definedName>
    <definedName name="ㅊㅊㅊ" hidden="1">#REF!</definedName>
    <definedName name="ㅊㅊㅊㅊ" localSheetId="0" hidden="1">{#N/A,#N/A,FALSE,"UNIT";#N/A,#N/A,FALSE,"UNIT";#N/A,#N/A,FALSE,"계정"}</definedName>
    <definedName name="ㅊㅊㅊㅊ" hidden="1">{#N/A,#N/A,FALSE,"UNIT";#N/A,#N/A,FALSE,"UNIT";#N/A,#N/A,FALSE,"계정"}</definedName>
    <definedName name="ㅊㅍㅌㅍ"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ㅊㅍㅌㅍ"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차" localSheetId="0" hidden="1">{#N/A,#N/A,FALSE,"1.CRITERIA";#N/A,#N/A,FALSE,"2.IS";#N/A,#N/A,FALSE,"3.BS";#N/A,#N/A,FALSE,"4.PER PL";#N/A,#N/A,FALSE,"5.INVESTMENT";#N/A,#N/A,FALSE,"6.공문";#N/A,#N/A,FALSE,"7.netinvest"}</definedName>
    <definedName name="차" hidden="1">{#N/A,#N/A,FALSE,"1.CRITERIA";#N/A,#N/A,FALSE,"2.IS";#N/A,#N/A,FALSE,"3.BS";#N/A,#N/A,FALSE,"4.PER PL";#N/A,#N/A,FALSE,"5.INVESTMENT";#N/A,#N/A,FALSE,"6.공문";#N/A,#N/A,FALSE,"7.netinvest"}</definedName>
    <definedName name="차." localSheetId="25" hidden="1">{#N/A,#N/A,FALSE,"UNIT";#N/A,#N/A,FALSE,"UNIT";#N/A,#N/A,FALSE,"계정"}</definedName>
    <definedName name="차." localSheetId="0" hidden="1">{#N/A,#N/A,FALSE,"UNIT";#N/A,#N/A,FALSE,"UNIT";#N/A,#N/A,FALSE,"계정"}</definedName>
    <definedName name="차." localSheetId="3" hidden="1">{#N/A,#N/A,FALSE,"UNIT";#N/A,#N/A,FALSE,"UNIT";#N/A,#N/A,FALSE,"계정"}</definedName>
    <definedName name="차." hidden="1">{#N/A,#N/A,FALSE,"UNIT";#N/A,#N/A,FALSE,"UNIT";#N/A,#N/A,FALSE,"계정"}</definedName>
    <definedName name="차량" localSheetId="25" hidden="1">{#N/A,#N/A,FALSE,"UNIT";#N/A,#N/A,FALSE,"UNIT";#N/A,#N/A,FALSE,"계정"}</definedName>
    <definedName name="차량" localSheetId="0" hidden="1">{#N/A,#N/A,FALSE,"UNIT";#N/A,#N/A,FALSE,"UNIT";#N/A,#N/A,FALSE,"계정"}</definedName>
    <definedName name="차량" localSheetId="3" hidden="1">{#N/A,#N/A,FALSE,"UNIT";#N/A,#N/A,FALSE,"UNIT";#N/A,#N/A,FALSE,"계정"}</definedName>
    <definedName name="차량" hidden="1">{#N/A,#N/A,FALSE,"UNIT";#N/A,#N/A,FALSE,"UNIT";#N/A,#N/A,FALSE,"계정"}</definedName>
    <definedName name="차량2" hidden="1">#REF!</definedName>
    <definedName name="차량SVC" localSheetId="25" hidden="1">{#N/A,#N/A,FALSE,"UNIT";#N/A,#N/A,FALSE,"UNIT";#N/A,#N/A,FALSE,"계정"}</definedName>
    <definedName name="차량SVC" localSheetId="0" hidden="1">{#N/A,#N/A,FALSE,"UNIT";#N/A,#N/A,FALSE,"UNIT";#N/A,#N/A,FALSE,"계정"}</definedName>
    <definedName name="차량SVC" localSheetId="3" hidden="1">{#N/A,#N/A,FALSE,"UNIT";#N/A,#N/A,FALSE,"UNIT";#N/A,#N/A,FALSE,"계정"}</definedName>
    <definedName name="차량SVC" hidden="1">{#N/A,#N/A,FALSE,"UNIT";#N/A,#N/A,FALSE,"UNIT";#N/A,#N/A,FALSE,"계정"}</definedName>
    <definedName name="차량용" localSheetId="0" hidden="1">{#N/A,#N/A,FALSE,"PART-1234-8-12-9(41)";#N/A,#N/A,FALSE,"PARTS-2(3)";#N/A,#N/A,FALSE,"VAN SYSTEM";#N/A,#N/A,FALSE,"PARTS-10(26)";#N/A,#N/A,FALSE,"PART-5-6-7-11(14)";#N/A,#N/A,FALSE,"PARTS-4(3)";#N/A,#N/A,FALSE,"PCLASS"}</definedName>
    <definedName name="차량용" hidden="1">{#N/A,#N/A,FALSE,"PART-1234-8-12-9(41)";#N/A,#N/A,FALSE,"PARTS-2(3)";#N/A,#N/A,FALSE,"VAN SYSTEM";#N/A,#N/A,FALSE,"PARTS-10(26)";#N/A,#N/A,FALSE,"PART-5-6-7-11(14)";#N/A,#N/A,FALSE,"PARTS-4(3)";#N/A,#N/A,FALSE,"PCLASS"}</definedName>
    <definedName name="차량운반구" localSheetId="25" hidden="1">{"'손익현황'!$A$1:$J$29"}</definedName>
    <definedName name="차량운반구" localSheetId="0" hidden="1">{"'손익현황'!$A$1:$J$29"}</definedName>
    <definedName name="차량운반구" localSheetId="3" hidden="1">{"'손익현황'!$A$1:$J$29"}</definedName>
    <definedName name="차량운반구" hidden="1">{"'손익현황'!$A$1:$J$29"}</definedName>
    <definedName name="차순창"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차순창"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차이" localSheetId="0" hidden="1">{#N/A,#N/A,FALSE,"BS";#N/A,#N/A,FALSE,"PL";#N/A,#N/A,FALSE,"처분";#N/A,#N/A,FALSE,"현금";#N/A,#N/A,FALSE,"매출";#N/A,#N/A,FALSE,"원가";#N/A,#N/A,FALSE,"경영"}</definedName>
    <definedName name="차이" hidden="1">{#N/A,#N/A,FALSE,"BS";#N/A,#N/A,FALSE,"PL";#N/A,#N/A,FALSE,"처분";#N/A,#N/A,FALSE,"현금";#N/A,#N/A,FALSE,"매출";#N/A,#N/A,FALSE,"원가";#N/A,#N/A,FALSE,"경영"}</definedName>
    <definedName name="차이분서II"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차이분서II"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차이조정분" localSheetId="0" hidden="1">{"'Sheet1'!$A$1:$D$15"}</definedName>
    <definedName name="차이조정분" localSheetId="3" hidden="1">{"'Sheet1'!$A$1:$D$15"}</definedName>
    <definedName name="차이조정분" hidden="1">{"'Sheet1'!$A$1:$D$15"}</definedName>
    <definedName name="차이현황1" hidden="1">#REF!</definedName>
    <definedName name="차입명세" localSheetId="0" hidden="1">{"'분양원가'!$B$1:$F$113"}</definedName>
    <definedName name="차입명세" localSheetId="3" hidden="1">{"'분양원가'!$B$1:$F$113"}</definedName>
    <definedName name="차입명세" hidden="1">{"'분양원가'!$B$1:$F$113"}</definedName>
    <definedName name="差入保証金" localSheetId="0" hidden="1">{"'買掛金'!$J$6"}</definedName>
    <definedName name="差入保証金" hidden="1">{"'買掛金'!$J$6"}</definedName>
    <definedName name="차입월data" localSheetId="0" hidden="1">{#N/A,#N/A,FALSE,"손익표지";#N/A,#N/A,FALSE,"손익계산";#N/A,#N/A,FALSE,"일반관리비";#N/A,#N/A,FALSE,"영업외수익";#N/A,#N/A,FALSE,"영업외비용";#N/A,#N/A,FALSE,"매출액";#N/A,#N/A,FALSE,"요약손익";#N/A,#N/A,FALSE,"요약대차";#N/A,#N/A,FALSE,"매출채권현황";#N/A,#N/A,FALSE,"매출채권명세"}</definedName>
    <definedName name="차입월data" hidden="1">{#N/A,#N/A,FALSE,"손익표지";#N/A,#N/A,FALSE,"손익계산";#N/A,#N/A,FALSE,"일반관리비";#N/A,#N/A,FALSE,"영업외수익";#N/A,#N/A,FALSE,"영업외비용";#N/A,#N/A,FALSE,"매출액";#N/A,#N/A,FALSE,"요약손익";#N/A,#N/A,FALSE,"요약대차";#N/A,#N/A,FALSE,"매출채권현황";#N/A,#N/A,FALSE,"매출채권명세"}</definedName>
    <definedName name="차종별기본생산계획"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차종별기본생산계획"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차종별기본생산계획"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차체" localSheetId="0" hidden="1">{#N/A,#N/A,FALSE,"단축1";#N/A,#N/A,FALSE,"단축2";#N/A,#N/A,FALSE,"단축3";#N/A,#N/A,FALSE,"장축";#N/A,#N/A,FALSE,"4WD"}</definedName>
    <definedName name="차체" hidden="1">{#N/A,#N/A,FALSE,"단축1";#N/A,#N/A,FALSE,"단축2";#N/A,#N/A,FALSE,"단축3";#N/A,#N/A,FALSE,"장축";#N/A,#N/A,FALSE,"4WD"}</definedName>
    <definedName name="차트" localSheetId="0" hidden="1">{#N/A,#N/A,FALSE,"정공"}</definedName>
    <definedName name="차트" localSheetId="3" hidden="1">{#N/A,#N/A,FALSE,"정공"}</definedName>
    <definedName name="차트" hidden="1">{#N/A,#N/A,FALSE,"정공"}</definedName>
    <definedName name="참고" localSheetId="25" hidden="1">{#N/A,#N/A,FALSE,"BS";#N/A,#N/A,FALSE,"PL";#N/A,#N/A,FALSE,"처분";#N/A,#N/A,FALSE,"현금";#N/A,#N/A,FALSE,"매출";#N/A,#N/A,FALSE,"원가";#N/A,#N/A,FALSE,"경영"}</definedName>
    <definedName name="참고" localSheetId="0" hidden="1">{#N/A,#N/A,FALSE,"BS";#N/A,#N/A,FALSE,"PL";#N/A,#N/A,FALSE,"처분";#N/A,#N/A,FALSE,"현금";#N/A,#N/A,FALSE,"매출";#N/A,#N/A,FALSE,"원가";#N/A,#N/A,FALSE,"경영"}</definedName>
    <definedName name="참고" localSheetId="3" hidden="1">{#N/A,#N/A,FALSE,"BS";#N/A,#N/A,FALSE,"PL";#N/A,#N/A,FALSE,"처분";#N/A,#N/A,FALSE,"현금";#N/A,#N/A,FALSE,"매출";#N/A,#N/A,FALSE,"원가";#N/A,#N/A,FALSE,"경영"}</definedName>
    <definedName name="참고" hidden="1">{#N/A,#N/A,FALSE,"BS";#N/A,#N/A,FALSE,"PL";#N/A,#N/A,FALSE,"처분";#N/A,#N/A,FALSE,"현금";#N/A,#N/A,FALSE,"매출";#N/A,#N/A,FALSE,"원가";#N/A,#N/A,FALSE,"경영"}</definedName>
    <definedName name="참고2" hidden="1">#REF!</definedName>
    <definedName name="창고LOSS" localSheetId="0" hidden="1">{#N/A,#N/A,FALSE,"군산원가";#N/A,#N/A,FALSE,"팀별월별";#N/A,#N/A,FALSE,"타공정대체";#N/A,#N/A,FALSE,"기타경비";#N/A,#N/A,FALSE,"원료";#N/A,#N/A,FALSE,"연료"}</definedName>
    <definedName name="창고LOSS" localSheetId="3" hidden="1">{#N/A,#N/A,FALSE,"군산원가";#N/A,#N/A,FALSE,"팀별월별";#N/A,#N/A,FALSE,"타공정대체";#N/A,#N/A,FALSE,"기타경비";#N/A,#N/A,FALSE,"원료";#N/A,#N/A,FALSE,"연료"}</definedName>
    <definedName name="창고LOSS" hidden="1">{#N/A,#N/A,FALSE,"군산원가";#N/A,#N/A,FALSE,"팀별월별";#N/A,#N/A,FALSE,"타공정대체";#N/A,#N/A,FALSE,"기타경비";#N/A,#N/A,FALSE,"원료";#N/A,#N/A,FALSE,"연료"}</definedName>
    <definedName name="창동" localSheetId="0" hidden="1">{"YTD/Forecast",#N/A,TRUE,"Fcst_TPLN";"Monthly Averages",#N/A,TRUE,"Fcst_TPLN"}</definedName>
    <definedName name="창동" localSheetId="3" hidden="1">{"YTD/Forecast",#N/A,TRUE,"Fcst_TPLN";"Monthly Averages",#N/A,TRUE,"Fcst_TPLN"}</definedName>
    <definedName name="창동" hidden="1">{"YTD/Forecast",#N/A,TRUE,"Fcst_TPLN";"Monthly Averages",#N/A,TRUE,"Fcst_TPLN"}</definedName>
    <definedName name="채권2" localSheetId="0" hidden="1">{#N/A,#N/A,FALSE,"지침";#N/A,#N/A,FALSE,"환경분석";#N/A,#N/A,FALSE,"Sheet16"}</definedName>
    <definedName name="채권2" hidden="1">{#N/A,#N/A,FALSE,"지침";#N/A,#N/A,FALSE,"환경분석";#N/A,#N/A,FALSE,"Sheet16"}</definedName>
    <definedName name="채권강조" localSheetId="0" hidden="1">{"'5'!$A$1:$BB$147"}</definedName>
    <definedName name="채권강조" hidden="1">{"'5'!$A$1:$BB$147"}</definedName>
    <definedName name="채권재" localSheetId="0" hidden="1">{#N/A,#N/A,FALSE,"채권채무";#N/A,#N/A,FALSE,"control sheet"}</definedName>
    <definedName name="채권재" localSheetId="3" hidden="1">{#N/A,#N/A,FALSE,"채권채무";#N/A,#N/A,FALSE,"control sheet"}</definedName>
    <definedName name="채권재" hidden="1">{#N/A,#N/A,FALSE,"채권채무";#N/A,#N/A,FALSE,"control sheet"}</definedName>
    <definedName name="채권회전" localSheetId="0" hidden="1">{#N/A,#N/A,FALSE,"지침";#N/A,#N/A,FALSE,"환경분석";#N/A,#N/A,FALSE,"Sheet16"}</definedName>
    <definedName name="채권회전" hidden="1">{#N/A,#N/A,FALSE,"지침";#N/A,#N/A,FALSE,"환경분석";#N/A,#N/A,FALSE,"Sheet16"}</definedName>
    <definedName name="처분명세" hidden="1">#REF!</definedName>
    <definedName name="천재" localSheetId="0" hidden="1">{"DCF","UPSIDE CASE",FALSE,"Sheet1";"DCF","BASE CASE",FALSE,"Sheet1";"DCF","DOWNSIDE CASE",FALSE,"Sheet1"}</definedName>
    <definedName name="천재" hidden="1">{"DCF","UPSIDE CASE",FALSE,"Sheet1";"DCF","BASE CASE",FALSE,"Sheet1";"DCF","DOWNSIDE CASE",FALSE,"Sheet1"}</definedName>
    <definedName name="천진" localSheetId="0" hidden="1">{"adj95mult",#N/A,FALSE,"COMPCO";"adj95est",#N/A,FALSE,"COMPCO"}</definedName>
    <definedName name="천진" hidden="1">{"adj95mult",#N/A,FALSE,"COMPCO";"adj95est",#N/A,FALSE,"COMPCO"}</definedName>
    <definedName name="천호" localSheetId="0" hidden="1">{"YTD/Forecast",#N/A,TRUE,"Fcst_TPLN";"Monthly Averages",#N/A,TRUE,"Fcst_TPLN"}</definedName>
    <definedName name="천호" localSheetId="3" hidden="1">{"YTD/Forecast",#N/A,TRUE,"Fcst_TPLN";"Monthly Averages",#N/A,TRUE,"Fcst_TPLN"}</definedName>
    <definedName name="천호" hidden="1">{"YTD/Forecast",#N/A,TRUE,"Fcst_TPLN";"Monthly Averages",#N/A,TRUE,"Fcst_TPLN"}</definedName>
    <definedName name="첨" localSheetId="0" hidden="1">{#N/A,#N/A,FALSE,"단축1";#N/A,#N/A,FALSE,"단축2";#N/A,#N/A,FALSE,"단축3";#N/A,#N/A,FALSE,"장축";#N/A,#N/A,FALSE,"4WD"}</definedName>
    <definedName name="첨" hidden="1">{#N/A,#N/A,FALSE,"단축1";#N/A,#N/A,FALSE,"단축2";#N/A,#N/A,FALSE,"단축3";#N/A,#N/A,FALSE,"장축";#N/A,#N/A,FALSE,"4WD"}</definedName>
    <definedName name="첨부" localSheetId="0" hidden="1">{#N/A,#N/A,FALSE,"지침";#N/A,#N/A,FALSE,"환경분석";#N/A,#N/A,FALSE,"Sheet16"}</definedName>
    <definedName name="첨부" hidden="1">{#N/A,#N/A,FALSE,"지침";#N/A,#N/A,FALSE,"환경분석";#N/A,#N/A,FALSE,"Sheet16"}</definedName>
    <definedName name="첨부3" localSheetId="0" hidden="1">{#N/A,#N/A,FALSE,"지침";#N/A,#N/A,FALSE,"환경분석";#N/A,#N/A,FALSE,"Sheet16"}</definedName>
    <definedName name="첨부3" hidden="1">{#N/A,#N/A,FALSE,"지침";#N/A,#N/A,FALSE,"환경분석";#N/A,#N/A,FALSE,"Sheet16"}</definedName>
    <definedName name="청" hidden="1">#REF!</definedName>
    <definedName name="초고압" localSheetId="25" hidden="1">{#N/A,#N/A,FALSE,"UNIT";#N/A,#N/A,FALSE,"UNIT";#N/A,#N/A,FALSE,"계정"}</definedName>
    <definedName name="초고압" localSheetId="0" hidden="1">{#N/A,#N/A,FALSE,"UNIT";#N/A,#N/A,FALSE,"UNIT";#N/A,#N/A,FALSE,"계정"}</definedName>
    <definedName name="초고압" localSheetId="3" hidden="1">{#N/A,#N/A,FALSE,"UNIT";#N/A,#N/A,FALSE,"UNIT";#N/A,#N/A,FALSE,"계정"}</definedName>
    <definedName name="초고압" hidden="1">{#N/A,#N/A,FALSE,"UNIT";#N/A,#N/A,FALSE,"UNIT";#N/A,#N/A,FALSE,"계정"}</definedName>
    <definedName name="초임금비교" localSheetId="0" hidden="1">{#N/A,#N/A,FALSE,"계약직(여)"}</definedName>
    <definedName name="초임금비교" localSheetId="3" hidden="1">{#N/A,#N/A,FALSE,"계약직(여)"}</definedName>
    <definedName name="초임금비교" hidden="1">{#N/A,#N/A,FALSE,"계약직(여)"}</definedName>
    <definedName name="초임급" localSheetId="0" hidden="1">{#N/A,#N/A,FALSE,"계약직(여)"}</definedName>
    <definedName name="초임급" localSheetId="3" hidden="1">{#N/A,#N/A,FALSE,"계약직(여)"}</definedName>
    <definedName name="초임급" hidden="1">{#N/A,#N/A,FALSE,"계약직(여)"}</definedName>
    <definedName name="촉" localSheetId="0" hidden="1">{#N/A,#N/A,FALSE,"P.C.B"}</definedName>
    <definedName name="촉" hidden="1">{#N/A,#N/A,FALSE,"P.C.B"}</definedName>
    <definedName name="총괄" localSheetId="0"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총괄"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총괄_신세대" localSheetId="0" hidden="1">{#N/A,#N/A,FALSE,"정공"}</definedName>
    <definedName name="총괄_신세대" localSheetId="3" hidden="1">{#N/A,#N/A,FALSE,"정공"}</definedName>
    <definedName name="총괄_신세대" hidden="1">{#N/A,#N/A,FALSE,"정공"}</definedName>
    <definedName name="총괄1" localSheetId="25" hidden="1">{#N/A,#N/A,FALSE,"UNIT";#N/A,#N/A,FALSE,"UNIT";#N/A,#N/A,FALSE,"계정"}</definedName>
    <definedName name="총괄1" localSheetId="0" hidden="1">{#N/A,#N/A,FALSE,"UNIT";#N/A,#N/A,FALSE,"UNIT";#N/A,#N/A,FALSE,"계정"}</definedName>
    <definedName name="총괄1" localSheetId="3" hidden="1">{#N/A,#N/A,FALSE,"UNIT";#N/A,#N/A,FALSE,"UNIT";#N/A,#N/A,FALSE,"계정"}</definedName>
    <definedName name="총괄1" hidden="1">{#N/A,#N/A,FALSE,"UNIT";#N/A,#N/A,FALSE,"UNIT";#N/A,#N/A,FALSE,"계정"}</definedName>
    <definedName name="총괄2" localSheetId="0" hidden="1">{"'표지'!$B$5"}</definedName>
    <definedName name="총괄2" hidden="1">{"'표지'!$B$5"}</definedName>
    <definedName name="총괄표" localSheetId="0"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총괄표"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총괄현황" localSheetId="0" hidden="1">{#N/A,#N/A,FALSE,"지침";#N/A,#N/A,FALSE,"환경분석";#N/A,#N/A,FALSE,"Sheet16"}</definedName>
    <definedName name="총괄현황" hidden="1">{#N/A,#N/A,FALSE,"지침";#N/A,#N/A,FALSE,"환경분석";#N/A,#N/A,FALSE,"Sheet16"}</definedName>
    <definedName name="총무" localSheetId="0" hidden="1">{#N/A,#N/A,FALSE,"P.C.B"}</definedName>
    <definedName name="총무" hidden="1">{#N/A,#N/A,FALSE,"P.C.B"}</definedName>
    <definedName name="총여신" localSheetId="0" hidden="1">{"'5'!$A$1:$BB$147"}</definedName>
    <definedName name="총여신" hidden="1">{"'5'!$A$1:$BB$147"}</definedName>
    <definedName name="총원가비교" localSheetId="0" hidden="1">{#N/A,#N/A,FALSE,"PART-1234-8-12-9(41)";#N/A,#N/A,FALSE,"PARTS-2(3)";#N/A,#N/A,FALSE,"VAN SYSTEM";#N/A,#N/A,FALSE,"PARTS-10(26)";#N/A,#N/A,FALSE,"PART-5-6-7-11(14)";#N/A,#N/A,FALSE,"PARTS-4(3)";#N/A,#N/A,FALSE,"PCLASS"}</definedName>
    <definedName name="총원가비교" hidden="1">{#N/A,#N/A,FALSE,"PART-1234-8-12-9(41)";#N/A,#N/A,FALSE,"PARTS-2(3)";#N/A,#N/A,FALSE,"VAN SYSTEM";#N/A,#N/A,FALSE,"PARTS-10(26)";#N/A,#N/A,FALSE,"PART-5-6-7-11(14)";#N/A,#N/A,FALSE,"PARTS-4(3)";#N/A,#N/A,FALSE,"PCLASS"}</definedName>
    <definedName name="촤" localSheetId="0" hidden="1">{#N/A,#N/A,FALSE,"1.CRITERIA";#N/A,#N/A,FALSE,"2.IS";#N/A,#N/A,FALSE,"3.BS";#N/A,#N/A,FALSE,"4.PER PL";#N/A,#N/A,FALSE,"5.INVESTMENT";#N/A,#N/A,FALSE,"6.공문";#N/A,#N/A,FALSE,"7.netinvest"}</definedName>
    <definedName name="촤" hidden="1">{#N/A,#N/A,FALSE,"1.CRITERIA";#N/A,#N/A,FALSE,"2.IS";#N/A,#N/A,FALSE,"3.BS";#N/A,#N/A,FALSE,"4.PER PL";#N/A,#N/A,FALSE,"5.INVESTMENT";#N/A,#N/A,FALSE,"6.공문";#N/A,#N/A,FALSE,"7.netinvest"}</definedName>
    <definedName name="최백원"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최백원"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최선민" localSheetId="0" hidden="1">{#N/A,#N/A,FALSE,"지침";#N/A,#N/A,FALSE,"환경분석";#N/A,#N/A,FALSE,"Sheet16"}</definedName>
    <definedName name="최선민" hidden="1">{#N/A,#N/A,FALSE,"지침";#N/A,#N/A,FALSE,"환경분석";#N/A,#N/A,FALSE,"Sheet16"}</definedName>
    <definedName name="최영" localSheetId="0" hidden="1">{#N/A,#N/A,FALSE,"정공"}</definedName>
    <definedName name="최영" localSheetId="3" hidden="1">{#N/A,#N/A,FALSE,"정공"}</definedName>
    <definedName name="최영" hidden="1">{#N/A,#N/A,FALSE,"정공"}</definedName>
    <definedName name="최윤" localSheetId="0" hidden="1">{#N/A,#N/A,FALSE,"PART-1234-8-12-9(41)";#N/A,#N/A,FALSE,"PARTS-2(3)";#N/A,#N/A,FALSE,"VAN SYSTEM";#N/A,#N/A,FALSE,"PARTS-10(26)";#N/A,#N/A,FALSE,"PART-5-6-7-11(14)";#N/A,#N/A,FALSE,"PARTS-4(3)";#N/A,#N/A,FALSE,"PCLASS"}</definedName>
    <definedName name="최윤" hidden="1">{#N/A,#N/A,FALSE,"PART-1234-8-12-9(41)";#N/A,#N/A,FALSE,"PARTS-2(3)";#N/A,#N/A,FALSE,"VAN SYSTEM";#N/A,#N/A,FALSE,"PARTS-10(26)";#N/A,#N/A,FALSE,"PART-5-6-7-11(14)";#N/A,#N/A,FALSE,"PARTS-4(3)";#N/A,#N/A,FALSE,"PCLASS"}</definedName>
    <definedName name="최일규" localSheetId="0"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최일규"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최재호" localSheetId="0" hidden="1">#REF!</definedName>
    <definedName name="최재호" hidden="1">#REF!</definedName>
    <definedName name="최종" localSheetId="0" hidden="1">{#N/A,#N/A,FALSE,"손익표지";#N/A,#N/A,FALSE,"손익계산";#N/A,#N/A,FALSE,"일반관리비";#N/A,#N/A,FALSE,"영업외수익";#N/A,#N/A,FALSE,"영업외비용";#N/A,#N/A,FALSE,"매출액";#N/A,#N/A,FALSE,"요약손익";#N/A,#N/A,FALSE,"요약대차";#N/A,#N/A,FALSE,"매출채권현황";#N/A,#N/A,FALSE,"매출채권명세"}</definedName>
    <definedName name="최종" hidden="1">{#N/A,#N/A,FALSE,"손익표지";#N/A,#N/A,FALSE,"손익계산";#N/A,#N/A,FALSE,"일반관리비";#N/A,#N/A,FALSE,"영업외수익";#N/A,#N/A,FALSE,"영업외비용";#N/A,#N/A,FALSE,"매출액";#N/A,#N/A,FALSE,"요약손익";#N/A,#N/A,FALSE,"요약대차";#N/A,#N/A,FALSE,"매출채권현황";#N/A,#N/A,FALSE,"매출채권명세"}</definedName>
    <definedName name="최종2" localSheetId="0" hidden="1">{#N/A,#N/A,FALSE,"손익표지";#N/A,#N/A,FALSE,"손익계산";#N/A,#N/A,FALSE,"일반관리비";#N/A,#N/A,FALSE,"영업외수익";#N/A,#N/A,FALSE,"영업외비용";#N/A,#N/A,FALSE,"매출액";#N/A,#N/A,FALSE,"요약손익";#N/A,#N/A,FALSE,"요약대차";#N/A,#N/A,FALSE,"매출채권현황";#N/A,#N/A,FALSE,"매출채권명세"}</definedName>
    <definedName name="최종2" hidden="1">{#N/A,#N/A,FALSE,"손익표지";#N/A,#N/A,FALSE,"손익계산";#N/A,#N/A,FALSE,"일반관리비";#N/A,#N/A,FALSE,"영업외수익";#N/A,#N/A,FALSE,"영업외비용";#N/A,#N/A,FALSE,"매출액";#N/A,#N/A,FALSE,"요약손익";#N/A,#N/A,FALSE,"요약대차";#N/A,#N/A,FALSE,"매출채권현황";#N/A,#N/A,FALSE,"매출채권명세"}</definedName>
    <definedName name="최종검진수가" localSheetId="0" hidden="1">{TRUE,TRUE,-0.5,-14.75,483,237.75,FALSE,TRUE,TRUE,TRUE,0,1,#N/A,47,#N/A,6.4954128440367,32.6666666666667,1,FALSE,FALSE,3,TRUE,1,FALSE,100,"Swvu.시간대별예약.","ACwvu.시간대별예약.",#N/A,FALSE,FALSE,0.6,0.47,0.72,0.71,2,"&amp;L&amp;""굴림,굵게""&amp;14&amp;F&amp;C&amp;""굴림,굵게""&amp;14&amp;A","&amp;L&amp;D  &amp;T&amp;C&amp;P 쪽&amp;R(재)서울의과학연구소  원무관리",FALSE,FALSE,FALSE,TRUE,1,100,#N/A,#N/A,"=R42C1:R77C13","=R1",#N/A,"Cwvu.시간대별예약.",FALSE,FALSE,TRUE,9,300,300,FALSE,FALSE,TRUE,TRUE,TRUE}</definedName>
    <definedName name="최종검진수가" hidden="1">{TRUE,TRUE,-0.5,-14.75,483,237.75,FALSE,TRUE,TRUE,TRUE,0,1,#N/A,47,#N/A,6.4954128440367,32.6666666666667,1,FALSE,FALSE,3,TRUE,1,FALSE,100,"Swvu.시간대별예약.","ACwvu.시간대별예약.",#N/A,FALSE,FALSE,0.6,0.47,0.72,0.71,2,"&amp;L&amp;""굴림,굵게""&amp;14&amp;F&amp;C&amp;""굴림,굵게""&amp;14&amp;A","&amp;L&amp;D  &amp;T&amp;C&amp;P 쪽&amp;R(재)서울의과학연구소  원무관리",FALSE,FALSE,FALSE,TRUE,1,100,#N/A,#N/A,"=R42C1:R77C13","=R1",#N/A,"Cwvu.시간대별예약.",FALSE,FALSE,TRUE,9,300,300,FALSE,FALSE,TRUE,TRUE,TRUE}</definedName>
    <definedName name="최종분임" localSheetId="0" hidden="1">{#N/A,#N/A,FALSE,"손익표지";#N/A,#N/A,FALSE,"손익계산";#N/A,#N/A,FALSE,"일반관리비";#N/A,#N/A,FALSE,"영업외수익";#N/A,#N/A,FALSE,"영업외비용";#N/A,#N/A,FALSE,"매출액";#N/A,#N/A,FALSE,"요약손익";#N/A,#N/A,FALSE,"요약대차";#N/A,#N/A,FALSE,"매출채권현황";#N/A,#N/A,FALSE,"매출채권명세"}</definedName>
    <definedName name="최종분임"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localSheetId="0" hidden="1">{#N/A,#N/A,FALSE,"손익표지";#N/A,#N/A,FALSE,"손익계산";#N/A,#N/A,FALSE,"일반관리비";#N/A,#N/A,FALSE,"영업외수익";#N/A,#N/A,FALSE,"영업외비용";#N/A,#N/A,FALSE,"매출액";#N/A,#N/A,FALSE,"요약손익";#N/A,#N/A,FALSE,"요약대차";#N/A,#N/A,FALSE,"매출채권현황";#N/A,#N/A,FALSE,"매출채권명세"}</definedName>
    <definedName name="최종분입니다" hidden="1">{#N/A,#N/A,FALSE,"손익표지";#N/A,#N/A,FALSE,"손익계산";#N/A,#N/A,FALSE,"일반관리비";#N/A,#N/A,FALSE,"영업외수익";#N/A,#N/A,FALSE,"영업외비용";#N/A,#N/A,FALSE,"매출액";#N/A,#N/A,FALSE,"요약손익";#N/A,#N/A,FALSE,"요약대차";#N/A,#N/A,FALSE,"매출채권현황";#N/A,#N/A,FALSE,"매출채권명세"}</definedName>
    <definedName name="최종요약m.share" localSheetId="0" hidden="1">{"adj95mult",#N/A,FALSE,"COMPCO";"adj95est",#N/A,FALSE,"COMPCO"}</definedName>
    <definedName name="최종요약m.share" hidden="1">{"adj95mult",#N/A,FALSE,"COMPCO";"adj95est",#N/A,FALSE,"COMPCO"}</definedName>
    <definedName name="최창" localSheetId="0" hidden="1">{#N/A,#N/A,FALSE,"손익표지";#N/A,#N/A,FALSE,"손익계산";#N/A,#N/A,FALSE,"일반관리비";#N/A,#N/A,FALSE,"영업외수익";#N/A,#N/A,FALSE,"영업외비용";#N/A,#N/A,FALSE,"매출액";#N/A,#N/A,FALSE,"요약손익";#N/A,#N/A,FALSE,"요약대차";#N/A,#N/A,FALSE,"매출채권현황";#N/A,#N/A,FALSE,"매출채권명세"}</definedName>
    <definedName name="최창" hidden="1">{#N/A,#N/A,FALSE,"손익표지";#N/A,#N/A,FALSE,"손익계산";#N/A,#N/A,FALSE,"일반관리비";#N/A,#N/A,FALSE,"영업외수익";#N/A,#N/A,FALSE,"영업외비용";#N/A,#N/A,FALSE,"매출액";#N/A,#N/A,FALSE,"요약손익";#N/A,#N/A,FALSE,"요약대차";#N/A,#N/A,FALSE,"매출채권현황";#N/A,#N/A,FALSE,"매출채권명세"}</definedName>
    <definedName name="추가"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추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추계합계" localSheetId="0">#REF!</definedName>
    <definedName name="추계합계" localSheetId="22">#REF!</definedName>
    <definedName name="추계합계">#REF!</definedName>
    <definedName name="추공내역서" localSheetId="0" hidden="1">#REF!</definedName>
    <definedName name="추공내역서" hidden="1">#REF!</definedName>
    <definedName name="추이" localSheetId="0" hidden="1">{#N/A,#N/A,FALSE,"인원";#N/A,#N/A,FALSE,"비용2";#N/A,#N/A,FALSE,"비용1";#N/A,#N/A,FALSE,"비용";#N/A,#N/A,FALSE,"보증2";#N/A,#N/A,FALSE,"보증1";#N/A,#N/A,FALSE,"보증";#N/A,#N/A,FALSE,"손익1";#N/A,#N/A,FALSE,"손익";#N/A,#N/A,FALSE,"부서별매출";#N/A,#N/A,FALSE,"매출"}</definedName>
    <definedName name="추이" localSheetId="3" hidden="1">{#N/A,#N/A,FALSE,"인원";#N/A,#N/A,FALSE,"비용2";#N/A,#N/A,FALSE,"비용1";#N/A,#N/A,FALSE,"비용";#N/A,#N/A,FALSE,"보증2";#N/A,#N/A,FALSE,"보증1";#N/A,#N/A,FALSE,"보증";#N/A,#N/A,FALSE,"손익1";#N/A,#N/A,FALSE,"손익";#N/A,#N/A,FALSE,"부서별매출";#N/A,#N/A,FALSE,"매출"}</definedName>
    <definedName name="추이" hidden="1">{#N/A,#N/A,FALSE,"인원";#N/A,#N/A,FALSE,"비용2";#N/A,#N/A,FALSE,"비용1";#N/A,#N/A,FALSE,"비용";#N/A,#N/A,FALSE,"보증2";#N/A,#N/A,FALSE,"보증1";#N/A,#N/A,FALSE,"보증";#N/A,#N/A,FALSE,"손익1";#N/A,#N/A,FALSE,"손익";#N/A,#N/A,FALSE,"부서별매출";#N/A,#N/A,FALSE,"매출"}</definedName>
    <definedName name="추정대차대조표" localSheetId="0" hidden="1">{#N/A,#N/A,FALSE,"계약직(여)"}</definedName>
    <definedName name="추정대차대조표" localSheetId="3" hidden="1">{#N/A,#N/A,FALSE,"계약직(여)"}</definedName>
    <definedName name="추정대차대조표" hidden="1">{#N/A,#N/A,FALSE,"계약직(여)"}</definedName>
    <definedName name="추진" localSheetId="0" hidden="1">{#N/A,#N/A,FALSE,"정공"}</definedName>
    <definedName name="추진" localSheetId="3" hidden="1">{#N/A,#N/A,FALSE,"정공"}</definedName>
    <definedName name="추진" hidden="1">{#N/A,#N/A,FALSE,"정공"}</definedName>
    <definedName name="추진전략" localSheetId="0" hidden="1">{#N/A,#N/A,FALSE,"정공"}</definedName>
    <definedName name="추진전략" localSheetId="3" hidden="1">{#N/A,#N/A,FALSE,"정공"}</definedName>
    <definedName name="추진전략" hidden="1">{#N/A,#N/A,FALSE,"정공"}</definedName>
    <definedName name="추진활동"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추진활동"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축산" localSheetId="0" hidden="1">{#N/A,#N/A,FALSE,"지침";#N/A,#N/A,FALSE,"환경분석";#N/A,#N/A,FALSE,"Sheet16"}</definedName>
    <definedName name="축산" hidden="1">{#N/A,#N/A,FALSE,"지침";#N/A,#N/A,FALSE,"환경분석";#N/A,#N/A,FALSE,"Sheet16"}</definedName>
    <definedName name="출자금" localSheetId="0" hidden="1">{#N/A,#N/A,FALSE,"BS";#N/A,#N/A,FALSE,"PL";#N/A,#N/A,FALSE,"처분";#N/A,#N/A,FALSE,"현금";#N/A,#N/A,FALSE,"매출";#N/A,#N/A,FALSE,"원가";#N/A,#N/A,FALSE,"경영"}</definedName>
    <definedName name="출자금" hidden="1">{#N/A,#N/A,FALSE,"BS";#N/A,#N/A,FALSE,"PL";#N/A,#N/A,FALSE,"처분";#N/A,#N/A,FALSE,"현금";#N/A,#N/A,FALSE,"매출";#N/A,#N/A,FALSE,"원가";#N/A,#N/A,FALSE,"경영"}</definedName>
    <definedName name="출판" localSheetId="0" hidden="1">{#N/A,#N/A,FALSE,"지침";#N/A,#N/A,FALSE,"환경분석";#N/A,#N/A,FALSE,"Sheet16"}</definedName>
    <definedName name="출판" hidden="1">{#N/A,#N/A,FALSE,"지침";#N/A,#N/A,FALSE,"환경분석";#N/A,#N/A,FALSE,"Sheet16"}</definedName>
    <definedName name="출하" localSheetId="0" hidden="1">{#N/A,#N/A,FALSE,"지침";#N/A,#N/A,FALSE,"환경분석";#N/A,#N/A,FALSE,"Sheet16"}</definedName>
    <definedName name="출하" hidden="1">{#N/A,#N/A,FALSE,"지침";#N/A,#N/A,FALSE,"환경분석";#N/A,#N/A,FALSE,"Sheet16"}</definedName>
    <definedName name="충당금결과200404" localSheetId="0" hidden="1">{#N/A,#N/A,FALSE,"낫소";#N/A,#N/A,FALSE,"라전모방";#N/A,#N/A,FALSE,"삼익건설";#N/A,#N/A,FALSE,"서울시스템";#N/A,#N/A,FALSE,"엔케이전선";#N/A,#N/A,FALSE,"우성관광";#N/A,#N/A,FALSE,"원우아스콘";#N/A,#N/A,FALSE,"원우종합건설";#N/A,#N/A,FALSE,"월다크";#N/A,#N/A,FALSE,"전성기공";#N/A,#N/A,FALSE,"청전";#N/A,#N/A,FALSE,"화니";#N/A,#N/A,FALSE,"총괄표"}</definedName>
    <definedName name="충당금결과200404" hidden="1">{#N/A,#N/A,FALSE,"낫소";#N/A,#N/A,FALSE,"라전모방";#N/A,#N/A,FALSE,"삼익건설";#N/A,#N/A,FALSE,"서울시스템";#N/A,#N/A,FALSE,"엔케이전선";#N/A,#N/A,FALSE,"우성관광";#N/A,#N/A,FALSE,"원우아스콘";#N/A,#N/A,FALSE,"원우종합건설";#N/A,#N/A,FALSE,"월다크";#N/A,#N/A,FALSE,"전성기공";#N/A,#N/A,FALSE,"청전";#N/A,#N/A,FALSE,"화니";#N/A,#N/A,FALSE,"총괄표"}</definedName>
    <definedName name="츄" localSheetId="25" hidden="1">{#N/A,#N/A,FALSE,"Sheet1"}</definedName>
    <definedName name="츄" localSheetId="0" hidden="1">{#N/A,#N/A,FALSE,"Sheet1"}</definedName>
    <definedName name="츄" localSheetId="3" hidden="1">{#N/A,#N/A,FALSE,"Sheet1"}</definedName>
    <definedName name="츄" hidden="1">{#N/A,#N/A,FALSE,"Sheet1"}</definedName>
    <definedName name="치" localSheetId="0" hidden="1">{#N/A,#N/A,FALSE,"97년 투자계획 세부내역 "}</definedName>
    <definedName name="치" hidden="1">{#N/A,#N/A,FALSE,"97년 투자계획 세부내역 "}</definedName>
    <definedName name="ㅋ" localSheetId="25" hidden="1">{#N/A,#N/A,FALSE,"UNIT";#N/A,#N/A,FALSE,"UNIT";#N/A,#N/A,FALSE,"계정"}</definedName>
    <definedName name="ㅋ" localSheetId="0" hidden="1">{#N/A,#N/A,FALSE,"UNIT";#N/A,#N/A,FALSE,"UNIT";#N/A,#N/A,FALSE,"계정"}</definedName>
    <definedName name="ㅋ" localSheetId="3" hidden="1">{#N/A,#N/A,FALSE,"UNIT";#N/A,#N/A,FALSE,"UNIT";#N/A,#N/A,FALSE,"계정"}</definedName>
    <definedName name="ㅋ" hidden="1">{#N/A,#N/A,FALSE,"UNIT";#N/A,#N/A,FALSE,"UNIT";#N/A,#N/A,FALSE,"계정"}</definedName>
    <definedName name="ㅋㅇㄴ"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ㅇㄴ"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ㅇㅍ" localSheetId="0" hidden="1">{#N/A,#N/A,FALSE,"단축1";#N/A,#N/A,FALSE,"단축2";#N/A,#N/A,FALSE,"단축3";#N/A,#N/A,FALSE,"장축";#N/A,#N/A,FALSE,"4WD"}</definedName>
    <definedName name="ㅋㅇㅍ" hidden="1">{#N/A,#N/A,FALSE,"단축1";#N/A,#N/A,FALSE,"단축2";#N/A,#N/A,FALSE,"단축3";#N/A,#N/A,FALSE,"장축";#N/A,#N/A,FALSE,"4WD"}</definedName>
    <definedName name="ㅋㅊㅌ"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ㅋㅊㅌ"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ㅋㅋ" localSheetId="0" hidden="1">{#N/A,#N/A,TRUE,"Y생산";#N/A,#N/A,TRUE,"Y판매";#N/A,#N/A,TRUE,"Y총물량";#N/A,#N/A,TRUE,"Y능력";#N/A,#N/A,TRUE,"YKD"}</definedName>
    <definedName name="ㅋㅋ" localSheetId="3" hidden="1">{#N/A,#N/A,TRUE,"Y생산";#N/A,#N/A,TRUE,"Y판매";#N/A,#N/A,TRUE,"Y총물량";#N/A,#N/A,TRUE,"Y능력";#N/A,#N/A,TRUE,"YKD"}</definedName>
    <definedName name="ㅋㅋ" hidden="1">{#N/A,#N/A,TRUE,"Y생산";#N/A,#N/A,TRUE,"Y판매";#N/A,#N/A,TRUE,"Y총물량";#N/A,#N/A,TRUE,"Y능력";#N/A,#N/A,TRUE,"YKD"}</definedName>
    <definedName name="ㅋㅋㅁ" hidden="1">#REF!</definedName>
    <definedName name="ㅋㅋㅋ" localSheetId="0" hidden="1">{#N/A,#N/A,TRUE,"매출진척-1";#N/A,#N/A,TRUE,"매출진척-2";#N/A,#N/A,TRUE,"제품실적";#N/A,#N/A,TRUE,"RAC";#N/A,#N/A,TRUE,"PAC ";#N/A,#N/A,TRUE,"재고현황";#N/A,#N/A,TRUE,"공지사항"}</definedName>
    <definedName name="ㅋㅋㅋ" localSheetId="3" hidden="1">{#N/A,#N/A,TRUE,"매출진척-1";#N/A,#N/A,TRUE,"매출진척-2";#N/A,#N/A,TRUE,"제품실적";#N/A,#N/A,TRUE,"RAC";#N/A,#N/A,TRUE,"PAC ";#N/A,#N/A,TRUE,"재고현황";#N/A,#N/A,TRUE,"공지사항"}</definedName>
    <definedName name="ㅋㅋㅋ" hidden="1">{#N/A,#N/A,TRUE,"매출진척-1";#N/A,#N/A,TRUE,"매출진척-2";#N/A,#N/A,TRUE,"제품실적";#N/A,#N/A,TRUE,"RAC";#N/A,#N/A,TRUE,"PAC ";#N/A,#N/A,TRUE,"재고현황";#N/A,#N/A,TRUE,"공지사항"}</definedName>
    <definedName name="ㅋㅋㅋㅋ" localSheetId="0" hidden="1">#REF!</definedName>
    <definedName name="ㅋㅋㅋㅋ" hidden="1">#REF!</definedName>
    <definedName name="ㅋㅋㅋㅋㅋㅋ"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ㅋㅋㅋㅋㅋㅋ" hidden="1">{#N/A,#N/A,FALSE,"손익표지";#N/A,#N/A,FALSE,"손익계산";#N/A,#N/A,FALSE,"일반관리비";#N/A,#N/A,FALSE,"영업외수익";#N/A,#N/A,FALSE,"영업외비용";#N/A,#N/A,FALSE,"매출액";#N/A,#N/A,FALSE,"요약손익";#N/A,#N/A,FALSE,"요약대차";#N/A,#N/A,FALSE,"매출채권현황";#N/A,#N/A,FALSE,"매출채권명세"}</definedName>
    <definedName name="ㅋㅋㅋㅋㅋㅋㅋㅋㅋㅋㅋㅋㅋㅋㅋ"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ㅋㅋㅋㅋㅋㅋㅋㅋㅋㅋㅋㅋㅋㅋ"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ㅌ"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ㅌ"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ㅋㅌㅊ" localSheetId="25" hidden="1">{#N/A,#N/A,FALSE,"Sheet1"}</definedName>
    <definedName name="ㅋㅌㅊ" localSheetId="0" hidden="1">{#N/A,#N/A,FALSE,"Sheet1"}</definedName>
    <definedName name="ㅋㅌㅊ" localSheetId="3" hidden="1">{#N/A,#N/A,FALSE,"Sheet1"}</definedName>
    <definedName name="ㅋㅌㅊ" hidden="1">{#N/A,#N/A,FALSE,"Sheet1"}</definedName>
    <definedName name="카" hidden="1">#REF!</definedName>
    <definedName name="카러" localSheetId="0" hidden="1">{#N/A,#N/A,FALSE,"1.CRITERIA";#N/A,#N/A,FALSE,"2.IS";#N/A,#N/A,FALSE,"3.BS";#N/A,#N/A,FALSE,"4.PER PL";#N/A,#N/A,FALSE,"5.INVESTMENT";#N/A,#N/A,FALSE,"6.공문";#N/A,#N/A,FALSE,"7.netinvest"}</definedName>
    <definedName name="카러" hidden="1">{#N/A,#N/A,FALSE,"1.CRITERIA";#N/A,#N/A,FALSE,"2.IS";#N/A,#N/A,FALSE,"3.BS";#N/A,#N/A,FALSE,"4.PER PL";#N/A,#N/A,FALSE,"5.INVESTMENT";#N/A,#N/A,FALSE,"6.공문";#N/A,#N/A,FALSE,"7.netinvest"}</definedName>
    <definedName name="카메라" localSheetId="0" hidden="1">{"'Sheet1'!$B$10:$C$19","'Sheet1'!$A$53:$C$65"}</definedName>
    <definedName name="카메라" localSheetId="3" hidden="1">{"'Sheet1'!$B$10:$C$19","'Sheet1'!$A$53:$C$65"}</definedName>
    <definedName name="카메라" hidden="1">{"'Sheet1'!$B$10:$C$19","'Sheet1'!$A$53:$C$65"}</definedName>
    <definedName name="칼라생산" localSheetId="0" hidden="1">{#N/A,#N/A,TRUE,"생산";#N/A,#N/A,TRUE,"표지"}</definedName>
    <definedName name="칼라생산" hidden="1">{#N/A,#N/A,TRUE,"생산";#N/A,#N/A,TRUE,"표지"}</definedName>
    <definedName name="캐쉬" localSheetId="0" hidden="1">{#N/A,#N/A,FALSE,"지침";#N/A,#N/A,FALSE,"환경분석";#N/A,#N/A,FALSE,"Sheet16"}</definedName>
    <definedName name="캐쉬" hidden="1">{#N/A,#N/A,FALSE,"지침";#N/A,#N/A,FALSE,"환경분석";#N/A,#N/A,FALSE,"Sheet16"}</definedName>
    <definedName name="캐터링2" localSheetId="0" hidden="1">{#N/A,#N/A,TRUE,"사업자등록증 (2)"}</definedName>
    <definedName name="캐터링2" localSheetId="3" hidden="1">{#N/A,#N/A,TRUE,"사업자등록증 (2)"}</definedName>
    <definedName name="캐터링2" hidden="1">{#N/A,#N/A,TRUE,"사업자등록증 (2)"}</definedName>
    <definedName name="커머" localSheetId="0" hidden="1">{#N/A,#N/A,FALSE,"1.CRITERIA";#N/A,#N/A,FALSE,"2.IS";#N/A,#N/A,FALSE,"3.BS";#N/A,#N/A,FALSE,"4.PER PL";#N/A,#N/A,FALSE,"5.INVESTMENT";#N/A,#N/A,FALSE,"6.공문";#N/A,#N/A,FALSE,"7.netinvest"}</definedName>
    <definedName name="커머" hidden="1">{#N/A,#N/A,FALSE,"1.CRITERIA";#N/A,#N/A,FALSE,"2.IS";#N/A,#N/A,FALSE,"3.BS";#N/A,#N/A,FALSE,"4.PER PL";#N/A,#N/A,FALSE,"5.INVESTMENT";#N/A,#N/A,FALSE,"6.공문";#N/A,#N/A,FALSE,"7.netinvest"}</definedName>
    <definedName name="컼커" localSheetId="0" hidden="1">{#N/A,#N/A,FALSE,"1.CRITERIA";#N/A,#N/A,FALSE,"2.IS";#N/A,#N/A,FALSE,"3.BS";#N/A,#N/A,FALSE,"4.PER PL";#N/A,#N/A,FALSE,"5.INVESTMENT";#N/A,#N/A,FALSE,"6.공문";#N/A,#N/A,FALSE,"7.netinvest"}</definedName>
    <definedName name="컼커" hidden="1">{#N/A,#N/A,FALSE,"1.CRITERIA";#N/A,#N/A,FALSE,"2.IS";#N/A,#N/A,FALSE,"3.BS";#N/A,#N/A,FALSE,"4.PER PL";#N/A,#N/A,FALSE,"5.INVESTMENT";#N/A,#N/A,FALSE,"6.공문";#N/A,#N/A,FALSE,"7.netinvest"}</definedName>
    <definedName name="케이스" localSheetId="0" hidden="1">{#N/A,#N/A,FALSE,"단축1";#N/A,#N/A,FALSE,"단축2";#N/A,#N/A,FALSE,"단축3";#N/A,#N/A,FALSE,"장축";#N/A,#N/A,FALSE,"4WD"}</definedName>
    <definedName name="케이스" hidden="1">{#N/A,#N/A,FALSE,"단축1";#N/A,#N/A,FALSE,"단축2";#N/A,#N/A,FALSE,"단축3";#N/A,#N/A,FALSE,"장축";#N/A,#N/A,FALSE,"4WD"}</definedName>
    <definedName name="코" localSheetId="0" hidden="1">{#N/A,#N/A,FALSE,"1.CRITERIA";#N/A,#N/A,FALSE,"2.IS";#N/A,#N/A,FALSE,"3.BS";#N/A,#N/A,FALSE,"4.PER PL";#N/A,#N/A,FALSE,"5.INVESTMENT";#N/A,#N/A,FALSE,"6.공문";#N/A,#N/A,FALSE,"7.netinvest"}</definedName>
    <definedName name="코" hidden="1">{#N/A,#N/A,FALSE,"1.CRITERIA";#N/A,#N/A,FALSE,"2.IS";#N/A,#N/A,FALSE,"3.BS";#N/A,#N/A,FALSE,"4.PER PL";#N/A,#N/A,FALSE,"5.INVESTMENT";#N/A,#N/A,FALSE,"6.공문";#N/A,#N/A,FALSE,"7.netinvest"}</definedName>
    <definedName name="콜" localSheetId="0" hidden="1">{#N/A,#N/A,TRUE,"생산";#N/A,#N/A,TRUE,"표지"}</definedName>
    <definedName name="콜" hidden="1">{#N/A,#N/A,TRUE,"생산";#N/A,#N/A,TRUE,"표지"}</definedName>
    <definedName name="키" localSheetId="0" hidden="1">{#N/A,#N/A,FALSE,"1.CRITERIA";#N/A,#N/A,FALSE,"2.IS";#N/A,#N/A,FALSE,"3.BS";#N/A,#N/A,FALSE,"4.PER PL";#N/A,#N/A,FALSE,"5.INVESTMENT";#N/A,#N/A,FALSE,"6.공문";#N/A,#N/A,FALSE,"7.netinvest"}</definedName>
    <definedName name="키" hidden="1">{#N/A,#N/A,FALSE,"1.CRITERIA";#N/A,#N/A,FALSE,"2.IS";#N/A,#N/A,FALSE,"3.BS";#N/A,#N/A,FALSE,"4.PER PL";#N/A,#N/A,FALSE,"5.INVESTMENT";#N/A,#N/A,FALSE,"6.공문";#N/A,#N/A,FALSE,"7.netinvest"}</definedName>
    <definedName name="키프코" localSheetId="25" hidden="1">{#N/A,#N/A,FALSE,"을지 (4)";#N/A,#N/A,FALSE,"을지 (5)";#N/A,#N/A,FALSE,"을지 (6)"}</definedName>
    <definedName name="키프코" localSheetId="0" hidden="1">{#N/A,#N/A,FALSE,"을지 (4)";#N/A,#N/A,FALSE,"을지 (5)";#N/A,#N/A,FALSE,"을지 (6)"}</definedName>
    <definedName name="키프코" localSheetId="3" hidden="1">{#N/A,#N/A,FALSE,"을지 (4)";#N/A,#N/A,FALSE,"을지 (5)";#N/A,#N/A,FALSE,"을지 (6)"}</definedName>
    <definedName name="키프코" hidden="1">{#N/A,#N/A,FALSE,"을지 (4)";#N/A,#N/A,FALSE,"을지 (5)";#N/A,#N/A,FALSE,"을지 (6)"}</definedName>
    <definedName name="ㅌ" localSheetId="25" hidden="1">{#N/A,#N/A,FALSE,"UNIT";#N/A,#N/A,FALSE,"UNIT";#N/A,#N/A,FALSE,"계정"}</definedName>
    <definedName name="ㅌ" localSheetId="0" hidden="1">{#N/A,#N/A,FALSE,"UNIT";#N/A,#N/A,FALSE,"UNIT";#N/A,#N/A,FALSE,"계정"}</definedName>
    <definedName name="ㅌ" localSheetId="3" hidden="1">{#N/A,#N/A,FALSE,"UNIT";#N/A,#N/A,FALSE,"UNIT";#N/A,#N/A,FALSE,"계정"}</definedName>
    <definedName name="ㅌ" hidden="1">{#N/A,#N/A,FALSE,"UNIT";#N/A,#N/A,FALSE,"UNIT";#N/A,#N/A,FALSE,"계정"}</definedName>
    <definedName name="ㅌ츄츄ㅌㅊ"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ㅌㅊ"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ㅌㅊ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츄츄ㅌㅊ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ㅌㅋㅊ" localSheetId="0" hidden="1">{#N/A,#N/A,FALSE,"인원";#N/A,#N/A,FALSE,"비용2";#N/A,#N/A,FALSE,"비용1";#N/A,#N/A,FALSE,"비용";#N/A,#N/A,FALSE,"보증2";#N/A,#N/A,FALSE,"보증1";#N/A,#N/A,FALSE,"보증";#N/A,#N/A,FALSE,"손익1";#N/A,#N/A,FALSE,"손익";#N/A,#N/A,FALSE,"부서별매출";#N/A,#N/A,FALSE,"매출"}</definedName>
    <definedName name="ㅌㅋㅊ" hidden="1">{#N/A,#N/A,FALSE,"인원";#N/A,#N/A,FALSE,"비용2";#N/A,#N/A,FALSE,"비용1";#N/A,#N/A,FALSE,"비용";#N/A,#N/A,FALSE,"보증2";#N/A,#N/A,FALSE,"보증1";#N/A,#N/A,FALSE,"보증";#N/A,#N/A,FALSE,"손익1";#N/A,#N/A,FALSE,"손익";#N/A,#N/A,FALSE,"부서별매출";#N/A,#N/A,FALSE,"매출"}</definedName>
    <definedName name="ㅌㅋㅊㄴㅁ" localSheetId="0"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ㅌㅋㅊㄴㅁ" hidden="1">{#N/A,#N/A,FALSE,"총매출,이익";#N/A,#N/A,FALSE,"사업소계";#N/A,#N/A,FALSE,"남대구";#N/A,#N/A,FALSE,"평촌";#N/A,#N/A,FALSE,"사상";#N/A,#N/A,FALSE,"이리";#N/A,#N/A,FALSE,"수원";#N/A,#N/A,FALSE,"남부산";#N/A,#N/A,FALSE,"김해";#N/A,#N/A,FALSE,"일산";#N/A,#N/A,FALSE,"포항";#N/A,#N/A,FALSE,"청주";#N/A,#N/A,FALSE,"요약손익";#N/A,#N/A,FALSE,"요약손익누계";#N/A,#N/A,FALSE,"당월누계"}</definedName>
    <definedName name="ㅌㅌ" hidden="1">#REF!</definedName>
    <definedName name="ㅌㅌㅌ" localSheetId="25" hidden="1">{#N/A,#N/A,FALSE,"BS";#N/A,#N/A,FALSE,"PL";#N/A,#N/A,FALSE,"처분";#N/A,#N/A,FALSE,"현금";#N/A,#N/A,FALSE,"매출";#N/A,#N/A,FALSE,"원가";#N/A,#N/A,FALSE,"경영"}</definedName>
    <definedName name="ㅌㅌㅌ" localSheetId="0" hidden="1">{#N/A,#N/A,FALSE,"BS";#N/A,#N/A,FALSE,"PL";#N/A,#N/A,FALSE,"처분";#N/A,#N/A,FALSE,"현금";#N/A,#N/A,FALSE,"매출";#N/A,#N/A,FALSE,"원가";#N/A,#N/A,FALSE,"경영"}</definedName>
    <definedName name="ㅌㅌㅌ" localSheetId="3" hidden="1">{#N/A,#N/A,FALSE,"BS";#N/A,#N/A,FALSE,"PL";#N/A,#N/A,FALSE,"처분";#N/A,#N/A,FALSE,"현금";#N/A,#N/A,FALSE,"매출";#N/A,#N/A,FALSE,"원가";#N/A,#N/A,FALSE,"경영"}</definedName>
    <definedName name="ㅌㅌㅌ" hidden="1">{#N/A,#N/A,FALSE,"BS";#N/A,#N/A,FALSE,"PL";#N/A,#N/A,FALSE,"처분";#N/A,#N/A,FALSE,"현금";#N/A,#N/A,FALSE,"매출";#N/A,#N/A,FALSE,"원가";#N/A,#N/A,FALSE,"경영"}</definedName>
    <definedName name="ㅌㅌㅌㅌ" localSheetId="0" hidden="1">{#N/A,#N/A,FALSE,"PART-1234-8-12-9(41)";#N/A,#N/A,FALSE,"PARTS-2(3)";#N/A,#N/A,FALSE,"VAN SYSTEM";#N/A,#N/A,FALSE,"PARTS-10(26)";#N/A,#N/A,FALSE,"PART-5-6-7-11(14)";#N/A,#N/A,FALSE,"PARTS-4(3)";#N/A,#N/A,FALSE,"PCLASS"}</definedName>
    <definedName name="ㅌㅌㅌㅌ" hidden="1">{#N/A,#N/A,FALSE,"PART-1234-8-12-9(41)";#N/A,#N/A,FALSE,"PARTS-2(3)";#N/A,#N/A,FALSE,"VAN SYSTEM";#N/A,#N/A,FALSE,"PARTS-10(26)";#N/A,#N/A,FALSE,"PART-5-6-7-11(14)";#N/A,#N/A,FALSE,"PARTS-4(3)";#N/A,#N/A,FALSE,"PCLASS"}</definedName>
    <definedName name="타다라다" localSheetId="0" hidden="1">{"'5'!$A$1:$BB$147"}</definedName>
    <definedName name="타다라다" hidden="1">{"'5'!$A$1:$BB$147"}</definedName>
    <definedName name="타다라라" localSheetId="0" hidden="1">{"'5'!$A$1:$BB$147"}</definedName>
    <definedName name="타다라라" hidden="1">{"'5'!$A$1:$BB$147"}</definedName>
    <definedName name="타타타" localSheetId="0" hidden="1">{"'Sheet1'!$A$1:$H$36"}</definedName>
    <definedName name="타타타" hidden="1">{"'Sheet1'!$A$1:$H$36"}</definedName>
    <definedName name="태" localSheetId="0" hidden="1">{#N/A,#N/A,FALSE,"P.C.B"}</definedName>
    <definedName name="태" hidden="1">{#N/A,#N/A,FALSE,"P.C.B"}</definedName>
    <definedName name="테그트1" localSheetId="0" hidden="1">{"'손익현황'!$A$1:$J$29"}</definedName>
    <definedName name="테그트1" hidden="1">{"'손익현황'!$A$1:$J$29"}</definedName>
    <definedName name="테라" localSheetId="0" hidden="1">{#N/A,#N/A,FALSE,"BS";#N/A,#N/A,FALSE,"PL";#N/A,#N/A,FALSE,"처분";#N/A,#N/A,FALSE,"현금";#N/A,#N/A,FALSE,"매출";#N/A,#N/A,FALSE,"원가";#N/A,#N/A,FALSE,"경영"}</definedName>
    <definedName name="테라" hidden="1">{#N/A,#N/A,FALSE,"BS";#N/A,#N/A,FALSE,"PL";#N/A,#N/A,FALSE,"처분";#N/A,#N/A,FALSE,"현금";#N/A,#N/A,FALSE,"매출";#N/A,#N/A,FALSE,"원가";#N/A,#N/A,FALSE,"경영"}</definedName>
    <definedName name="테스트" localSheetId="0" hidden="1">{"'손익현황'!$A$1:$J$29"}</definedName>
    <definedName name="테스트" hidden="1">{"'손익현황'!$A$1:$J$29"}</definedName>
    <definedName name="테스ㅡㅌ" localSheetId="0" hidden="1">{#N/A,#N/A,FALSE,"BS";#N/A,#N/A,FALSE,"PL";#N/A,#N/A,FALSE,"처분";#N/A,#N/A,FALSE,"현금";#N/A,#N/A,FALSE,"매출";#N/A,#N/A,FALSE,"원가";#N/A,#N/A,FALSE,"경영"}</definedName>
    <definedName name="테스ㅡㅌ" hidden="1">{#N/A,#N/A,FALSE,"BS";#N/A,#N/A,FALSE,"PL";#N/A,#N/A,FALSE,"처분";#N/A,#N/A,FALSE,"현금";#N/A,#N/A,FALSE,"매출";#N/A,#N/A,FALSE,"원가";#N/A,#N/A,FALSE,"경영"}</definedName>
    <definedName name="토목설계" localSheetId="0" hidden="1">{#N/A,#N/A,FALSE,"골재소요량";#N/A,#N/A,FALSE,"골재소요량"}</definedName>
    <definedName name="토목설계" hidden="1">{#N/A,#N/A,FALSE,"골재소요량";#N/A,#N/A,FALSE,"골재소요량"}</definedName>
    <definedName name="토지" localSheetId="0" hidden="1">{#N/A,#N/A,FALSE,"BS";#N/A,#N/A,FALSE,"PL";#N/A,#N/A,FALSE,"처분";#N/A,#N/A,FALSE,"현금";#N/A,#N/A,FALSE,"매출";#N/A,#N/A,FALSE,"원가";#N/A,#N/A,FALSE,"경영"}</definedName>
    <definedName name="토지" hidden="1">{#N/A,#N/A,FALSE,"BS";#N/A,#N/A,FALSE,"PL";#N/A,#N/A,FALSE,"처분";#N/A,#N/A,FALSE,"현금";#N/A,#N/A,FALSE,"매출";#N/A,#N/A,FALSE,"원가";#N/A,#N/A,FALSE,"경영"}</definedName>
    <definedName name="토지2" hidden="1">#REF!</definedName>
    <definedName name="통보용" localSheetId="0" hidden="1">{#N/A,#N/A,FALSE,"총괄수정"}</definedName>
    <definedName name="통보용" hidden="1">{#N/A,#N/A,FALSE,"총괄수정"}</definedName>
    <definedName name="통보현황" localSheetId="0" hidden="1">{#N/A,#N/A,FALSE,"총괄수정"}</definedName>
    <definedName name="통보현황" hidden="1">{#N/A,#N/A,FALSE,"총괄수정"}</definedName>
    <definedName name="통합" localSheetId="0"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통합" localSheetId="3"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통합" hidden="1">{#N/A,#N/A,FALSE,"표지";#N/A,#N/A,FALSE,"제출문";#N/A,#N/A,FALSE,"소목차(1)";#N/A,#N/A,FALSE,"경제전망";#N/A,#N/A,FALSE,"부동산전망";#N/A,#N/A,FALSE,"부동산전망2";#N/A,#N/A,FALSE,"아파트개발트랜드";#N/A,#N/A,FALSE,"아파트개발트랜드2";#N/A,#N/A,FALSE,"주택시장트랜드";#N/A,#N/A,FALSE,"소목차(2)";#N/A,#N/A,FALSE,"사업개요";#N/A,#N/A,FALSE,"사업지입지분석";#N/A,#N/A,FALSE,"인근지역분석";#N/A,#N/A,FALSE,"인근지역분석2";#N/A,#N/A,FALSE,"서울 분당 용인 시세";#N/A,#N/A,FALSE,"서울 재건축 시세 ";#N/A,#N/A,FALSE,"상품분석";#N/A,#N/A,FALSE,"상품분석2";#N/A,#N/A,FALSE,"소목차3(훈민)";#N/A,#N/A,FALSE,"소목차4(훈민)";#N/A,#N/A,FALSE,"소목차5";#N/A,#N/A,FALSE,"영업전략수립전제";#N/A,#N/A,FALSE,"판매조건변경";#N/A,#N/A,FALSE,"판매조건변경2";#N/A,#N/A,FALSE,"알파제고방안";#N/A,#N/A,FALSE,"판매방제휴방안";#N/A,#N/A,FALSE,"영업활동";#N/A,#N/A,FALSE,"영업활동2";#N/A,#N/A,FALSE,"황제마케팅";#N/A,#N/A,FALSE,"DM";#N/A,#N/A,FALSE,"전단";#N/A,#N/A,FALSE,"VMS";#N/A,#N/A,FALSE,"CRM";#N/A,#N/A,FALSE,"옥외광고물";#N/A,#N/A,FALSE,"소목차6";#N/A,#N/A,FALSE,"MH운영";#N/A,#N/A,FALSE,"분양조직운영";#N/A,#N/A,FALSE,"조직도";#N/A,#N/A,FALSE,"목차";#N/A,#N/A,FALSE,"소목차7";#N/A,#N/A,FALSE,"분양목표";#N/A,#N/A,FALSE,"분양대행수수료 ";#N/A,#N/A,FALSE,"지원요청";#N/A,#N/A,FALSE,"세부업무분장"}</definedName>
    <definedName name="통합손익" localSheetId="0" hidden="1">{#N/A,#N/A,FALSE,"손익표지";#N/A,#N/A,FALSE,"손익계산";#N/A,#N/A,FALSE,"일반관리비";#N/A,#N/A,FALSE,"영업외수익";#N/A,#N/A,FALSE,"영업외비용";#N/A,#N/A,FALSE,"매출액";#N/A,#N/A,FALSE,"요약손익";#N/A,#N/A,FALSE,"요약대차";#N/A,#N/A,FALSE,"매출채권현황";#N/A,#N/A,FALSE,"매출채권명세"}</definedName>
    <definedName name="통합손익" hidden="1">{#N/A,#N/A,FALSE,"손익표지";#N/A,#N/A,FALSE,"손익계산";#N/A,#N/A,FALSE,"일반관리비";#N/A,#N/A,FALSE,"영업외수익";#N/A,#N/A,FALSE,"영업외비용";#N/A,#N/A,FALSE,"매출액";#N/A,#N/A,FALSE,"요약손익";#N/A,#N/A,FALSE,"요약대차";#N/A,#N/A,FALSE,"매출채권현황";#N/A,#N/A,FALSE,"매출채권명세"}</definedName>
    <definedName name="퇴직보험예치금" hidden="1">#REF!</definedName>
    <definedName name="퇴충2" hidden="1">#REF!</definedName>
    <definedName name="퇴충명세"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R"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R"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서" localSheetId="0" hidden="1">{#N/A,#N/A,FALSE,"BS";#N/A,#N/A,FALSE,"PL";#N/A,#N/A,FALSE,"처분";#N/A,#N/A,FALSE,"현금";#N/A,#N/A,FALSE,"매출";#N/A,#N/A,FALSE,"원가";#N/A,#N/A,FALSE,"경영"}</definedName>
    <definedName name="퇴충명세서" hidden="1">{#N/A,#N/A,FALSE,"BS";#N/A,#N/A,FALSE,"PL";#N/A,#N/A,FALSE,"처분";#N/A,#N/A,FALSE,"현금";#N/A,#N/A,FALSE,"매출";#N/A,#N/A,FALSE,"원가";#N/A,#N/A,FALSE,"경영"}</definedName>
    <definedName name="투" localSheetId="0" hidden="1">{#N/A,#N/A,FALSE,"지침";#N/A,#N/A,FALSE,"환경분석";#N/A,#N/A,FALSE,"Sheet16"}</definedName>
    <definedName name="투" hidden="1">{#N/A,#N/A,FALSE,"지침";#N/A,#N/A,FALSE,"환경분석";#N/A,#N/A,FALSE,"Sheet16"}</definedName>
    <definedName name="투자" localSheetId="25" hidden="1">{#N/A,#N/A,FALSE,"UNIT";#N/A,#N/A,FALSE,"UNIT";#N/A,#N/A,FALSE,"계정"}</definedName>
    <definedName name="투자" localSheetId="0" hidden="1">{#N/A,#N/A,FALSE,"UNIT";#N/A,#N/A,FALSE,"UNIT";#N/A,#N/A,FALSE,"계정"}</definedName>
    <definedName name="투자" localSheetId="3" hidden="1">{#N/A,#N/A,FALSE,"UNIT";#N/A,#N/A,FALSE,"UNIT";#N/A,#N/A,FALSE,"계정"}</definedName>
    <definedName name="투자" hidden="1">{#N/A,#N/A,FALSE,"UNIT";#N/A,#N/A,FALSE,"UNIT";#N/A,#N/A,FALSE,"계정"}</definedName>
    <definedName name="투자2" localSheetId="0" hidden="1">{#N/A,#N/A,TRUE,"양식5";#N/A,#N/A,TRUE,"양식1_2_2";#N/A,#N/A,TRUE,"양식1_1_2";#N/A,#N/A,TRUE,"양식2";#N/A,#N/A,TRUE,"양식4";#N/A,#N/A,TRUE,"양식3";#N/A,#N/A,TRUE,"양식6";#N/A,#N/A,TRUE,"양식7";#N/A,#N/A,TRUE,"양식10";#N/A,#N/A,TRUE,"양식11";#N/A,#N/A,TRUE,"양식12";#N/A,#N/A,TRUE,"양식13_1_2";#N/A,#N/A,TRUE,"양식13_2_2";#N/A,#N/A,TRUE,"양식14"}</definedName>
    <definedName name="투자2" localSheetId="3" hidden="1">{#N/A,#N/A,TRUE,"양식5";#N/A,#N/A,TRUE,"양식1_2_2";#N/A,#N/A,TRUE,"양식1_1_2";#N/A,#N/A,TRUE,"양식2";#N/A,#N/A,TRUE,"양식4";#N/A,#N/A,TRUE,"양식3";#N/A,#N/A,TRUE,"양식6";#N/A,#N/A,TRUE,"양식7";#N/A,#N/A,TRUE,"양식10";#N/A,#N/A,TRUE,"양식11";#N/A,#N/A,TRUE,"양식12";#N/A,#N/A,TRUE,"양식13_1_2";#N/A,#N/A,TRUE,"양식13_2_2";#N/A,#N/A,TRUE,"양식14"}</definedName>
    <definedName name="투자2" hidden="1">{#N/A,#N/A,TRUE,"양식5";#N/A,#N/A,TRUE,"양식1_2_2";#N/A,#N/A,TRUE,"양식1_1_2";#N/A,#N/A,TRUE,"양식2";#N/A,#N/A,TRUE,"양식4";#N/A,#N/A,TRUE,"양식3";#N/A,#N/A,TRUE,"양식6";#N/A,#N/A,TRUE,"양식7";#N/A,#N/A,TRUE,"양식10";#N/A,#N/A,TRUE,"양식11";#N/A,#N/A,TRUE,"양식12";#N/A,#N/A,TRUE,"양식13_1_2";#N/A,#N/A,TRUE,"양식13_2_2";#N/A,#N/A,TRUE,"양식14"}</definedName>
    <definedName name="투자CONC.182억" localSheetId="0" hidden="1">{#N/A,#N/A,FALSE,"단축1";#N/A,#N/A,FALSE,"단축2";#N/A,#N/A,FALSE,"단축3";#N/A,#N/A,FALSE,"장축";#N/A,#N/A,FALSE,"4WD"}</definedName>
    <definedName name="투자CONC.182억" hidden="1">{#N/A,#N/A,FALSE,"단축1";#N/A,#N/A,FALSE,"단축2";#N/A,#N/A,FALSE,"단축3";#N/A,#N/A,FALSE,"장축";#N/A,#N/A,FALSE,"4WD"}</definedName>
    <definedName name="투자계획" localSheetId="25" hidden="1">{#N/A,#N/A,FALSE,"UNIT";#N/A,#N/A,FALSE,"UNIT";#N/A,#N/A,FALSE,"계정"}</definedName>
    <definedName name="투자계획" localSheetId="0" hidden="1">{#N/A,#N/A,FALSE,"UNIT";#N/A,#N/A,FALSE,"UNIT";#N/A,#N/A,FALSE,"계정"}</definedName>
    <definedName name="투자계획" localSheetId="3" hidden="1">{#N/A,#N/A,FALSE,"UNIT";#N/A,#N/A,FALSE,"UNIT";#N/A,#N/A,FALSE,"계정"}</definedName>
    <definedName name="투자계획" hidden="1">{#N/A,#N/A,FALSE,"UNIT";#N/A,#N/A,FALSE,"UNIT";#N/A,#N/A,FALSE,"계정"}</definedName>
    <definedName name="투자계획1" localSheetId="25" hidden="1">{#N/A,#N/A,FALSE,"UNIT";#N/A,#N/A,FALSE,"UNIT";#N/A,#N/A,FALSE,"계정"}</definedName>
    <definedName name="투자계획1" localSheetId="0" hidden="1">{#N/A,#N/A,FALSE,"UNIT";#N/A,#N/A,FALSE,"UNIT";#N/A,#N/A,FALSE,"계정"}</definedName>
    <definedName name="투자계획1" localSheetId="3" hidden="1">{#N/A,#N/A,FALSE,"UNIT";#N/A,#N/A,FALSE,"UNIT";#N/A,#N/A,FALSE,"계정"}</definedName>
    <definedName name="투자계획1" hidden="1">{#N/A,#N/A,FALSE,"UNIT";#N/A,#N/A,FALSE,"UNIT";#N/A,#N/A,FALSE,"계정"}</definedName>
    <definedName name="투자계획2" localSheetId="25" hidden="1">{#N/A,#N/A,FALSE,"UNIT";#N/A,#N/A,FALSE,"UNIT";#N/A,#N/A,FALSE,"계정"}</definedName>
    <definedName name="투자계획2" localSheetId="0" hidden="1">{#N/A,#N/A,FALSE,"UNIT";#N/A,#N/A,FALSE,"UNIT";#N/A,#N/A,FALSE,"계정"}</definedName>
    <definedName name="투자계획2" localSheetId="3" hidden="1">{#N/A,#N/A,FALSE,"UNIT";#N/A,#N/A,FALSE,"UNIT";#N/A,#N/A,FALSE,"계정"}</definedName>
    <definedName name="투자계획2" hidden="1">{#N/A,#N/A,FALSE,"UNIT";#N/A,#N/A,FALSE,"UNIT";#N/A,#N/A,FALSE,"계정"}</definedName>
    <definedName name="투자비000" localSheetId="0" hidden="1">{#N/A,#N/A,FALSE,"단축1";#N/A,#N/A,FALSE,"단축2";#N/A,#N/A,FALSE,"단축3";#N/A,#N/A,FALSE,"장축";#N/A,#N/A,FALSE,"4WD"}</definedName>
    <definedName name="투자비000" hidden="1">{#N/A,#N/A,FALSE,"단축1";#N/A,#N/A,FALSE,"단축2";#N/A,#N/A,FALSE,"단축3";#N/A,#N/A,FALSE,"장축";#N/A,#N/A,FALSE,"4WD"}</definedName>
    <definedName name="투자비3" localSheetId="0" hidden="1">{#N/A,#N/A,FALSE,"단축1";#N/A,#N/A,FALSE,"단축2";#N/A,#N/A,FALSE,"단축3";#N/A,#N/A,FALSE,"장축";#N/A,#N/A,FALSE,"4WD"}</definedName>
    <definedName name="투자비3" hidden="1">{#N/A,#N/A,FALSE,"단축1";#N/A,#N/A,FALSE,"단축2";#N/A,#N/A,FALSE,"단축3";#N/A,#N/A,FALSE,"장축";#N/A,#N/A,FALSE,"4WD"}</definedName>
    <definedName name="투자비비교" localSheetId="0" hidden="1">{#N/A,#N/A,FALSE,"단축1";#N/A,#N/A,FALSE,"단축2";#N/A,#N/A,FALSE,"단축3";#N/A,#N/A,FALSE,"장축";#N/A,#N/A,FALSE,"4WD"}</definedName>
    <definedName name="투자비비교" hidden="1">{#N/A,#N/A,FALSE,"단축1";#N/A,#N/A,FALSE,"단축2";#N/A,#N/A,FALSE,"단축3";#N/A,#N/A,FALSE,"장축";#N/A,#N/A,FALSE,"4WD"}</definedName>
    <definedName name="투자비ㅏㅏ아앙"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투자비ㅏㅏ아앙"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투자사업개요서2" localSheetId="0"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투자사업개요서2" localSheetId="3"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투자사업개요서2" hidden="1">{#N/A,#N/A,FALSE,"자금소요예측기 (5)";#N/A,#N/A,FALSE,"자금소요예측기 (7)";#N/A,#N/A,FALSE,"자금소요예측기 (6)";#N/A,#N/A,FALSE,"자금소요예측기 (2)";#N/A,#N/A,FALSE,"자금소요예측기";#N/A,#N/A,FALSE,"비용예산명세서";#N/A,#N/A,FALSE,"비용예산검토서";#N/A,#N/A,FALSE,"기승인시설투자";#N/A,#N/A,FALSE,"미승인시설투자";#N/A,#N/A,FALSE,"활동계힉서 (2)";#N/A,#N/A,FALSE,"96 성과분석";#N/A,#N/A,FALSE,"목표시책";#N/A,#N/A,FALSE,"목차";#N/A,#N/A,FALSE,"표지";#N/A,#N/A,FALSE,"인원소요현황"}</definedName>
    <definedName name="투자수정" localSheetId="0" hidden="1">{#N/A,#N/A,TRUE,"LOADCOVE";#N/A,#N/A,TRUE,"PAGE001";#N/A,#N/A,TRUE,"PAGE002";#N/A,#N/A,TRUE,"PAGE003";#N/A,#N/A,TRUE,"PAGE004";#N/A,#N/A,TRUE,"PAGE005";#N/A,#N/A,TRUE,"PAGE006";#N/A,#N/A,TRUE,"PAGE007";#N/A,#N/A,TRUE,"PAGE008";#N/A,#N/A,TRUE,"PAGE009";#N/A,#N/A,TRUE,"PAGE010";#N/A,#N/A,TRUE,"PAGE011";#N/A,#N/A,TRUE,"PAGE012";#N/A,#N/A,TRUE,"PAGE013"}</definedName>
    <definedName name="투자수정" hidden="1">{#N/A,#N/A,TRUE,"LOADCOVE";#N/A,#N/A,TRUE,"PAGE001";#N/A,#N/A,TRUE,"PAGE002";#N/A,#N/A,TRUE,"PAGE003";#N/A,#N/A,TRUE,"PAGE004";#N/A,#N/A,TRUE,"PAGE005";#N/A,#N/A,TRUE,"PAGE006";#N/A,#N/A,TRUE,"PAGE007";#N/A,#N/A,TRUE,"PAGE008";#N/A,#N/A,TRUE,"PAGE009";#N/A,#N/A,TRUE,"PAGE010";#N/A,#N/A,TRUE,"PAGE011";#N/A,#N/A,TRUE,"PAGE012";#N/A,#N/A,TRUE,"PAGE013"}</definedName>
    <definedName name="투자유" localSheetId="0" hidden="1">{#N/A,#N/A,FALSE,"BS";#N/A,#N/A,FALSE,"PL";#N/A,#N/A,FALSE,"처분";#N/A,#N/A,FALSE,"현금";#N/A,#N/A,FALSE,"매출";#N/A,#N/A,FALSE,"원가";#N/A,#N/A,FALSE,"경영"}</definedName>
    <definedName name="투자유" hidden="1">{#N/A,#N/A,FALSE,"BS";#N/A,#N/A,FALSE,"PL";#N/A,#N/A,FALSE,"처분";#N/A,#N/A,FALSE,"현금";#N/A,#N/A,FALSE,"매출";#N/A,#N/A,FALSE,"원가";#N/A,#N/A,FALSE,"경영"}</definedName>
    <definedName name="투자유가증권" localSheetId="0" hidden="1">{#N/A,#N/A,FALSE,"지침";#N/A,#N/A,FALSE,"환경분석";#N/A,#N/A,FALSE,"Sheet16"}</definedName>
    <definedName name="투자유가증권" hidden="1">{#N/A,#N/A,FALSE,"지침";#N/A,#N/A,FALSE,"환경분석";#N/A,#N/A,FALSE,"Sheet16"}</definedName>
    <definedName name="투자자산"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투자자산"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투자자산"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투자현황" localSheetId="25" hidden="1">{#N/A,#N/A,FALSE,"UNIT";#N/A,#N/A,FALSE,"UNIT";#N/A,#N/A,FALSE,"계정"}</definedName>
    <definedName name="투자현황" localSheetId="0" hidden="1">{#N/A,#N/A,FALSE,"UNIT";#N/A,#N/A,FALSE,"UNIT";#N/A,#N/A,FALSE,"계정"}</definedName>
    <definedName name="투자현황" localSheetId="3" hidden="1">{#N/A,#N/A,FALSE,"UNIT";#N/A,#N/A,FALSE,"UNIT";#N/A,#N/A,FALSE,"계정"}</definedName>
    <definedName name="투자현황" hidden="1">{#N/A,#N/A,FALSE,"UNIT";#N/A,#N/A,FALSE,"UNIT";#N/A,#N/A,FALSE,"계정"}</definedName>
    <definedName name="투지1" localSheetId="0" hidden="1">{#N/A,#N/A,TRUE,"양식5";#N/A,#N/A,TRUE,"양식1_2_2";#N/A,#N/A,TRUE,"양식1_1_2";#N/A,#N/A,TRUE,"양식2";#N/A,#N/A,TRUE,"양식4";#N/A,#N/A,TRUE,"양식3";#N/A,#N/A,TRUE,"양식6";#N/A,#N/A,TRUE,"양식7";#N/A,#N/A,TRUE,"양식10";#N/A,#N/A,TRUE,"양식11";#N/A,#N/A,TRUE,"양식12";#N/A,#N/A,TRUE,"양식13_1_2";#N/A,#N/A,TRUE,"양식13_2_2";#N/A,#N/A,TRUE,"양식14"}</definedName>
    <definedName name="투지1" localSheetId="3" hidden="1">{#N/A,#N/A,TRUE,"양식5";#N/A,#N/A,TRUE,"양식1_2_2";#N/A,#N/A,TRUE,"양식1_1_2";#N/A,#N/A,TRUE,"양식2";#N/A,#N/A,TRUE,"양식4";#N/A,#N/A,TRUE,"양식3";#N/A,#N/A,TRUE,"양식6";#N/A,#N/A,TRUE,"양식7";#N/A,#N/A,TRUE,"양식10";#N/A,#N/A,TRUE,"양식11";#N/A,#N/A,TRUE,"양식12";#N/A,#N/A,TRUE,"양식13_1_2";#N/A,#N/A,TRUE,"양식13_2_2";#N/A,#N/A,TRUE,"양식14"}</definedName>
    <definedName name="투지1" hidden="1">{#N/A,#N/A,TRUE,"양식5";#N/A,#N/A,TRUE,"양식1_2_2";#N/A,#N/A,TRUE,"양식1_1_2";#N/A,#N/A,TRUE,"양식2";#N/A,#N/A,TRUE,"양식4";#N/A,#N/A,TRUE,"양식3";#N/A,#N/A,TRUE,"양식6";#N/A,#N/A,TRUE,"양식7";#N/A,#N/A,TRUE,"양식10";#N/A,#N/A,TRUE,"양식11";#N/A,#N/A,TRUE,"양식12";#N/A,#N/A,TRUE,"양식13_1_2";#N/A,#N/A,TRUE,"양식13_2_2";#N/A,#N/A,TRUE,"양식14"}</definedName>
    <definedName name="튜" localSheetId="25" hidden="1">{#N/A,#N/A,FALSE,"Sheet1"}</definedName>
    <definedName name="튜" localSheetId="0" hidden="1">{#N/A,#N/A,FALSE,"Sheet1"}</definedName>
    <definedName name="튜" localSheetId="3" hidden="1">{#N/A,#N/A,FALSE,"Sheet1"}</definedName>
    <definedName name="튜" hidden="1">{#N/A,#N/A,FALSE,"Sheet1"}</definedName>
    <definedName name="특수관계자" localSheetId="0" hidden="1">{#N/A,#N/A,FALSE,"BS";#N/A,#N/A,FALSE,"PL";#N/A,#N/A,FALSE,"처분";#N/A,#N/A,FALSE,"현금";#N/A,#N/A,FALSE,"매출";#N/A,#N/A,FALSE,"원가";#N/A,#N/A,FALSE,"경영"}</definedName>
    <definedName name="특수관계자" localSheetId="3" hidden="1">{#N/A,#N/A,FALSE,"BS";#N/A,#N/A,FALSE,"PL";#N/A,#N/A,FALSE,"처분";#N/A,#N/A,FALSE,"현금";#N/A,#N/A,FALSE,"매출";#N/A,#N/A,FALSE,"원가";#N/A,#N/A,FALSE,"경영"}</definedName>
    <definedName name="특수관계자" hidden="1">{#N/A,#N/A,FALSE,"BS";#N/A,#N/A,FALSE,"PL";#N/A,#N/A,FALSE,"처분";#N/A,#N/A,FALSE,"현금";#N/A,#N/A,FALSE,"매출";#N/A,#N/A,FALSE,"원가";#N/A,#N/A,FALSE,"경영"}</definedName>
    <definedName name="특정" localSheetId="0" hidden="1">{#N/A,#N/A,FALSE,"1.CRITERIA";#N/A,#N/A,FALSE,"2.IS";#N/A,#N/A,FALSE,"3.BS";#N/A,#N/A,FALSE,"4.PER PL";#N/A,#N/A,FALSE,"5.INVESTMENT";#N/A,#N/A,FALSE,"6.공문";#N/A,#N/A,FALSE,"7.netinvest"}</definedName>
    <definedName name="특정" hidden="1">{#N/A,#N/A,FALSE,"1.CRITERIA";#N/A,#N/A,FALSE,"2.IS";#N/A,#N/A,FALSE,"3.BS";#N/A,#N/A,FALSE,"4.PER PL";#N/A,#N/A,FALSE,"5.INVESTMENT";#N/A,#N/A,FALSE,"6.공문";#N/A,#N/A,FALSE,"7.netinvest"}</definedName>
    <definedName name="티는ㄴㄴㄴ" hidden="1">#REF!</definedName>
    <definedName name="팀2계획"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팀2계획"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팀별계획" localSheetId="25" hidden="1">{#N/A,#N/A,FALSE,"UNIT";#N/A,#N/A,FALSE,"UNIT";#N/A,#N/A,FALSE,"계정"}</definedName>
    <definedName name="팀별계획" localSheetId="0" hidden="1">{#N/A,#N/A,FALSE,"UNIT";#N/A,#N/A,FALSE,"UNIT";#N/A,#N/A,FALSE,"계정"}</definedName>
    <definedName name="팀별계획" localSheetId="3" hidden="1">{#N/A,#N/A,FALSE,"UNIT";#N/A,#N/A,FALSE,"UNIT";#N/A,#N/A,FALSE,"계정"}</definedName>
    <definedName name="팀별계획" hidden="1">{#N/A,#N/A,FALSE,"UNIT";#N/A,#N/A,FALSE,"UNIT";#N/A,#N/A,FALSE,"계정"}</definedName>
    <definedName name="ㅍ" localSheetId="25" hidden="1">{#N/A,#N/A,FALSE,"UNIT";#N/A,#N/A,FALSE,"UNIT";#N/A,#N/A,FALSE,"계정"}</definedName>
    <definedName name="ㅍ" localSheetId="0" hidden="1">{#N/A,#N/A,FALSE,"UNIT";#N/A,#N/A,FALSE,"UNIT";#N/A,#N/A,FALSE,"계정"}</definedName>
    <definedName name="ㅍ" localSheetId="3" hidden="1">{#N/A,#N/A,FALSE,"UNIT";#N/A,#N/A,FALSE,"UNIT";#N/A,#N/A,FALSE,"계정"}</definedName>
    <definedName name="ㅍ" hidden="1">{#N/A,#N/A,FALSE,"UNIT";#N/A,#N/A,FALSE,"UNIT";#N/A,#N/A,FALSE,"계정"}</definedName>
    <definedName name="ㅍㄹㄷㅁㅁ" localSheetId="0" hidden="1">#REF!</definedName>
    <definedName name="ㅍㄹㄷㅁㅁ" hidden="1">#REF!</definedName>
    <definedName name="ㅍㅊ튜ㅊ" localSheetId="0" hidden="1">{#N/A,#N/A,FALSE,"PART-1234-8-12-9(41)";#N/A,#N/A,FALSE,"PARTS-2(3)";#N/A,#N/A,FALSE,"VAN SYSTEM";#N/A,#N/A,FALSE,"PARTS-10(26)";#N/A,#N/A,FALSE,"PART-5-6-7-11(14)";#N/A,#N/A,FALSE,"PARTS-4(3)";#N/A,#N/A,FALSE,"PCLASS"}</definedName>
    <definedName name="ㅍㅊ튜ㅊ" hidden="1">{#N/A,#N/A,FALSE,"PART-1234-8-12-9(41)";#N/A,#N/A,FALSE,"PARTS-2(3)";#N/A,#N/A,FALSE,"VAN SYSTEM";#N/A,#N/A,FALSE,"PARTS-10(26)";#N/A,#N/A,FALSE,"PART-5-6-7-11(14)";#N/A,#N/A,FALSE,"PARTS-4(3)";#N/A,#N/A,FALSE,"PCLASS"}</definedName>
    <definedName name="ㅍㅊ튜ㅊ_2" localSheetId="0" hidden="1">{#N/A,#N/A,FALSE,"PART-1234-8-12-9(41)";#N/A,#N/A,FALSE,"PARTS-2(3)";#N/A,#N/A,FALSE,"VAN SYSTEM";#N/A,#N/A,FALSE,"PARTS-10(26)";#N/A,#N/A,FALSE,"PART-5-6-7-11(14)";#N/A,#N/A,FALSE,"PARTS-4(3)";#N/A,#N/A,FALSE,"PCLASS"}</definedName>
    <definedName name="ㅍㅊ튜ㅊ_2" hidden="1">{#N/A,#N/A,FALSE,"PART-1234-8-12-9(41)";#N/A,#N/A,FALSE,"PARTS-2(3)";#N/A,#N/A,FALSE,"VAN SYSTEM";#N/A,#N/A,FALSE,"PARTS-10(26)";#N/A,#N/A,FALSE,"PART-5-6-7-11(14)";#N/A,#N/A,FALSE,"PARTS-4(3)";#N/A,#N/A,FALSE,"PCLASS"}</definedName>
    <definedName name="ㅍ츄ㅌ츄ㅍㅌㅌ" localSheetId="0" hidden="1">{#N/A,#N/A,FALSE,"PART-1234-8-12-9(41)";#N/A,#N/A,FALSE,"PARTS-2(3)";#N/A,#N/A,FALSE,"VAN SYSTEM";#N/A,#N/A,FALSE,"PARTS-10(26)";#N/A,#N/A,FALSE,"PART-5-6-7-11(14)";#N/A,#N/A,FALSE,"PARTS-4(3)";#N/A,#N/A,FALSE,"PCLASS"}</definedName>
    <definedName name="ㅍ츄ㅌ츄ㅍㅌㅌ" hidden="1">{#N/A,#N/A,FALSE,"PART-1234-8-12-9(41)";#N/A,#N/A,FALSE,"PARTS-2(3)";#N/A,#N/A,FALSE,"VAN SYSTEM";#N/A,#N/A,FALSE,"PARTS-10(26)";#N/A,#N/A,FALSE,"PART-5-6-7-11(14)";#N/A,#N/A,FALSE,"PARTS-4(3)";#N/A,#N/A,FALSE,"PCLASS"}</definedName>
    <definedName name="ㅍ츄ㅌ츄ㅍㅌㅌ_2" localSheetId="0" hidden="1">{#N/A,#N/A,FALSE,"PART-1234-8-12-9(41)";#N/A,#N/A,FALSE,"PARTS-2(3)";#N/A,#N/A,FALSE,"VAN SYSTEM";#N/A,#N/A,FALSE,"PARTS-10(26)";#N/A,#N/A,FALSE,"PART-5-6-7-11(14)";#N/A,#N/A,FALSE,"PARTS-4(3)";#N/A,#N/A,FALSE,"PCLASS"}</definedName>
    <definedName name="ㅍ츄ㅌ츄ㅍㅌㅌ_2" hidden="1">{#N/A,#N/A,FALSE,"PART-1234-8-12-9(41)";#N/A,#N/A,FALSE,"PARTS-2(3)";#N/A,#N/A,FALSE,"VAN SYSTEM";#N/A,#N/A,FALSE,"PARTS-10(26)";#N/A,#N/A,FALSE,"PART-5-6-7-11(14)";#N/A,#N/A,FALSE,"PARTS-4(3)";#N/A,#N/A,FALSE,"PCLASS"}</definedName>
    <definedName name="ㅍㅍ" localSheetId="0">#REF!</definedName>
    <definedName name="ㅍㅍ" localSheetId="22">#REF!</definedName>
    <definedName name="ㅍㅍ">#REF!</definedName>
    <definedName name="ㅍㅍㅍㅍ" localSheetId="25" hidden="1">{#N/A,#N/A,FALSE,"UNIT";#N/A,#N/A,FALSE,"UNIT";#N/A,#N/A,FALSE,"계정"}</definedName>
    <definedName name="ㅍㅍㅍㅍ" localSheetId="0" hidden="1">{#N/A,#N/A,FALSE,"UNIT";#N/A,#N/A,FALSE,"UNIT";#N/A,#N/A,FALSE,"계정"}</definedName>
    <definedName name="ㅍㅍㅍㅍ" localSheetId="3" hidden="1">{#N/A,#N/A,FALSE,"UNIT";#N/A,#N/A,FALSE,"UNIT";#N/A,#N/A,FALSE,"계정"}</definedName>
    <definedName name="ㅍㅍㅍㅍ" hidden="1">{#N/A,#N/A,FALSE,"UNIT";#N/A,#N/A,FALSE,"UNIT";#N/A,#N/A,FALSE,"계정"}</definedName>
    <definedName name="ㅍㅍㅍㅍㅍ" localSheetId="0" hidden="1">{#N/A,#N/A,FALSE,"UNIT";#N/A,#N/A,FALSE,"UNIT";#N/A,#N/A,FALSE,"계정"}</definedName>
    <definedName name="ㅍㅍㅍㅍㅍ" hidden="1">{#N/A,#N/A,FALSE,"UNIT";#N/A,#N/A,FALSE,"UNIT";#N/A,#N/A,FALSE,"계정"}</definedName>
    <definedName name="ㅍㅍㅍㅍㅍㅍ" localSheetId="0" hidden="1">#REF!</definedName>
    <definedName name="ㅍㅍㅍㅍㅍㅍ" hidden="1">#REF!</definedName>
    <definedName name="ㅍㅍㅍㅍㅍㅍㅍㅍ" localSheetId="0" hidden="1">{#N/A,#N/A,FALSE,"P.C.B"}</definedName>
    <definedName name="ㅍㅍㅍㅍㅍㅍㅍㅍ" hidden="1">{#N/A,#N/A,FALSE,"P.C.B"}</definedName>
    <definedName name="파" localSheetId="0" hidden="1">{#N/A,#N/A,FALSE,"1.CRITERIA";#N/A,#N/A,FALSE,"2.IS";#N/A,#N/A,FALSE,"3.BS";#N/A,#N/A,FALSE,"4.PER PL";#N/A,#N/A,FALSE,"5.INVESTMENT";#N/A,#N/A,FALSE,"6.공문";#N/A,#N/A,FALSE,"7.netinvest"}</definedName>
    <definedName name="파" hidden="1">{#N/A,#N/A,FALSE,"1.CRITERIA";#N/A,#N/A,FALSE,"2.IS";#N/A,#N/A,FALSE,"3.BS";#N/A,#N/A,FALSE,"4.PER PL";#N/A,#N/A,FALSE,"5.INVESTMENT";#N/A,#N/A,FALSE,"6.공문";#N/A,#N/A,FALSE,"7.netinvest"}</definedName>
    <definedName name="파다다다다다" localSheetId="0" hidden="1">{"'5'!$A$1:$BB$147"}</definedName>
    <definedName name="파다다다다다" hidden="1">{"'5'!$A$1:$BB$147"}</definedName>
    <definedName name="파라다" localSheetId="0" hidden="1">{"'5'!$A$1:$BB$147"}</definedName>
    <definedName name="파라다" hidden="1">{"'5'!$A$1:$BB$147"}</definedName>
    <definedName name="파란" localSheetId="0" hidden="1">{#N/A,#N/A,TRUE,"생산";#N/A,#N/A,TRUE,"표지"}</definedName>
    <definedName name="파란" hidden="1">{#N/A,#N/A,TRUE,"생산";#N/A,#N/A,TRUE,"표지"}</definedName>
    <definedName name="파생" localSheetId="25" hidden="1">{#N/A,#N/A,FALSE,"Sheet1"}</definedName>
    <definedName name="파생" localSheetId="0" hidden="1">{#N/A,#N/A,FALSE,"Sheet1"}</definedName>
    <definedName name="파생" localSheetId="3" hidden="1">{#N/A,#N/A,FALSE,"Sheet1"}</definedName>
    <definedName name="파생" hidden="1">{#N/A,#N/A,FALSE,"Sheet1"}</definedName>
    <definedName name="파아라" localSheetId="0" hidden="1">{#N/A,#N/A,FALSE,"1.CRITERIA";#N/A,#N/A,FALSE,"2.IS";#N/A,#N/A,FALSE,"3.BS";#N/A,#N/A,FALSE,"4.PER PL";#N/A,#N/A,FALSE,"5.INVESTMENT";#N/A,#N/A,FALSE,"6.공문";#N/A,#N/A,FALSE,"7.netinvest"}</definedName>
    <definedName name="파아라" hidden="1">{#N/A,#N/A,FALSE,"1.CRITERIA";#N/A,#N/A,FALSE,"2.IS";#N/A,#N/A,FALSE,"3.BS";#N/A,#N/A,FALSE,"4.PER PL";#N/A,#N/A,FALSE,"5.INVESTMENT";#N/A,#N/A,FALSE,"6.공문";#N/A,#N/A,FALSE,"7.netinvest"}</definedName>
    <definedName name="파자다라달" localSheetId="0" hidden="1">{"'5'!$A$1:$BB$147"}</definedName>
    <definedName name="파자다라달" hidden="1">{"'5'!$A$1:$BB$147"}</definedName>
    <definedName name="파하" localSheetId="0" hidden="1">{#N/A,#N/A,FALSE,"1.CRITERIA";#N/A,#N/A,FALSE,"2.IS";#N/A,#N/A,FALSE,"3.BS";#N/A,#N/A,FALSE,"4.PER PL";#N/A,#N/A,FALSE,"5.INVESTMENT";#N/A,#N/A,FALSE,"6.공문";#N/A,#N/A,FALSE,"7.netinvest"}</definedName>
    <definedName name="파하" hidden="1">{#N/A,#N/A,FALSE,"1.CRITERIA";#N/A,#N/A,FALSE,"2.IS";#N/A,#N/A,FALSE,"3.BS";#N/A,#N/A,FALSE,"4.PER PL";#N/A,#N/A,FALSE,"5.INVESTMENT";#N/A,#N/A,FALSE,"6.공문";#N/A,#N/A,FALSE,"7.netinvest"}</definedName>
    <definedName name="판가재료비2" hidden="1">#N/A</definedName>
    <definedName name="판도라상자" localSheetId="0" hidden="1">{#N/A,#N/A,FALSE,"정공"}</definedName>
    <definedName name="판도라상자" localSheetId="3" hidden="1">{#N/A,#N/A,FALSE,"정공"}</definedName>
    <definedName name="판도라상자" hidden="1">{#N/A,#N/A,FALSE,"정공"}</definedName>
    <definedName name="판매" localSheetId="0" hidden="1">{#N/A,#N/A,FALSE,"총괄수정"}</definedName>
    <definedName name="판매" hidden="1">{#N/A,#N/A,FALSE,"총괄수정"}</definedName>
    <definedName name="판매2" localSheetId="0" hidden="1">{#N/A,#N/A,TRUE,"생산";#N/A,#N/A,TRUE,"표지"}</definedName>
    <definedName name="판매2" hidden="1">{#N/A,#N/A,TRUE,"생산";#N/A,#N/A,TRUE,"표지"}</definedName>
    <definedName name="판매량" localSheetId="0" hidden="1">{#N/A,#N/A,TRUE,"생산";#N/A,#N/A,TRUE,"표지"}</definedName>
    <definedName name="판매량" hidden="1">{#N/A,#N/A,TRUE,"생산";#N/A,#N/A,TRUE,"표지"}</definedName>
    <definedName name="판매량2" localSheetId="0" hidden="1">{#N/A,#N/A,TRUE,"생산";#N/A,#N/A,TRUE,"표지"}</definedName>
    <definedName name="판매량2" hidden="1">{#N/A,#N/A,TRUE,"생산";#N/A,#N/A,TRUE,"표지"}</definedName>
    <definedName name="판매량3" localSheetId="0" hidden="1">{#N/A,#N/A,TRUE,"생산";#N/A,#N/A,TRUE,"표지"}</definedName>
    <definedName name="판매량3" hidden="1">{#N/A,#N/A,TRUE,"생산";#N/A,#N/A,TRUE,"표지"}</definedName>
    <definedName name="판매량감소분석그래츠" localSheetId="0" hidden="1">{#N/A,#N/A,TRUE,"생산";#N/A,#N/A,TRUE,"표지"}</definedName>
    <definedName name="판매량감소분석그래츠" hidden="1">{#N/A,#N/A,TRUE,"생산";#N/A,#N/A,TRUE,"표지"}</definedName>
    <definedName name="판매목표2" localSheetId="0" hidden="1">{#N/A,#N/A,FALSE,"단축1";#N/A,#N/A,FALSE,"단축2";#N/A,#N/A,FALSE,"단축3";#N/A,#N/A,FALSE,"장축";#N/A,#N/A,FALSE,"4WD"}</definedName>
    <definedName name="판매목표2" hidden="1">{#N/A,#N/A,FALSE,"단축1";#N/A,#N/A,FALSE,"단축2";#N/A,#N/A,FALSE,"단축3";#N/A,#N/A,FALSE,"장축";#N/A,#N/A,FALSE,"4WD"}</definedName>
    <definedName name="판매보증" localSheetId="0" hidden="1">{#N/A,#N/A,FALSE,"인원";#N/A,#N/A,FALSE,"비용2";#N/A,#N/A,FALSE,"비용1";#N/A,#N/A,FALSE,"비용";#N/A,#N/A,FALSE,"보증2";#N/A,#N/A,FALSE,"보증1";#N/A,#N/A,FALSE,"보증";#N/A,#N/A,FALSE,"손익1";#N/A,#N/A,FALSE,"손익";#N/A,#N/A,FALSE,"부서별매출";#N/A,#N/A,FALSE,"매출"}</definedName>
    <definedName name="판매보증" localSheetId="3" hidden="1">{#N/A,#N/A,FALSE,"인원";#N/A,#N/A,FALSE,"비용2";#N/A,#N/A,FALSE,"비용1";#N/A,#N/A,FALSE,"비용";#N/A,#N/A,FALSE,"보증2";#N/A,#N/A,FALSE,"보증1";#N/A,#N/A,FALSE,"보증";#N/A,#N/A,FALSE,"손익1";#N/A,#N/A,FALSE,"손익";#N/A,#N/A,FALSE,"부서별매출";#N/A,#N/A,FALSE,"매출"}</definedName>
    <definedName name="판매보증" hidden="1">{#N/A,#N/A,FALSE,"인원";#N/A,#N/A,FALSE,"비용2";#N/A,#N/A,FALSE,"비용1";#N/A,#N/A,FALSE,"비용";#N/A,#N/A,FALSE,"보증2";#N/A,#N/A,FALSE,"보증1";#N/A,#N/A,FALSE,"보증";#N/A,#N/A,FALSE,"손익1";#N/A,#N/A,FALSE,"손익";#N/A,#N/A,FALSE,"부서별매출";#N/A,#N/A,FALSE,"매출"}</definedName>
    <definedName name="판매분석2" localSheetId="0" hidden="1">{#N/A,#N/A,TRUE,"생산";#N/A,#N/A,TRUE,"표지"}</definedName>
    <definedName name="판매분석2" hidden="1">{#N/A,#N/A,TRUE,"생산";#N/A,#N/A,TRUE,"표지"}</definedName>
    <definedName name="판매예상" localSheetId="0" hidden="1">{#N/A,#N/A,FALSE,"지침";#N/A,#N/A,FALSE,"환경분석";#N/A,#N/A,FALSE,"Sheet16"}</definedName>
    <definedName name="판매예상" hidden="1">{#N/A,#N/A,FALSE,"지침";#N/A,#N/A,FALSE,"환경분석";#N/A,#N/A,FALSE,"Sheet16"}</definedName>
    <definedName name="판본부" localSheetId="0" hidden="1">{#N/A,#N/A,FALSE,"군산원가";#N/A,#N/A,FALSE,"팀별월별";#N/A,#N/A,FALSE,"타공정대체";#N/A,#N/A,FALSE,"기타경비";#N/A,#N/A,FALSE,"원료";#N/A,#N/A,FALSE,"연료"}</definedName>
    <definedName name="판본부" localSheetId="3" hidden="1">{#N/A,#N/A,FALSE,"군산원가";#N/A,#N/A,FALSE,"팀별월별";#N/A,#N/A,FALSE,"타공정대체";#N/A,#N/A,FALSE,"기타경비";#N/A,#N/A,FALSE,"원료";#N/A,#N/A,FALSE,"연료"}</definedName>
    <definedName name="판본부" hidden="1">{#N/A,#N/A,FALSE,"군산원가";#N/A,#N/A,FALSE,"팀별월별";#N/A,#N/A,FALSE,"타공정대체";#N/A,#N/A,FALSE,"기타경비";#N/A,#N/A,FALSE,"원료";#N/A,#N/A,FALSE,"연료"}</definedName>
    <definedName name="판분석2" localSheetId="0" hidden="1">{#N/A,#N/A,TRUE,"생산";#N/A,#N/A,TRUE,"표지"}</definedName>
    <definedName name="판분석2" hidden="1">{#N/A,#N/A,TRUE,"생산";#N/A,#N/A,TRUE,"표지"}</definedName>
    <definedName name="판유리" localSheetId="0"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판유리" localSheetId="3"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판유리" hidden="1">{#N/A,#N/A,FALSE,"목차";#N/A,#N/A,FALSE,"경영목표";#N/A,#N/A,FALSE,"팀별손익";#N/A,#N/A,FALSE,"총손익";#N/A,#N/A,FALSE,"제품별손익 (2)";#N/A,#N/A,FALSE,"제품상품손익";#N/A,#N/A,FALSE,"년간판매";#N/A,#N/A,FALSE,"제품별판매";#N/A,#N/A,FALSE,"제품별판매 (2)";#N/A,#N/A,FALSE,"단가";#N/A,#N/A,FALSE,"재고";#N/A,#N/A,FALSE,"재고 (2)";#N/A,#N/A,FALSE,"인원운용";#N/A,#N/A,FALSE,"년판매비";#N/A,#N/A,FALSE,"총원가";#N/A,#N/A,FALSE,"팀별관리비";#N/A,#N/A,FALSE,"월별관리비";#N/A,#N/A,FALSE,"월별관리비 (2)";#N/A,#N/A,FALSE,"총괄";#N/A,#N/A,FALSE,"군산";#N/A,#N/A,FALSE,"부산";#N/A,#N/A,FALSE,"가좌"}</definedName>
    <definedName name="판촉지원적립금" localSheetId="0" hidden="1">{#N/A,#N/A,TRUE,"매출진척-1";#N/A,#N/A,TRUE,"매출진척-2";#N/A,#N/A,TRUE,"제품실적";#N/A,#N/A,TRUE,"RAC";#N/A,#N/A,TRUE,"PAC ";#N/A,#N/A,TRUE,"재고현황";#N/A,#N/A,TRUE,"공지사항"}</definedName>
    <definedName name="판촉지원적립금" localSheetId="3" hidden="1">{#N/A,#N/A,TRUE,"매출진척-1";#N/A,#N/A,TRUE,"매출진척-2";#N/A,#N/A,TRUE,"제품실적";#N/A,#N/A,TRUE,"RAC";#N/A,#N/A,TRUE,"PAC ";#N/A,#N/A,TRUE,"재고현황";#N/A,#N/A,TRUE,"공지사항"}</definedName>
    <definedName name="판촉지원적립금" hidden="1">{#N/A,#N/A,TRUE,"매출진척-1";#N/A,#N/A,TRUE,"매출진척-2";#N/A,#N/A,TRUE,"제품실적";#N/A,#N/A,TRUE,"RAC";#N/A,#N/A,TRUE,"PAC ";#N/A,#N/A,TRUE,"재고현황";#N/A,#N/A,TRUE,"공지사항"}</definedName>
    <definedName name="팔레" localSheetId="0" hidden="1">{#N/A,#N/A,FALSE,"손익표지";#N/A,#N/A,FALSE,"손익계산";#N/A,#N/A,FALSE,"일반관리비";#N/A,#N/A,FALSE,"영업외수익";#N/A,#N/A,FALSE,"영업외비용";#N/A,#N/A,FALSE,"매출액";#N/A,#N/A,FALSE,"요약손익";#N/A,#N/A,FALSE,"요약대차";#N/A,#N/A,FALSE,"매출채권현황";#N/A,#N/A,FALSE,"매출채권명세"}</definedName>
    <definedName name="팔레" hidden="1">{#N/A,#N/A,FALSE,"손익표지";#N/A,#N/A,FALSE,"손익계산";#N/A,#N/A,FALSE,"일반관리비";#N/A,#N/A,FALSE,"영업외수익";#N/A,#N/A,FALSE,"영업외비용";#N/A,#N/A,FALSE,"매출액";#N/A,#N/A,FALSE,"요약손익";#N/A,#N/A,FALSE,"요약대차";#N/A,#N/A,FALSE,"매출채권현황";#N/A,#N/A,FALSE,"매출채권명세"}</definedName>
    <definedName name="패션본부손익" localSheetId="0" hidden="1">{"'10_03일자별'!$A$2:$H$31"}</definedName>
    <definedName name="패션본부손익" hidden="1">{"'10_03일자별'!$A$2:$H$31"}</definedName>
    <definedName name="퍄" localSheetId="0" hidden="1">{#N/A,#N/A,FALSE,"1.CRITERIA";#N/A,#N/A,FALSE,"2.IS";#N/A,#N/A,FALSE,"3.BS";#N/A,#N/A,FALSE,"4.PER PL";#N/A,#N/A,FALSE,"5.INVESTMENT";#N/A,#N/A,FALSE,"6.공문";#N/A,#N/A,FALSE,"7.netinvest"}</definedName>
    <definedName name="퍄" hidden="1">{#N/A,#N/A,FALSE,"1.CRITERIA";#N/A,#N/A,FALSE,"2.IS";#N/A,#N/A,FALSE,"3.BS";#N/A,#N/A,FALSE,"4.PER PL";#N/A,#N/A,FALSE,"5.INVESTMENT";#N/A,#N/A,FALSE,"6.공문";#N/A,#N/A,FALSE,"7.netinvest"}</definedName>
    <definedName name="페" localSheetId="0" hidden="1">{#N/A,#N/A,FALSE,"1.CRITERIA";#N/A,#N/A,FALSE,"2.IS";#N/A,#N/A,FALSE,"3.BS";#N/A,#N/A,FALSE,"4.PER PL";#N/A,#N/A,FALSE,"5.INVESTMENT";#N/A,#N/A,FALSE,"6.공문";#N/A,#N/A,FALSE,"7.netinvest"}</definedName>
    <definedName name="페" hidden="1">{#N/A,#N/A,FALSE,"1.CRITERIA";#N/A,#N/A,FALSE,"2.IS";#N/A,#N/A,FALSE,"3.BS";#N/A,#N/A,FALSE,"4.PER PL";#N/A,#N/A,FALSE,"5.INVESTMENT";#N/A,#N/A,FALSE,"6.공문";#N/A,#N/A,FALSE,"7.netinvest"}</definedName>
    <definedName name="페이지" localSheetId="0" hidden="1">{"'Firr(선)'!$AS$1:$AY$62","'Firr(사)'!$AS$1:$AY$62","'Firr(회)'!$AS$1:$AY$62","'Firr(선)'!$L$1:$V$62","'Firr(사)'!$L$1:$V$62","'Firr(회)'!$L$1:$V$62"}</definedName>
    <definedName name="페이지" hidden="1">{"'Firr(선)'!$AS$1:$AY$62","'Firr(사)'!$AS$1:$AY$62","'Firr(회)'!$AS$1:$AY$62","'Firr(선)'!$L$1:$V$62","'Firr(사)'!$L$1:$V$62","'Firr(회)'!$L$1:$V$62"}</definedName>
    <definedName name="펴" localSheetId="0" hidden="1">{#N/A,#N/A,FALSE,"1.CRITERIA";#N/A,#N/A,FALSE,"2.IS";#N/A,#N/A,FALSE,"3.BS";#N/A,#N/A,FALSE,"4.PER PL";#N/A,#N/A,FALSE,"5.INVESTMENT";#N/A,#N/A,FALSE,"6.공문";#N/A,#N/A,FALSE,"7.netinvest"}</definedName>
    <definedName name="펴" hidden="1">{#N/A,#N/A,FALSE,"1.CRITERIA";#N/A,#N/A,FALSE,"2.IS";#N/A,#N/A,FALSE,"3.BS";#N/A,#N/A,FALSE,"4.PER PL";#N/A,#N/A,FALSE,"5.INVESTMENT";#N/A,#N/A,FALSE,"6.공문";#N/A,#N/A,FALSE,"7.netinvest"}</definedName>
    <definedName name="평균이자" hidden="1">#REF!</definedName>
    <definedName name="평균이자율" hidden="1">#REF!</definedName>
    <definedName name="폐유유출사고" localSheetId="0" hidden="1">{#N/A,#N/A,FALSE,"단축1";#N/A,#N/A,FALSE,"단축2";#N/A,#N/A,FALSE,"단축3";#N/A,#N/A,FALSE,"장축";#N/A,#N/A,FALSE,"4WD"}</definedName>
    <definedName name="폐유유출사고" hidden="1">{#N/A,#N/A,FALSE,"단축1";#N/A,#N/A,FALSE,"단축2";#N/A,#N/A,FALSE,"단축3";#N/A,#N/A,FALSE,"장축";#N/A,#N/A,FALSE,"4WD"}</definedName>
    <definedName name="포" localSheetId="25" hidden="1">{#N/A,#N/A,FALSE,"UNIT";#N/A,#N/A,FALSE,"UNIT";#N/A,#N/A,FALSE,"계정"}</definedName>
    <definedName name="포" localSheetId="0" hidden="1">{#N/A,#N/A,FALSE,"UNIT";#N/A,#N/A,FALSE,"UNIT";#N/A,#N/A,FALSE,"계정"}</definedName>
    <definedName name="포" localSheetId="3" hidden="1">{#N/A,#N/A,FALSE,"UNIT";#N/A,#N/A,FALSE,"UNIT";#N/A,#N/A,FALSE,"계정"}</definedName>
    <definedName name="포" hidden="1">{#N/A,#N/A,FALSE,"UNIT";#N/A,#N/A,FALSE,"UNIT";#N/A,#N/A,FALSE,"계정"}</definedName>
    <definedName name="포공화학" localSheetId="0" hidden="1">{#N/A,#N/A,FALSE,"범우구미";#N/A,#N/A,FALSE,"세한케미칼";#N/A,#N/A,FALSE,"세명화학";#N/A,#N/A,FALSE,"신영케미칼";#N/A,#N/A,FALSE,"일석상사"}</definedName>
    <definedName name="포공화학" hidden="1">{#N/A,#N/A,FALSE,"범우구미";#N/A,#N/A,FALSE,"세한케미칼";#N/A,#N/A,FALSE,"세명화학";#N/A,#N/A,FALSE,"신영케미칼";#N/A,#N/A,FALSE,"일석상사"}</definedName>
    <definedName name="포장" localSheetId="0" hidden="1">{#N/A,#N/A,FALSE,"지침";#N/A,#N/A,FALSE,"환경분석";#N/A,#N/A,FALSE,"Sheet16"}</definedName>
    <definedName name="포장" hidden="1">{#N/A,#N/A,FALSE,"지침";#N/A,#N/A,FALSE,"환경분석";#N/A,#N/A,FALSE,"Sheet16"}</definedName>
    <definedName name="포장2월ocf" localSheetId="0" hidden="1">{#N/A,#N/A,FALSE,"지침";#N/A,#N/A,FALSE,"환경분석";#N/A,#N/A,FALSE,"Sheet16"}</definedName>
    <definedName name="포장2월ocf" hidden="1">{#N/A,#N/A,FALSE,"지침";#N/A,#N/A,FALSE,"환경분석";#N/A,#N/A,FALSE,"Sheet16"}</definedName>
    <definedName name="포장BS" localSheetId="0" hidden="1">{#N/A,#N/A,FALSE,"지침";#N/A,#N/A,FALSE,"환경분석";#N/A,#N/A,FALSE,"Sheet16"}</definedName>
    <definedName name="포장BS" hidden="1">{#N/A,#N/A,FALSE,"지침";#N/A,#N/A,FALSE,"환경분석";#N/A,#N/A,FALSE,"Sheet16"}</definedName>
    <definedName name="포장ocf" localSheetId="0" hidden="1">{#N/A,#N/A,FALSE,"지침";#N/A,#N/A,FALSE,"환경분석";#N/A,#N/A,FALSE,"Sheet16"}</definedName>
    <definedName name="포장ocf" hidden="1">{#N/A,#N/A,FALSE,"지침";#N/A,#N/A,FALSE,"환경분석";#N/A,#N/A,FALSE,"Sheet16"}</definedName>
    <definedName name="표준명세서" localSheetId="0" hidden="1">{#N/A,#N/A,FALSE,"Aging Summary";#N/A,#N/A,FALSE,"Ratio Analysis";#N/A,#N/A,FALSE,"Test 120 Day Accts";#N/A,#N/A,FALSE,"Tickmarks"}</definedName>
    <definedName name="표준명세서" hidden="1">{#N/A,#N/A,FALSE,"Aging Summary";#N/A,#N/A,FALSE,"Ratio Analysis";#N/A,#N/A,FALSE,"Test 120 Day Accts";#N/A,#N/A,FALSE,"Tickmarks"}</definedName>
    <definedName name="표준화실적99" localSheetId="0" hidden="1">{#N/A,#N/A,FALSE,"단축1";#N/A,#N/A,FALSE,"단축2";#N/A,#N/A,FALSE,"단축3";#N/A,#N/A,FALSE,"장축";#N/A,#N/A,FALSE,"4WD"}</definedName>
    <definedName name="표준화실적99" hidden="1">{#N/A,#N/A,FALSE,"단축1";#N/A,#N/A,FALSE,"단축2";#N/A,#N/A,FALSE,"단축3";#N/A,#N/A,FALSE,"장축";#N/A,#N/A,FALSE,"4WD"}</definedName>
    <definedName name="표지"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표지1"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표지1"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표지2" hidden="1">0</definedName>
    <definedName name="표지4" localSheetId="0" hidden="1">{#N/A,#N/A,FALSE,"지침";#N/A,#N/A,FALSE,"환경분석";#N/A,#N/A,FALSE,"Sheet16"}</definedName>
    <definedName name="표지4" hidden="1">{#N/A,#N/A,FALSE,"지침";#N/A,#N/A,FALSE,"환경분석";#N/A,#N/A,FALSE,"Sheet16"}</definedName>
    <definedName name="표지조정" localSheetId="0"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지조정"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표표표" localSheetId="0" hidden="1">{#N/A,#N/A,FALSE,"P.C.B"}</definedName>
    <definedName name="표표표" hidden="1">{#N/A,#N/A,FALSE,"P.C.B"}</definedName>
    <definedName name="표표ㅣ" localSheetId="0" hidden="1">{"'Sheet1'!$A$1:$H$36"}</definedName>
    <definedName name="표표ㅣ" hidden="1">{"'Sheet1'!$A$1:$H$36"}</definedName>
    <definedName name="품" localSheetId="0" hidden="1">{#N/A,#N/A,TRUE,"Y생산";#N/A,#N/A,TRUE,"Y판매";#N/A,#N/A,TRUE,"Y총물량";#N/A,#N/A,TRUE,"Y능력";#N/A,#N/A,TRUE,"YKD"}</definedName>
    <definedName name="품" localSheetId="3" hidden="1">{#N/A,#N/A,TRUE,"Y생산";#N/A,#N/A,TRUE,"Y판매";#N/A,#N/A,TRUE,"Y총물량";#N/A,#N/A,TRUE,"Y능력";#N/A,#N/A,TRUE,"YKD"}</definedName>
    <definedName name="품" hidden="1">{#N/A,#N/A,TRUE,"Y생산";#N/A,#N/A,TRUE,"Y판매";#N/A,#N/A,TRUE,"Y총물량";#N/A,#N/A,TRUE,"Y능력";#N/A,#N/A,TRUE,"YKD"}</definedName>
    <definedName name="품목" localSheetId="0" hidden="1">{#N/A,#N/A,FALSE,"계약직(여)"}</definedName>
    <definedName name="품목" localSheetId="3" hidden="1">{#N/A,#N/A,FALSE,"계약직(여)"}</definedName>
    <definedName name="품목" hidden="1">{#N/A,#N/A,FALSE,"계약직(여)"}</definedName>
    <definedName name="품종별" localSheetId="0" hidden="1">{#N/A,#N/A,FALSE,"Yield";#N/A,#N/A,FALSE,"Loss1";#N/A,#N/A,FALSE,"Loss2";#N/A,#N/A,FALSE,"Hour-Labor(배분)";#N/A,#N/A,FALSE,"Capital Expenditure";#N/A,#N/A,FALSE,"Productivity"}</definedName>
    <definedName name="품종별" localSheetId="3" hidden="1">{#N/A,#N/A,FALSE,"Yield";#N/A,#N/A,FALSE,"Loss1";#N/A,#N/A,FALSE,"Loss2";#N/A,#N/A,FALSE,"Hour-Labor(배분)";#N/A,#N/A,FALSE,"Capital Expenditure";#N/A,#N/A,FALSE,"Productivity"}</definedName>
    <definedName name="품종별" hidden="1">{#N/A,#N/A,FALSE,"Yield";#N/A,#N/A,FALSE,"Loss1";#N/A,#N/A,FALSE,"Loss2";#N/A,#N/A,FALSE,"Hour-Labor(배분)";#N/A,#N/A,FALSE,"Capital Expenditure";#N/A,#N/A,FALSE,"Productivity"}</definedName>
    <definedName name="품질" localSheetId="0" hidden="1">{#N/A,#N/A,FALSE,"PART-1234-8-12-9(41)";#N/A,#N/A,FALSE,"PARTS-2(3)";#N/A,#N/A,FALSE,"VAN SYSTEM";#N/A,#N/A,FALSE,"PARTS-10(26)";#N/A,#N/A,FALSE,"PART-5-6-7-11(14)";#N/A,#N/A,FALSE,"PARTS-4(3)";#N/A,#N/A,FALSE,"PCLASS"}</definedName>
    <definedName name="품질" hidden="1">{#N/A,#N/A,FALSE,"PART-1234-8-12-9(41)";#N/A,#N/A,FALSE,"PARTS-2(3)";#N/A,#N/A,FALSE,"VAN SYSTEM";#N/A,#N/A,FALSE,"PARTS-10(26)";#N/A,#N/A,FALSE,"PART-5-6-7-11(14)";#N/A,#N/A,FALSE,"PARTS-4(3)";#N/A,#N/A,FALSE,"PCLASS"}</definedName>
    <definedName name="품질1" localSheetId="0" hidden="1">{#N/A,#N/A,FALSE,"PART-1234-8-12-9(41)";#N/A,#N/A,FALSE,"PARTS-2(3)";#N/A,#N/A,FALSE,"VAN SYSTEM";#N/A,#N/A,FALSE,"PARTS-10(26)";#N/A,#N/A,FALSE,"PART-5-6-7-11(14)";#N/A,#N/A,FALSE,"PARTS-4(3)";#N/A,#N/A,FALSE,"PCLASS"}</definedName>
    <definedName name="품질1" hidden="1">{#N/A,#N/A,FALSE,"PART-1234-8-12-9(41)";#N/A,#N/A,FALSE,"PARTS-2(3)";#N/A,#N/A,FALSE,"VAN SYSTEM";#N/A,#N/A,FALSE,"PARTS-10(26)";#N/A,#N/A,FALSE,"PART-5-6-7-11(14)";#N/A,#N/A,FALSE,"PARTS-4(3)";#N/A,#N/A,FALSE,"PCLASS"}</definedName>
    <definedName name="품질2" localSheetId="0" hidden="1">{#N/A,#N/A,FALSE,"PART-1234-8-12-9(41)";#N/A,#N/A,FALSE,"PARTS-2(3)";#N/A,#N/A,FALSE,"VAN SYSTEM";#N/A,#N/A,FALSE,"PARTS-10(26)";#N/A,#N/A,FALSE,"PART-5-6-7-11(14)";#N/A,#N/A,FALSE,"PARTS-4(3)";#N/A,#N/A,FALSE,"PCLASS"}</definedName>
    <definedName name="품질2" hidden="1">{#N/A,#N/A,FALSE,"PART-1234-8-12-9(41)";#N/A,#N/A,FALSE,"PARTS-2(3)";#N/A,#N/A,FALSE,"VAN SYSTEM";#N/A,#N/A,FALSE,"PARTS-10(26)";#N/A,#N/A,FALSE,"PART-5-6-7-11(14)";#N/A,#N/A,FALSE,"PARTS-4(3)";#N/A,#N/A,FALSE,"PCLASS"}</definedName>
    <definedName name="품질3"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품질3"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품질4" localSheetId="0" hidden="1">{#N/A,#N/A,FALSE,"PART-1234-8-12-9(41)";#N/A,#N/A,FALSE,"PARTS-2(3)";#N/A,#N/A,FALSE,"VAN SYSTEM";#N/A,#N/A,FALSE,"PARTS-10(26)";#N/A,#N/A,FALSE,"PART-5-6-7-11(14)";#N/A,#N/A,FALSE,"PARTS-4(3)";#N/A,#N/A,FALSE,"PCLASS"}</definedName>
    <definedName name="품질4" hidden="1">{#N/A,#N/A,FALSE,"PART-1234-8-12-9(41)";#N/A,#N/A,FALSE,"PARTS-2(3)";#N/A,#N/A,FALSE,"VAN SYSTEM";#N/A,#N/A,FALSE,"PARTS-10(26)";#N/A,#N/A,FALSE,"PART-5-6-7-11(14)";#N/A,#N/A,FALSE,"PARTS-4(3)";#N/A,#N/A,FALSE,"PCLASS"}</definedName>
    <definedName name="품질5" localSheetId="0" hidden="1">{#N/A,#N/A,FALSE,"PART-1234-8-12-9(41)";#N/A,#N/A,FALSE,"PARTS-2(3)";#N/A,#N/A,FALSE,"VAN SYSTEM";#N/A,#N/A,FALSE,"PARTS-10(26)";#N/A,#N/A,FALSE,"PART-5-6-7-11(14)";#N/A,#N/A,FALSE,"PARTS-4(3)";#N/A,#N/A,FALSE,"PCLASS"}</definedName>
    <definedName name="품질5" hidden="1">{#N/A,#N/A,FALSE,"PART-1234-8-12-9(41)";#N/A,#N/A,FALSE,"PARTS-2(3)";#N/A,#N/A,FALSE,"VAN SYSTEM";#N/A,#N/A,FALSE,"PARTS-10(26)";#N/A,#N/A,FALSE,"PART-5-6-7-11(14)";#N/A,#N/A,FALSE,"PARTS-4(3)";#N/A,#N/A,FALSE,"PCLASS"}</definedName>
    <definedName name="품질6"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품질6"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품질개선" localSheetId="0" hidden="1">{#N/A,#N/A,FALSE,"단축1";#N/A,#N/A,FALSE,"단축2";#N/A,#N/A,FALSE,"단축3";#N/A,#N/A,FALSE,"장축";#N/A,#N/A,FALSE,"4WD"}</definedName>
    <definedName name="품질개선" hidden="1">{#N/A,#N/A,FALSE,"단축1";#N/A,#N/A,FALSE,"단축2";#N/A,#N/A,FALSE,"단축3";#N/A,#N/A,FALSE,"장축";#N/A,#N/A,FALSE,"4WD"}</definedName>
    <definedName name="품질금" localSheetId="0" hidden="1">{#N/A,#N/A,FALSE,"KMC최종회의(7월) 자료"}</definedName>
    <definedName name="품질금" hidden="1">{#N/A,#N/A,FALSE,"KMC최종회의(7월) 자료"}</definedName>
    <definedName name="품질생산합격" localSheetId="0" hidden="1">{#N/A,#N/A,TRUE,"Y생산";#N/A,#N/A,TRUE,"Y판매";#N/A,#N/A,TRUE,"Y총물량";#N/A,#N/A,TRUE,"Y능력";#N/A,#N/A,TRUE,"YKD"}</definedName>
    <definedName name="품질생산합격" hidden="1">{#N/A,#N/A,TRUE,"Y생산";#N/A,#N/A,TRUE,"Y판매";#N/A,#N/A,TRUE,"Y총물량";#N/A,#N/A,TRUE,"Y능력";#N/A,#N/A,TRUE,"YKD"}</definedName>
    <definedName name="품질손" localSheetId="0" hidden="1">{#N/A,#N/A,FALSE,"KMC최종회의(7월) 자료"}</definedName>
    <definedName name="품질손" hidden="1">{#N/A,#N/A,FALSE,"KMC최종회의(7월) 자료"}</definedName>
    <definedName name="품질종합" localSheetId="0" hidden="1">{#N/A,#N/A,FALSE,"PART-1234-8-12-9(41)";#N/A,#N/A,FALSE,"PARTS-2(3)";#N/A,#N/A,FALSE,"VAN SYSTEM";#N/A,#N/A,FALSE,"PARTS-10(26)";#N/A,#N/A,FALSE,"PART-5-6-7-11(14)";#N/A,#N/A,FALSE,"PARTS-4(3)";#N/A,#N/A,FALSE,"PCLASS"}</definedName>
    <definedName name="품질종합" hidden="1">{#N/A,#N/A,FALSE,"PART-1234-8-12-9(41)";#N/A,#N/A,FALSE,"PARTS-2(3)";#N/A,#N/A,FALSE,"VAN SYSTEM";#N/A,#N/A,FALSE,"PARTS-10(26)";#N/A,#N/A,FALSE,"PART-5-6-7-11(14)";#N/A,#N/A,FALSE,"PARTS-4(3)";#N/A,#N/A,FALSE,"PCLASS"}</definedName>
    <definedName name="품질지수" localSheetId="0" hidden="1">{#N/A,#N/A,FALSE,"KMC최종회의(7월) 자료"}</definedName>
    <definedName name="품질지수" hidden="1">{#N/A,#N/A,FALSE,"KMC최종회의(7월) 자료"}</definedName>
    <definedName name="프레스" localSheetId="0" hidden="1">{#N/A,#N/A,FALSE,"단축1";#N/A,#N/A,FALSE,"단축2";#N/A,#N/A,FALSE,"단축3";#N/A,#N/A,FALSE,"장축";#N/A,#N/A,FALSE,"4WD"}</definedName>
    <definedName name="프레스" hidden="1">{#N/A,#N/A,FALSE,"단축1";#N/A,#N/A,FALSE,"단축2";#N/A,#N/A,FALSE,"단축3";#N/A,#N/A,FALSE,"장축";#N/A,#N/A,FALSE,"4WD"}</definedName>
    <definedName name="프렌지" localSheetId="0" hidden="1">{#N/A,#N/A,FALSE,"단축1";#N/A,#N/A,FALSE,"단축2";#N/A,#N/A,FALSE,"단축3";#N/A,#N/A,FALSE,"장축";#N/A,#N/A,FALSE,"4WD"}</definedName>
    <definedName name="프렌지" hidden="1">{#N/A,#N/A,FALSE,"단축1";#N/A,#N/A,FALSE,"단축2";#N/A,#N/A,FALSE,"단축3";#N/A,#N/A,FALSE,"장축";#N/A,#N/A,FALSE,"4WD"}</definedName>
    <definedName name="프로젝트.XLS" localSheetId="0" hidden="1">{"'표지'!$B$5"}</definedName>
    <definedName name="프로젝트.XLS" hidden="1">{"'표지'!$B$5"}</definedName>
    <definedName name="프름"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프름"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프름"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ㅎ" localSheetId="25" hidden="1">{#N/A,#N/A,FALSE,"을지 (4)";#N/A,#N/A,FALSE,"을지 (5)";#N/A,#N/A,FALSE,"을지 (6)"}</definedName>
    <definedName name="ㅎ" localSheetId="0" hidden="1">{#N/A,#N/A,FALSE,"을지 (4)";#N/A,#N/A,FALSE,"을지 (5)";#N/A,#N/A,FALSE,"을지 (6)"}</definedName>
    <definedName name="ㅎ" localSheetId="3" hidden="1">{#N/A,#N/A,FALSE,"을지 (4)";#N/A,#N/A,FALSE,"을지 (5)";#N/A,#N/A,FALSE,"을지 (6)"}</definedName>
    <definedName name="ㅎ" hidden="1">{#N/A,#N/A,FALSE,"을지 (4)";#N/A,#N/A,FALSE,"을지 (5)";#N/A,#N/A,FALSE,"을지 (6)"}</definedName>
    <definedName name="ㅎㄴ" localSheetId="0" hidden="1">{#N/A,#N/A,FALSE,"단축1";#N/A,#N/A,FALSE,"단축2";#N/A,#N/A,FALSE,"단축3";#N/A,#N/A,FALSE,"장축";#N/A,#N/A,FALSE,"4WD"}</definedName>
    <definedName name="ㅎㄴ" hidden="1">{#N/A,#N/A,FALSE,"단축1";#N/A,#N/A,FALSE,"단축2";#N/A,#N/A,FALSE,"단축3";#N/A,#N/A,FALSE,"장축";#N/A,#N/A,FALSE,"4WD"}</definedName>
    <definedName name="ㅎㄴㄶㄹㅀㄱㄷ"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ㅀㄱㄷ"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ㅀㄱㄷ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ㄶㄹㅀㄱㄷ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ㄴㅁㄹㅇㄹㄴ" localSheetId="0" hidden="1">{#N/A,"수불부",FALSE,"사급자재수불서";#N/A,"수불부",FALSE,"사급자재수불서"}</definedName>
    <definedName name="ㅎㄴㅁㄹㅇㄹㄴ" hidden="1">{#N/A,"수불부",FALSE,"사급자재수불서";#N/A,"수불부",FALSE,"사급자재수불서"}</definedName>
    <definedName name="ㅎㄶㅎㅎㅇㅎㄶ" localSheetId="0" hidden="1">{#N/A,#N/A,FALSE,"PART-1234-8-12-9(41)";#N/A,#N/A,FALSE,"PARTS-2(3)";#N/A,#N/A,FALSE,"VAN SYSTEM";#N/A,#N/A,FALSE,"PARTS-10(26)";#N/A,#N/A,FALSE,"PART-5-6-7-11(14)";#N/A,#N/A,FALSE,"PARTS-4(3)";#N/A,#N/A,FALSE,"PCLASS"}</definedName>
    <definedName name="ㅎㄶㅎㅎㅇㅎㄶ" hidden="1">{#N/A,#N/A,FALSE,"PART-1234-8-12-9(41)";#N/A,#N/A,FALSE,"PARTS-2(3)";#N/A,#N/A,FALSE,"VAN SYSTEM";#N/A,#N/A,FALSE,"PARTS-10(26)";#N/A,#N/A,FALSE,"PART-5-6-7-11(14)";#N/A,#N/A,FALSE,"PARTS-4(3)";#N/A,#N/A,FALSE,"PCLASS"}</definedName>
    <definedName name="ㅎㄶㅎㅎㅇㅎㄶ_2" localSheetId="0" hidden="1">{#N/A,#N/A,FALSE,"PART-1234-8-12-9(41)";#N/A,#N/A,FALSE,"PARTS-2(3)";#N/A,#N/A,FALSE,"VAN SYSTEM";#N/A,#N/A,FALSE,"PARTS-10(26)";#N/A,#N/A,FALSE,"PART-5-6-7-11(14)";#N/A,#N/A,FALSE,"PARTS-4(3)";#N/A,#N/A,FALSE,"PCLASS"}</definedName>
    <definedName name="ㅎㄶㅎㅎㅇㅎㄶ_2" hidden="1">{#N/A,#N/A,FALSE,"PART-1234-8-12-9(41)";#N/A,#N/A,FALSE,"PARTS-2(3)";#N/A,#N/A,FALSE,"VAN SYSTEM";#N/A,#N/A,FALSE,"PARTS-10(26)";#N/A,#N/A,FALSE,"PART-5-6-7-11(14)";#N/A,#N/A,FALSE,"PARTS-4(3)";#N/A,#N/A,FALSE,"PCLASS"}</definedName>
    <definedName name="ㅎㄹ" localSheetId="0" hidden="1">{#N/A,#N/A,FALSE,"지침";#N/A,#N/A,FALSE,"환경분석";#N/A,#N/A,FALSE,"Sheet16"}</definedName>
    <definedName name="ㅎㄹ" hidden="1">{#N/A,#N/A,FALSE,"지침";#N/A,#N/A,FALSE,"환경분석";#N/A,#N/A,FALSE,"Sheet16"}</definedName>
    <definedName name="ㅎㄹㄴ" localSheetId="0" hidden="1">{#N/A,#N/A,FALSE,"97년 투자계획 세부내역 "}</definedName>
    <definedName name="ㅎㄹㄴ" hidden="1">{#N/A,#N/A,FALSE,"97년 투자계획 세부내역 "}</definedName>
    <definedName name="ㅎ러ㅗㅓㅏㅇ노" hidden="1">#REF!</definedName>
    <definedName name="ㅎ롤홀" localSheetId="25" hidden="1">{#N/A,#N/A,FALSE,"Aging Summary";#N/A,#N/A,FALSE,"Ratio Analysis";#N/A,#N/A,FALSE,"Test 120 Day Accts";#N/A,#N/A,FALSE,"Tickmarks"}</definedName>
    <definedName name="ㅎ롤홀" localSheetId="0" hidden="1">{#N/A,#N/A,FALSE,"Aging Summary";#N/A,#N/A,FALSE,"Ratio Analysis";#N/A,#N/A,FALSE,"Test 120 Day Accts";#N/A,#N/A,FALSE,"Tickmarks"}</definedName>
    <definedName name="ㅎ롤홀" localSheetId="3" hidden="1">{#N/A,#N/A,FALSE,"Aging Summary";#N/A,#N/A,FALSE,"Ratio Analysis";#N/A,#N/A,FALSE,"Test 120 Day Accts";#N/A,#N/A,FALSE,"Tickmarks"}</definedName>
    <definedName name="ㅎ롤홀" hidden="1">{#N/A,#N/A,FALSE,"Aging Summary";#N/A,#N/A,FALSE,"Ratio Analysis";#N/A,#N/A,FALSE,"Test 120 Day Accts";#N/A,#N/A,FALSE,"Tickmarks"}</definedName>
    <definedName name="ㅎ룰후ㅎㅎ" localSheetId="0" hidden="1">{#N/A,#N/A,FALSE,"단축1";#N/A,#N/A,FALSE,"단축2";#N/A,#N/A,FALSE,"단축3";#N/A,#N/A,FALSE,"장축";#N/A,#N/A,FALSE,"4WD"}</definedName>
    <definedName name="ㅎ룰후ㅎㅎ" hidden="1">{#N/A,#N/A,FALSE,"단축1";#N/A,#N/A,FALSE,"단축2";#N/A,#N/A,FALSE,"단축3";#N/A,#N/A,FALSE,"장축";#N/A,#N/A,FALSE,"4WD"}</definedName>
    <definedName name="ㅎㄽ" localSheetId="25" hidden="1">{#N/A,#N/A,FALSE,"UNIT";#N/A,#N/A,FALSE,"UNIT";#N/A,#N/A,FALSE,"계정"}</definedName>
    <definedName name="ㅎㄽ" localSheetId="0" hidden="1">{#N/A,#N/A,FALSE,"UNIT";#N/A,#N/A,FALSE,"UNIT";#N/A,#N/A,FALSE,"계정"}</definedName>
    <definedName name="ㅎㄽ" localSheetId="3" hidden="1">{#N/A,#N/A,FALSE,"UNIT";#N/A,#N/A,FALSE,"UNIT";#N/A,#N/A,FALSE,"계정"}</definedName>
    <definedName name="ㅎㄽ" hidden="1">{#N/A,#N/A,FALSE,"UNIT";#N/A,#N/A,FALSE,"UNIT";#N/A,#N/A,FALSE,"계정"}</definedName>
    <definedName name="ㅎㅀㅀ"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ㅎㅀㅀ"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ㅎㅀㅀ"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ㅎㅁ" localSheetId="0" hidden="1">{#N/A,#N/A,FALSE,"Aging Summary";#N/A,#N/A,FALSE,"Ratio Analysis";#N/A,#N/A,FALSE,"Test 120 Day Accts";#N/A,#N/A,FALSE,"Tickmarks"}</definedName>
    <definedName name="ㅎㅁ" hidden="1">{#N/A,#N/A,FALSE,"Aging Summary";#N/A,#N/A,FALSE,"Ratio Analysis";#N/A,#N/A,FALSE,"Test 120 Day Accts";#N/A,#N/A,FALSE,"Tickmarks"}</definedName>
    <definedName name="ㅎㅁㄿㅅ" localSheetId="0" hidden="1">{#N/A,#N/A,FALSE,"지침";#N/A,#N/A,FALSE,"환경분석";#N/A,#N/A,FALSE,"Sheet16"}</definedName>
    <definedName name="ㅎㅁㄿㅅ" hidden="1">{#N/A,#N/A,FALSE,"지침";#N/A,#N/A,FALSE,"환경분석";#N/A,#N/A,FALSE,"Sheet16"}</definedName>
    <definedName name="ㅎㅂㅈㄷ"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ㅎㅂㅈㄷ"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ㅎㅇㄴㄻㅇㄴㄹ" localSheetId="0" hidden="1">{"'수정손익계산서'!$AT$97:$AY$174"}</definedName>
    <definedName name="ㅎㅇㄴㄻㅇㄴㄹ" hidden="1">{"'수정손익계산서'!$AT$97:$AY$174"}</definedName>
    <definedName name="ㅎㅇㄴㅁㅎㅁㄶ" hidden="1">#REF!</definedName>
    <definedName name="ㅎㅇㅀ"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ㅎㅇㅀ" hidden="1">{#N/A,#N/A,FALSE,"손익표지";#N/A,#N/A,FALSE,"손익계산";#N/A,#N/A,FALSE,"일반관리비";#N/A,#N/A,FALSE,"영업외수익";#N/A,#N/A,FALSE,"영업외비용";#N/A,#N/A,FALSE,"매출액";#N/A,#N/A,FALSE,"요약손익";#N/A,#N/A,FALSE,"요약대차";#N/A,#N/A,FALSE,"매출채권현황";#N/A,#N/A,FALSE,"매출채권명세"}</definedName>
    <definedName name="ㅎㅇㅇㄹ"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ㅎㅇㅇㄹ" hidden="1">{#N/A,#N/A,FALSE,"손익표지";#N/A,#N/A,FALSE,"손익계산";#N/A,#N/A,FALSE,"일반관리비";#N/A,#N/A,FALSE,"영업외수익";#N/A,#N/A,FALSE,"영업외비용";#N/A,#N/A,FALSE,"매출액";#N/A,#N/A,FALSE,"요약손익";#N/A,#N/A,FALSE,"요약대차";#N/A,#N/A,FALSE,"매출채권현황";#N/A,#N/A,FALSE,"매출채권명세"}</definedName>
    <definedName name="ㅎ오ㅓ"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ㅎ오ㅓ" hidden="1">{#N/A,#N/A,FALSE,"손익표지";#N/A,#N/A,FALSE,"손익계산";#N/A,#N/A,FALSE,"일반관리비";#N/A,#N/A,FALSE,"영업외수익";#N/A,#N/A,FALSE,"영업외비용";#N/A,#N/A,FALSE,"매출액";#N/A,#N/A,FALSE,"요약손익";#N/A,#N/A,FALSE,"요약대차";#N/A,#N/A,FALSE,"매출채권현황";#N/A,#N/A,FALSE,"매출채권명세"}</definedName>
    <definedName name="ㅎㅎ" localSheetId="25" hidden="1">{#N/A,#N/A,TRUE,"Summary";#N/A,#N/A,TRUE,"IS";#N/A,#N/A,TRUE,"Adj";#N/A,#N/A,TRUE,"BS";#N/A,#N/A,TRUE,"CF";#N/A,#N/A,TRUE,"Debt";#N/A,#N/A,TRUE,"IRR"}</definedName>
    <definedName name="ㅎㅎ" localSheetId="0" hidden="1">{#N/A,#N/A,TRUE,"Summary";#N/A,#N/A,TRUE,"IS";#N/A,#N/A,TRUE,"Adj";#N/A,#N/A,TRUE,"BS";#N/A,#N/A,TRUE,"CF";#N/A,#N/A,TRUE,"Debt";#N/A,#N/A,TRUE,"IRR"}</definedName>
    <definedName name="ㅎㅎ" localSheetId="3" hidden="1">{#N/A,#N/A,TRUE,"Summary";#N/A,#N/A,TRUE,"IS";#N/A,#N/A,TRUE,"Adj";#N/A,#N/A,TRUE,"BS";#N/A,#N/A,TRUE,"CF";#N/A,#N/A,TRUE,"Debt";#N/A,#N/A,TRUE,"IRR"}</definedName>
    <definedName name="ㅎㅎ" hidden="1">{#N/A,#N/A,TRUE,"Summary";#N/A,#N/A,TRUE,"IS";#N/A,#N/A,TRUE,"Adj";#N/A,#N/A,TRUE,"BS";#N/A,#N/A,TRUE,"CF";#N/A,#N/A,TRUE,"Debt";#N/A,#N/A,TRUE,"IRR"}</definedName>
    <definedName name="ㅎㅎ2" localSheetId="25" hidden="1">{#N/A,#N/A,TRUE,"Summary";#N/A,#N/A,TRUE,"IS";#N/A,#N/A,TRUE,"Adj";#N/A,#N/A,TRUE,"BS";#N/A,#N/A,TRUE,"CF";#N/A,#N/A,TRUE,"Debt";#N/A,#N/A,TRUE,"IRR"}</definedName>
    <definedName name="ㅎㅎ2" localSheetId="0" hidden="1">{#N/A,#N/A,TRUE,"Summary";#N/A,#N/A,TRUE,"IS";#N/A,#N/A,TRUE,"Adj";#N/A,#N/A,TRUE,"BS";#N/A,#N/A,TRUE,"CF";#N/A,#N/A,TRUE,"Debt";#N/A,#N/A,TRUE,"IRR"}</definedName>
    <definedName name="ㅎㅎ2" localSheetId="3" hidden="1">{#N/A,#N/A,TRUE,"Summary";#N/A,#N/A,TRUE,"IS";#N/A,#N/A,TRUE,"Adj";#N/A,#N/A,TRUE,"BS";#N/A,#N/A,TRUE,"CF";#N/A,#N/A,TRUE,"Debt";#N/A,#N/A,TRUE,"IRR"}</definedName>
    <definedName name="ㅎㅎ2" hidden="1">{#N/A,#N/A,TRUE,"Summary";#N/A,#N/A,TRUE,"IS";#N/A,#N/A,TRUE,"Adj";#N/A,#N/A,TRUE,"BS";#N/A,#N/A,TRUE,"CF";#N/A,#N/A,TRUE,"Debt";#N/A,#N/A,TRUE,"IRR"}</definedName>
    <definedName name="ㅎㅎㅎ" localSheetId="0" hidden="1">{#N/A,#N/A,TRUE,"양식5";#N/A,#N/A,TRUE,"양식1_2_2";#N/A,#N/A,TRUE,"양식1_1_2";#N/A,#N/A,TRUE,"양식2";#N/A,#N/A,TRUE,"양식4";#N/A,#N/A,TRUE,"양식3";#N/A,#N/A,TRUE,"양식6";#N/A,#N/A,TRUE,"양식7";#N/A,#N/A,TRUE,"양식10";#N/A,#N/A,TRUE,"양식11";#N/A,#N/A,TRUE,"양식12";#N/A,#N/A,TRUE,"양식13_1_2";#N/A,#N/A,TRUE,"양식13_2_2";#N/A,#N/A,TRUE,"양식14"}</definedName>
    <definedName name="ㅎㅎㅎ" localSheetId="3" hidden="1">{#N/A,#N/A,TRUE,"양식5";#N/A,#N/A,TRUE,"양식1_2_2";#N/A,#N/A,TRUE,"양식1_1_2";#N/A,#N/A,TRUE,"양식2";#N/A,#N/A,TRUE,"양식4";#N/A,#N/A,TRUE,"양식3";#N/A,#N/A,TRUE,"양식6";#N/A,#N/A,TRUE,"양식7";#N/A,#N/A,TRUE,"양식10";#N/A,#N/A,TRUE,"양식11";#N/A,#N/A,TRUE,"양식12";#N/A,#N/A,TRUE,"양식13_1_2";#N/A,#N/A,TRUE,"양식13_2_2";#N/A,#N/A,TRUE,"양식14"}</definedName>
    <definedName name="ㅎㅎㅎ" hidden="1">{#N/A,#N/A,TRUE,"양식5";#N/A,#N/A,TRUE,"양식1_2_2";#N/A,#N/A,TRUE,"양식1_1_2";#N/A,#N/A,TRUE,"양식2";#N/A,#N/A,TRUE,"양식4";#N/A,#N/A,TRUE,"양식3";#N/A,#N/A,TRUE,"양식6";#N/A,#N/A,TRUE,"양식7";#N/A,#N/A,TRUE,"양식10";#N/A,#N/A,TRUE,"양식11";#N/A,#N/A,TRUE,"양식12";#N/A,#N/A,TRUE,"양식13_1_2";#N/A,#N/A,TRUE,"양식13_2_2";#N/A,#N/A,TRUE,"양식14"}</definedName>
    <definedName name="ㅎㅎㅎㄶㄹㄴㄴㄱ"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ㄶㄹㄴㄴㄱ"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ㄶㄹㄴㄴㄱ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ㄶㄹㄴㄴㄱ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ㅎㅎㅎㅎ" hidden="1">#REF!</definedName>
    <definedName name="ㅎㅎㅎㅎㅎ" localSheetId="0" hidden="1">{#N/A,#N/A,FALSE,"BS";#N/A,#N/A,FALSE,"PL";#N/A,#N/A,FALSE,"처분";#N/A,#N/A,FALSE,"현금";#N/A,#N/A,FALSE,"매출";#N/A,#N/A,FALSE,"원가";#N/A,#N/A,FALSE,"경영"}</definedName>
    <definedName name="ㅎㅎㅎㅎㅎ" hidden="1">{#N/A,#N/A,FALSE,"BS";#N/A,#N/A,FALSE,"PL";#N/A,#N/A,FALSE,"처분";#N/A,#N/A,FALSE,"현금";#N/A,#N/A,FALSE,"매출";#N/A,#N/A,FALSE,"원가";#N/A,#N/A,FALSE,"경영"}</definedName>
    <definedName name="ㅎ호ㅓㅓㅗ" localSheetId="0" hidden="1">{#N/A,#N/A,FALSE,"단축1";#N/A,#N/A,FALSE,"단축2";#N/A,#N/A,FALSE,"단축3";#N/A,#N/A,FALSE,"장축";#N/A,#N/A,FALSE,"4WD"}</definedName>
    <definedName name="ㅎ호ㅓㅓㅗ" hidden="1">{#N/A,#N/A,FALSE,"단축1";#N/A,#N/A,FALSE,"단축2";#N/A,#N/A,FALSE,"단축3";#N/A,#N/A,FALSE,"장축";#N/A,#N/A,FALSE,"4WD"}</definedName>
    <definedName name="하" localSheetId="0" hidden="1">{#N/A,#N/A,FALSE,"1.CRITERIA";#N/A,#N/A,FALSE,"2.IS";#N/A,#N/A,FALSE,"3.BS";#N/A,#N/A,FALSE,"4.PER PL";#N/A,#N/A,FALSE,"5.INVESTMENT";#N/A,#N/A,FALSE,"6.공문";#N/A,#N/A,FALSE,"7.netinvest"}</definedName>
    <definedName name="하" hidden="1">{#N/A,#N/A,FALSE,"1.CRITERIA";#N/A,#N/A,FALSE,"2.IS";#N/A,#N/A,FALSE,"3.BS";#N/A,#N/A,FALSE,"4.PER PL";#N/A,#N/A,FALSE,"5.INVESTMENT";#N/A,#N/A,FALSE,"6.공문";#N/A,#N/A,FALSE,"7.netinvest"}</definedName>
    <definedName name="하나로드림1" hidden="1">#REF!</definedName>
    <definedName name="하늘" localSheetId="0" hidden="1">{"'5'!$A$1:$BB$147"}</definedName>
    <definedName name="하늘" hidden="1">{"'5'!$A$1:$BB$147"}</definedName>
    <definedName name="하반기차입금계획" localSheetId="0" hidden="1">{#N/A,#N/A,FALSE,"손익표지";#N/A,#N/A,FALSE,"손익계산";#N/A,#N/A,FALSE,"일반관리비";#N/A,#N/A,FALSE,"영업외수익";#N/A,#N/A,FALSE,"영업외비용";#N/A,#N/A,FALSE,"매출액";#N/A,#N/A,FALSE,"요약손익";#N/A,#N/A,FALSE,"요약대차";#N/A,#N/A,FALSE,"매출채권현황";#N/A,#N/A,FALSE,"매출채권명세"}</definedName>
    <definedName name="하반기차입금계획" hidden="1">{#N/A,#N/A,FALSE,"손익표지";#N/A,#N/A,FALSE,"손익계산";#N/A,#N/A,FALSE,"일반관리비";#N/A,#N/A,FALSE,"영업외수익";#N/A,#N/A,FALSE,"영업외비용";#N/A,#N/A,FALSE,"매출액";#N/A,#N/A,FALSE,"요약손익";#N/A,#N/A,FALSE,"요약대차";#N/A,#N/A,FALSE,"매출채권현황";#N/A,#N/A,FALSE,"매출채권명세"}</definedName>
    <definedName name="하성연" localSheetId="0" hidden="1">{"'5'!$A$1:$BB$147"}</definedName>
    <definedName name="하성연" hidden="1">{"'5'!$A$1:$BB$147"}</definedName>
    <definedName name="하수도" localSheetId="0" hidden="1">{#N/A,#N/A,FALSE,"PART-1234-8-12-9(41)";#N/A,#N/A,FALSE,"PARTS-2(3)";#N/A,#N/A,FALSE,"VAN SYSTEM";#N/A,#N/A,FALSE,"PARTS-10(26)";#N/A,#N/A,FALSE,"PART-5-6-7-11(14)";#N/A,#N/A,FALSE,"PARTS-4(3)";#N/A,#N/A,FALSE,"PCLASS"}</definedName>
    <definedName name="하수도" hidden="1">{#N/A,#N/A,FALSE,"PART-1234-8-12-9(41)";#N/A,#N/A,FALSE,"PARTS-2(3)";#N/A,#N/A,FALSE,"VAN SYSTEM";#N/A,#N/A,FALSE,"PARTS-10(26)";#N/A,#N/A,FALSE,"PART-5-6-7-11(14)";#N/A,#N/A,FALSE,"PARTS-4(3)";#N/A,#N/A,FALSE,"PCLASS"}</definedName>
    <definedName name="하하" localSheetId="25" hidden="1">{#N/A,#N/A,FALSE,"BS";#N/A,#N/A,FALSE,"PL";#N/A,#N/A,FALSE,"처분";#N/A,#N/A,FALSE,"현금";#N/A,#N/A,FALSE,"매출";#N/A,#N/A,FALSE,"원가";#N/A,#N/A,FALSE,"경영"}</definedName>
    <definedName name="하하" localSheetId="0" hidden="1">{#N/A,#N/A,FALSE,"BS";#N/A,#N/A,FALSE,"PL";#N/A,#N/A,FALSE,"처분";#N/A,#N/A,FALSE,"현금";#N/A,#N/A,FALSE,"매출";#N/A,#N/A,FALSE,"원가";#N/A,#N/A,FALSE,"경영"}</definedName>
    <definedName name="하하" localSheetId="3" hidden="1">{#N/A,#N/A,FALSE,"BS";#N/A,#N/A,FALSE,"PL";#N/A,#N/A,FALSE,"처분";#N/A,#N/A,FALSE,"현금";#N/A,#N/A,FALSE,"매출";#N/A,#N/A,FALSE,"원가";#N/A,#N/A,FALSE,"경영"}</definedName>
    <definedName name="하하" hidden="1">{#N/A,#N/A,FALSE,"BS";#N/A,#N/A,FALSE,"PL";#N/A,#N/A,FALSE,"처분";#N/A,#N/A,FALSE,"현금";#N/A,#N/A,FALSE,"매출";#N/A,#N/A,FALSE,"원가";#N/A,#N/A,FALSE,"경영"}</definedName>
    <definedName name="하하하"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하하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하ㅏㅎ라하하핳" localSheetId="0" hidden="1">{"'Sheet1'!$A$1:$H$36"}</definedName>
    <definedName name="하ㅏㅎ라하하핳" hidden="1">{"'Sheet1'!$A$1:$H$36"}</definedName>
    <definedName name="학다" localSheetId="0" hidden="1">{"'5'!$A$1:$BB$147"}</definedName>
    <definedName name="학다" hidden="1">{"'5'!$A$1:$BB$147"}</definedName>
    <definedName name="학자" localSheetId="0" hidden="1">{"'5'!$A$1:$BB$147"}</definedName>
    <definedName name="학자" hidden="1">{"'5'!$A$1:$BB$147"}</definedName>
    <definedName name="학자금" localSheetId="0" hidden="1">{"'5'!$A$1:$BB$147"}</definedName>
    <definedName name="학자금" hidden="1">{"'5'!$A$1:$BB$147"}</definedName>
    <definedName name="한" localSheetId="0" hidden="1">{#N/A,#N/A,FALSE,"지침";#N/A,#N/A,FALSE,"환경분석";#N/A,#N/A,FALSE,"Sheet16"}</definedName>
    <definedName name="한" hidden="1">{#N/A,#N/A,FALSE,"지침";#N/A,#N/A,FALSE,"환경분석";#N/A,#N/A,FALSE,"Sheet16"}</definedName>
    <definedName name="한계이익" localSheetId="0" hidden="1">{#N/A,#N/A,FALSE,"지침";#N/A,#N/A,FALSE,"환경분석";#N/A,#N/A,FALSE,"Sheet16"}</definedName>
    <definedName name="한계이익" hidden="1">{#N/A,#N/A,FALSE,"지침";#N/A,#N/A,FALSE,"환경분석";#N/A,#N/A,FALSE,"Sheet16"}</definedName>
    <definedName name="한국"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한국"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한국8" hidden="1">#REF!</definedName>
    <definedName name="한국9" hidden="1">#REF!</definedName>
    <definedName name="한글" hidden="1">#REF!</definedName>
    <definedName name="한동" localSheetId="0" hidden="1">{#N/A,#N/A,FALSE,"단가표지"}</definedName>
    <definedName name="한동" hidden="1">{#N/A,#N/A,FALSE,"단가표지"}</definedName>
    <definedName name="한미" hidden="1">#REF!</definedName>
    <definedName name="한영사전" localSheetId="0" hidden="1">{#N/A,#N/A,TRUE,"Y생산";#N/A,#N/A,TRUE,"Y판매";#N/A,#N/A,TRUE,"Y총물량";#N/A,#N/A,TRUE,"Y능력";#N/A,#N/A,TRUE,"YKD"}</definedName>
    <definedName name="한영사전" hidden="1">{#N/A,#N/A,TRUE,"Y생산";#N/A,#N/A,TRUE,"Y판매";#N/A,#N/A,TRUE,"Y총물량";#N/A,#N/A,TRUE,"Y능력";#N/A,#N/A,TRUE,"YKD"}</definedName>
    <definedName name="한원양행" localSheetId="0" hidden="1">{#N/A,#N/A,FALSE,"범우구미";#N/A,#N/A,FALSE,"세한케미칼";#N/A,#N/A,FALSE,"세명화학";#N/A,#N/A,FALSE,"신영케미칼";#N/A,#N/A,FALSE,"일석상사"}</definedName>
    <definedName name="한원양행" hidden="1">{#N/A,#N/A,FALSE,"범우구미";#N/A,#N/A,FALSE,"세한케미칼";#N/A,#N/A,FALSE,"세명화학";#N/A,#N/A,FALSE,"신영케미칼";#N/A,#N/A,FALSE,"일석상사"}</definedName>
    <definedName name="한일" localSheetId="0" hidden="1">{#N/A,#N/A,FALSE,"PART-1234-8-12-9(41)";#N/A,#N/A,FALSE,"PARTS-2(3)";#N/A,#N/A,FALSE,"VAN SYSTEM";#N/A,#N/A,FALSE,"PARTS-10(26)";#N/A,#N/A,FALSE,"PART-5-6-7-11(14)";#N/A,#N/A,FALSE,"PARTS-4(3)";#N/A,#N/A,FALSE,"PCLASS"}</definedName>
    <definedName name="한일" hidden="1">{#N/A,#N/A,FALSE,"PART-1234-8-12-9(41)";#N/A,#N/A,FALSE,"PARTS-2(3)";#N/A,#N/A,FALSE,"VAN SYSTEM";#N/A,#N/A,FALSE,"PARTS-10(26)";#N/A,#N/A,FALSE,"PART-5-6-7-11(14)";#N/A,#N/A,FALSE,"PARTS-4(3)";#N/A,#N/A,FALSE,"PCLASS"}</definedName>
    <definedName name="한총2" localSheetId="25" hidden="1">{#N/A,#N/A,FALSE,"을지 (4)";#N/A,#N/A,FALSE,"을지 (5)";#N/A,#N/A,FALSE,"을지 (6)"}</definedName>
    <definedName name="한총2" localSheetId="0" hidden="1">{#N/A,#N/A,FALSE,"을지 (4)";#N/A,#N/A,FALSE,"을지 (5)";#N/A,#N/A,FALSE,"을지 (6)"}</definedName>
    <definedName name="한총2" localSheetId="3" hidden="1">{#N/A,#N/A,FALSE,"을지 (4)";#N/A,#N/A,FALSE,"을지 (5)";#N/A,#N/A,FALSE,"을지 (6)"}</definedName>
    <definedName name="한총2" hidden="1">{#N/A,#N/A,FALSE,"을지 (4)";#N/A,#N/A,FALSE,"을지 (5)";#N/A,#N/A,FALSE,"을지 (6)"}</definedName>
    <definedName name="한화부평" localSheetId="0" hidden="1">{"YTD/Forecast",#N/A,TRUE,"Fcst_TPLN";"Monthly Averages",#N/A,TRUE,"Fcst_TPLN"}</definedName>
    <definedName name="한화부평" localSheetId="3" hidden="1">{"YTD/Forecast",#N/A,TRUE,"Fcst_TPLN";"Monthly Averages",#N/A,TRUE,"Fcst_TPLN"}</definedName>
    <definedName name="한화부평" hidden="1">{"YTD/Forecast",#N/A,TRUE,"Fcst_TPLN";"Monthly Averages",#N/A,TRUE,"Fcst_TPLN"}</definedName>
    <definedName name="할인9월" localSheetId="0" hidden="1">{#N/A,#N/A,FALSE,"BS";#N/A,#N/A,FALSE,"PL";#N/A,#N/A,FALSE,"처분";#N/A,#N/A,FALSE,"현금";#N/A,#N/A,FALSE,"매출";#N/A,#N/A,FALSE,"원가";#N/A,#N/A,FALSE,"경영"}</definedName>
    <definedName name="할인9월" hidden="1">{#N/A,#N/A,FALSE,"BS";#N/A,#N/A,FALSE,"PL";#N/A,#N/A,FALSE,"처분";#N/A,#N/A,FALSE,"현금";#N/A,#N/A,FALSE,"매출";#N/A,#N/A,FALSE,"원가";#N/A,#N/A,FALSE,"경영"}</definedName>
    <definedName name="할인어음" localSheetId="0" hidden="1">{#N/A,#N/A,FALSE,"BS";#N/A,#N/A,FALSE,"PL";#N/A,#N/A,FALSE,"처분";#N/A,#N/A,FALSE,"현금";#N/A,#N/A,FALSE,"매출";#N/A,#N/A,FALSE,"원가";#N/A,#N/A,FALSE,"경영"}</definedName>
    <definedName name="할인어음" hidden="1">{#N/A,#N/A,FALSE,"BS";#N/A,#N/A,FALSE,"PL";#N/A,#N/A,FALSE,"처분";#N/A,#N/A,FALSE,"현금";#N/A,#N/A,FALSE,"매출";#N/A,#N/A,FALSE,"원가";#N/A,#N/A,FALSE,"경영"}</definedName>
    <definedName name="항공수요" localSheetId="25" hidden="1">{#N/A,#N/A,FALSE,"손익표지";#N/A,#N/A,FALSE,"손익계산";#N/A,#N/A,FALSE,"일반관리비";#N/A,#N/A,FALSE,"영업외수익";#N/A,#N/A,FALSE,"영업외비용";#N/A,#N/A,FALSE,"매출액";#N/A,#N/A,FALSE,"요약손익";#N/A,#N/A,FALSE,"요약대차";#N/A,#N/A,FALSE,"매출채권현황";#N/A,#N/A,FALSE,"매출채권명세"}</definedName>
    <definedName name="항공수요" localSheetId="0" hidden="1">{#N/A,#N/A,FALSE,"손익표지";#N/A,#N/A,FALSE,"손익계산";#N/A,#N/A,FALSE,"일반관리비";#N/A,#N/A,FALSE,"영업외수익";#N/A,#N/A,FALSE,"영업외비용";#N/A,#N/A,FALSE,"매출액";#N/A,#N/A,FALSE,"요약손익";#N/A,#N/A,FALSE,"요약대차";#N/A,#N/A,FALSE,"매출채권현황";#N/A,#N/A,FALSE,"매출채권명세"}</definedName>
    <definedName name="항공수요" localSheetId="3" hidden="1">{#N/A,#N/A,FALSE,"손익표지";#N/A,#N/A,FALSE,"손익계산";#N/A,#N/A,FALSE,"일반관리비";#N/A,#N/A,FALSE,"영업외수익";#N/A,#N/A,FALSE,"영업외비용";#N/A,#N/A,FALSE,"매출액";#N/A,#N/A,FALSE,"요약손익";#N/A,#N/A,FALSE,"요약대차";#N/A,#N/A,FALSE,"매출채권현황";#N/A,#N/A,FALSE,"매출채권명세"}</definedName>
    <definedName name="항공수요" hidden="1">{#N/A,#N/A,FALSE,"손익표지";#N/A,#N/A,FALSE,"손익계산";#N/A,#N/A,FALSE,"일반관리비";#N/A,#N/A,FALSE,"영업외수익";#N/A,#N/A,FALSE,"영업외비용";#N/A,#N/A,FALSE,"매출액";#N/A,#N/A,FALSE,"요약손익";#N/A,#N/A,FALSE,"요약대차";#N/A,#N/A,FALSE,"매출채권현황";#N/A,#N/A,FALSE,"매출채권명세"}</definedName>
    <definedName name="해양인원" localSheetId="0" hidden="1">{#N/A,#N/A,TRUE,"LOADCOVE";#N/A,#N/A,TRUE,"PAGE001";#N/A,#N/A,TRUE,"PAGE002";#N/A,#N/A,TRUE,"PAGE003";#N/A,#N/A,TRUE,"PAGE004";#N/A,#N/A,TRUE,"PAGE005";#N/A,#N/A,TRUE,"PAGE006";#N/A,#N/A,TRUE,"PAGE007";#N/A,#N/A,TRUE,"PAGE008";#N/A,#N/A,TRUE,"PAGE009";#N/A,#N/A,TRUE,"PAGE010";#N/A,#N/A,TRUE,"PAGE011";#N/A,#N/A,TRUE,"PAGE012";#N/A,#N/A,TRUE,"PAGE013"}</definedName>
    <definedName name="해양인원" hidden="1">{#N/A,#N/A,TRUE,"LOADCOVE";#N/A,#N/A,TRUE,"PAGE001";#N/A,#N/A,TRUE,"PAGE002";#N/A,#N/A,TRUE,"PAGE003";#N/A,#N/A,TRUE,"PAGE004";#N/A,#N/A,TRUE,"PAGE005";#N/A,#N/A,TRUE,"PAGE006";#N/A,#N/A,TRUE,"PAGE007";#N/A,#N/A,TRUE,"PAGE008";#N/A,#N/A,TRUE,"PAGE009";#N/A,#N/A,TRUE,"PAGE010";#N/A,#N/A,TRUE,"PAGE011";#N/A,#N/A,TRUE,"PAGE012";#N/A,#N/A,TRUE,"PAGE013"}</definedName>
    <definedName name="해양중점3" localSheetId="0" hidden="1">{#N/A,#N/A,TRUE,"LOADCOVE";#N/A,#N/A,TRUE,"PAGE001";#N/A,#N/A,TRUE,"PAGE002";#N/A,#N/A,TRUE,"PAGE003";#N/A,#N/A,TRUE,"PAGE004";#N/A,#N/A,TRUE,"PAGE005";#N/A,#N/A,TRUE,"PAGE006";#N/A,#N/A,TRUE,"PAGE007";#N/A,#N/A,TRUE,"PAGE008";#N/A,#N/A,TRUE,"PAGE009";#N/A,#N/A,TRUE,"PAGE010";#N/A,#N/A,TRUE,"PAGE011";#N/A,#N/A,TRUE,"PAGE012";#N/A,#N/A,TRUE,"PAGE013"}</definedName>
    <definedName name="해양중점3" hidden="1">{#N/A,#N/A,TRUE,"LOADCOVE";#N/A,#N/A,TRUE,"PAGE001";#N/A,#N/A,TRUE,"PAGE002";#N/A,#N/A,TRUE,"PAGE003";#N/A,#N/A,TRUE,"PAGE004";#N/A,#N/A,TRUE,"PAGE005";#N/A,#N/A,TRUE,"PAGE006";#N/A,#N/A,TRUE,"PAGE007";#N/A,#N/A,TRUE,"PAGE008";#N/A,#N/A,TRUE,"PAGE009";#N/A,#N/A,TRUE,"PAGE010";#N/A,#N/A,TRUE,"PAGE011";#N/A,#N/A,TRUE,"PAGE012";#N/A,#N/A,TRUE,"PAGE013"}</definedName>
    <definedName name="해외생산1" localSheetId="0" hidden="1">{"'7-2지역별'!$A$1:$R$44"}</definedName>
    <definedName name="해외생산1" hidden="1">{"'7-2지역별'!$A$1:$R$44"}</definedName>
    <definedName name="해외업무출장" localSheetId="0" hidden="1">{#N/A,#N/A,FALSE,"교재수정"}</definedName>
    <definedName name="해외업무출장" localSheetId="3" hidden="1">{#N/A,#N/A,FALSE,"교재수정"}</definedName>
    <definedName name="해외업무출장" hidden="1">{#N/A,#N/A,FALSE,"교재수정"}</definedName>
    <definedName name="해외출장3" localSheetId="0" hidden="1">{#N/A,#N/A,FALSE,"교재수정"}</definedName>
    <definedName name="해외출장3" localSheetId="3" hidden="1">{#N/A,#N/A,FALSE,"교재수정"}</definedName>
    <definedName name="해외출장3" hidden="1">{#N/A,#N/A,FALSE,"교재수정"}</definedName>
    <definedName name="해외출장4" localSheetId="0" hidden="1">{#N/A,#N/A,FALSE,"교재수정"}</definedName>
    <definedName name="해외출장4" localSheetId="3" hidden="1">{#N/A,#N/A,FALSE,"교재수정"}</definedName>
    <definedName name="해외출장4" hidden="1">{#N/A,#N/A,FALSE,"교재수정"}</definedName>
    <definedName name="해한" localSheetId="0" hidden="1">{#N/A,#N/A,FALSE,"BS";#N/A,#N/A,FALSE,"PL";#N/A,#N/A,FALSE,"A";#N/A,#N/A,FALSE,"B";#N/A,#N/A,FALSE,"B1";#N/A,#N/A,FALSE,"C";#N/A,#N/A,FALSE,"C1";#N/A,#N/A,FALSE,"C2";#N/A,#N/A,FALSE,"D";#N/A,#N/A,FALSE,"E";#N/A,#N/A,FALSE,"F";#N/A,#N/A,FALSE,"AA";#N/A,#N/A,FALSE,"BB";#N/A,#N/A,FALSE,"CC";#N/A,#N/A,FALSE,"DD";#N/A,#N/A,FALSE,"EE";#N/A,#N/A,FALSE,"FF";#N/A,#N/A,FALSE,"PL10";#N/A,#N/A,FALSE,"PL20";#N/A,#N/A,FALSE,"PL30"}</definedName>
    <definedName name="해한" hidden="1">{#N/A,#N/A,FALSE,"BS";#N/A,#N/A,FALSE,"PL";#N/A,#N/A,FALSE,"A";#N/A,#N/A,FALSE,"B";#N/A,#N/A,FALSE,"B1";#N/A,#N/A,FALSE,"C";#N/A,#N/A,FALSE,"C1";#N/A,#N/A,FALSE,"C2";#N/A,#N/A,FALSE,"D";#N/A,#N/A,FALSE,"E";#N/A,#N/A,FALSE,"F";#N/A,#N/A,FALSE,"AA";#N/A,#N/A,FALSE,"BB";#N/A,#N/A,FALSE,"CC";#N/A,#N/A,FALSE,"DD";#N/A,#N/A,FALSE,"EE";#N/A,#N/A,FALSE,"FF";#N/A,#N/A,FALSE,"PL10";#N/A,#N/A,FALSE,"PL20";#N/A,#N/A,FALSE,"PL30"}</definedName>
    <definedName name="행정" localSheetId="0" hidden="1">{"'표지'!$B$5"}</definedName>
    <definedName name="행정" hidden="1">{"'표지'!$B$5"}</definedName>
    <definedName name="햐" localSheetId="0" hidden="1">{#N/A,#N/A,FALSE,"1.CRITERIA";#N/A,#N/A,FALSE,"2.IS";#N/A,#N/A,FALSE,"3.BS";#N/A,#N/A,FALSE,"4.PER PL";#N/A,#N/A,FALSE,"5.INVESTMENT";#N/A,#N/A,FALSE,"6.공문";#N/A,#N/A,FALSE,"7.netinvest"}</definedName>
    <definedName name="햐" hidden="1">{#N/A,#N/A,FALSE,"1.CRITERIA";#N/A,#N/A,FALSE,"2.IS";#N/A,#N/A,FALSE,"3.BS";#N/A,#N/A,FALSE,"4.PER PL";#N/A,#N/A,FALSE,"5.INVESTMENT";#N/A,#N/A,FALSE,"6.공문";#N/A,#N/A,FALSE,"7.netinvest"}</definedName>
    <definedName name="햐주" localSheetId="0">#REF!</definedName>
    <definedName name="햐주" localSheetId="22">#REF!</definedName>
    <definedName name="햐주">#REF!</definedName>
    <definedName name="향주" localSheetId="0">#REF!</definedName>
    <definedName name="향주">#REF!</definedName>
    <definedName name="향후계획" localSheetId="0" hidden="1">{#N/A,#N/A,FALSE,"단축1";#N/A,#N/A,FALSE,"단축2";#N/A,#N/A,FALSE,"단축3";#N/A,#N/A,FALSE,"장축";#N/A,#N/A,FALSE,"4WD"}</definedName>
    <definedName name="향후계획" hidden="1">{#N/A,#N/A,FALSE,"단축1";#N/A,#N/A,FALSE,"단축2";#N/A,#N/A,FALSE,"단축3";#N/A,#N/A,FALSE,"장축";#N/A,#N/A,FALSE,"4WD"}</definedName>
    <definedName name="허" localSheetId="0" hidden="1">{#N/A,#N/A,TRUE,"생산";#N/A,#N/A,TRUE,"표지"}</definedName>
    <definedName name="허" hidden="1">{#N/A,#N/A,TRUE,"생산";#N/A,#N/A,TRUE,"표지"}</definedName>
    <definedName name="혀" localSheetId="0" hidden="1">{#N/A,#N/A,FALSE,"1.CRITERIA";#N/A,#N/A,FALSE,"2.IS";#N/A,#N/A,FALSE,"3.BS";#N/A,#N/A,FALSE,"4.PER PL";#N/A,#N/A,FALSE,"5.INVESTMENT";#N/A,#N/A,FALSE,"6.공문";#N/A,#N/A,FALSE,"7.netinvest"}</definedName>
    <definedName name="혀" hidden="1">{#N/A,#N/A,FALSE,"1.CRITERIA";#N/A,#N/A,FALSE,"2.IS";#N/A,#N/A,FALSE,"3.BS";#N/A,#N/A,FALSE,"4.PER PL";#N/A,#N/A,FALSE,"5.INVESTMENT";#N/A,#N/A,FALSE,"6.공문";#N/A,#N/A,FALSE,"7.netinvest"}</definedName>
    <definedName name="현">#REF!</definedName>
    <definedName name="현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현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현금"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23" localSheetId="25" hidden="1">{#N/A,#N/A,FALSE,"BS";#N/A,#N/A,FALSE,"PL";#N/A,#N/A,FALSE,"처분";#N/A,#N/A,FALSE,"현금";#N/A,#N/A,FALSE,"매출";#N/A,#N/A,FALSE,"원가";#N/A,#N/A,FALSE,"경영"}</definedName>
    <definedName name="현금23" localSheetId="0" hidden="1">{#N/A,#N/A,FALSE,"BS";#N/A,#N/A,FALSE,"PL";#N/A,#N/A,FALSE,"처분";#N/A,#N/A,FALSE,"현금";#N/A,#N/A,FALSE,"매출";#N/A,#N/A,FALSE,"원가";#N/A,#N/A,FALSE,"경영"}</definedName>
    <definedName name="현금23" localSheetId="3" hidden="1">{#N/A,#N/A,FALSE,"BS";#N/A,#N/A,FALSE,"PL";#N/A,#N/A,FALSE,"처분";#N/A,#N/A,FALSE,"현금";#N/A,#N/A,FALSE,"매출";#N/A,#N/A,FALSE,"원가";#N/A,#N/A,FALSE,"경영"}</definedName>
    <definedName name="현금23" hidden="1">{#N/A,#N/A,FALSE,"BS";#N/A,#N/A,FALSE,"PL";#N/A,#N/A,FALSE,"처분";#N/A,#N/A,FALSE,"현금";#N/A,#N/A,FALSE,"매출";#N/A,#N/A,FALSE,"원가";#N/A,#N/A,FALSE,"경영"}</definedName>
    <definedName name="현금등가물" localSheetId="25" hidden="1">{#N/A,#N/A,FALSE,"Aging Summary";#N/A,#N/A,FALSE,"Ratio Analysis";#N/A,#N/A,FALSE,"Test 120 Day Accts";#N/A,#N/A,FALSE,"Tickmarks"}</definedName>
    <definedName name="현금등가물" localSheetId="0" hidden="1">{#N/A,#N/A,FALSE,"Aging Summary";#N/A,#N/A,FALSE,"Ratio Analysis";#N/A,#N/A,FALSE,"Test 120 Day Accts";#N/A,#N/A,FALSE,"Tickmarks"}</definedName>
    <definedName name="현금등가물" localSheetId="3" hidden="1">{#N/A,#N/A,FALSE,"Aging Summary";#N/A,#N/A,FALSE,"Ratio Analysis";#N/A,#N/A,FALSE,"Test 120 Day Accts";#N/A,#N/A,FALSE,"Tickmarks"}</definedName>
    <definedName name="현금등가물" hidden="1">{#N/A,#N/A,FALSE,"Aging Summary";#N/A,#N/A,FALSE,"Ratio Analysis";#N/A,#N/A,FALSE,"Test 120 Day Accts";#N/A,#N/A,FALSE,"Tickmarks"}</definedName>
    <definedName name="현금등가물및단기" localSheetId="25" hidden="1">{#N/A,#N/A,FALSE,"Aging Summary";#N/A,#N/A,FALSE,"Ratio Analysis";#N/A,#N/A,FALSE,"Test 120 Day Accts";#N/A,#N/A,FALSE,"Tickmarks"}</definedName>
    <definedName name="현금등가물및단기" localSheetId="0" hidden="1">{#N/A,#N/A,FALSE,"Aging Summary";#N/A,#N/A,FALSE,"Ratio Analysis";#N/A,#N/A,FALSE,"Test 120 Day Accts";#N/A,#N/A,FALSE,"Tickmarks"}</definedName>
    <definedName name="현금등가물및단기" localSheetId="3" hidden="1">{#N/A,#N/A,FALSE,"Aging Summary";#N/A,#N/A,FALSE,"Ratio Analysis";#N/A,#N/A,FALSE,"Test 120 Day Accts";#N/A,#N/A,FALSE,"Tickmarks"}</definedName>
    <definedName name="현금등가물및단기" hidden="1">{#N/A,#N/A,FALSE,"Aging Summary";#N/A,#N/A,FALSE,"Ratio Analysis";#N/A,#N/A,FALSE,"Test 120 Day Accts";#N/A,#N/A,FALSE,"Tickmarks"}</definedName>
    <definedName name="현금정산료"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정산료"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정산료"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표" localSheetId="0"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표" localSheetId="3"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표" hidden="1">{#N/A,#N/A,FALSE,"수입금 명세서 1";#N/A,#N/A,FALSE,"현장별공사손익현황 2";#N/A,#N/A,FALSE,"수입명세서 3-5";#N/A,#N/A,FALSE,"영업외수익명세서 6-10";#N/A,#N/A,FALSE,"특별이익명세서 11";#N/A,#N/A,FALSE,"고정자산처분명세서 12-13";#N/A,#N/A,FALSE,"공사원가명세서 14";#N/A,#N/A,FALSE,"영업외비용명세서 15-17";#N/A,#N/A,FALSE,"특별손실명세서 18";#N/A,#N/A,FALSE,"채권명세서 19";#N/A,#N/A,FALSE,"관계회사자산명세서 20";#N/A,#N/A,FALSE,"21, 23-24";#N/A,#N/A,FALSE,"감가상각비등명세서 22";#N/A,#N/A,FALSE,"사채명세서 25";#N/A,#N/A,FALSE,"충당금명세서 26"}</definedName>
    <definedName name="현금프름표" localSheetId="0"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현금프름표" localSheetId="3"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현금프름표" hidden="1">{#N/A,#N/A,FALSE,"선급공사비명세서 1-2";#N/A,#N/A,FALSE,"건설가계정명세서 3";#N/A,#N/A,FALSE,"자본금명세서 4-5";#N/A,#N/A,FALSE,"용역원가명세서 6-7";#N/A,#N/A,FALSE,"상풍매출원가명세서 8";#N/A,#N/A,FALSE,"판매비와일반관리명세서 9-10";#N/A,#N/A,FALSE,"결손처리계산서(안) 11"}</definedName>
    <definedName name="현금흐름" localSheetId="25" hidden="1">{#N/A,#N/A,FALSE,"Aging Summary";#N/A,#N/A,FALSE,"Ratio Analysis";#N/A,#N/A,FALSE,"Test 120 Day Accts";#N/A,#N/A,FALSE,"Tickmarks"}</definedName>
    <definedName name="현금흐름" localSheetId="0" hidden="1">{#N/A,#N/A,FALSE,"Aging Summary";#N/A,#N/A,FALSE,"Ratio Analysis";#N/A,#N/A,FALSE,"Test 120 Day Accts";#N/A,#N/A,FALSE,"Tickmarks"}</definedName>
    <definedName name="현금흐름" localSheetId="3" hidden="1">{#N/A,#N/A,FALSE,"Aging Summary";#N/A,#N/A,FALSE,"Ratio Analysis";#N/A,#N/A,FALSE,"Test 120 Day Accts";#N/A,#N/A,FALSE,"Tickmarks"}</definedName>
    <definedName name="현금흐름" hidden="1">{#N/A,#N/A,FALSE,"Aging Summary";#N/A,#N/A,FALSE,"Ratio Analysis";#N/A,#N/A,FALSE,"Test 120 Day Accts";#N/A,#N/A,FALSE,"Tickmarks"}</definedName>
    <definedName name="현금흐름1" hidden="1">#REF!</definedName>
    <definedName name="현금흐름3개월" localSheetId="0" hidden="1">{#N/A,#N/A,FALSE,"UNIT";#N/A,#N/A,FALSE,"UNIT";#N/A,#N/A,FALSE,"계정"}</definedName>
    <definedName name="현금흐름3개월" hidden="1">{#N/A,#N/A,FALSE,"UNIT";#N/A,#N/A,FALSE,"UNIT";#N/A,#N/A,FALSE,"계정"}</definedName>
    <definedName name="현금흐름정산표" localSheetId="0" hidden="1">{#N/A,#N/A,FALSE,"지침";#N/A,#N/A,FALSE,"환경분석";#N/A,#N/A,FALSE,"Sheet16"}</definedName>
    <definedName name="현금흐름정산표" hidden="1">{#N/A,#N/A,FALSE,"지침";#N/A,#N/A,FALSE,"환경분석";#N/A,#N/A,FALSE,"Sheet16"}</definedName>
    <definedName name="현금흐름표2" localSheetId="0" hidden="1">{#N/A,#N/A,FALSE,"매출이익"}</definedName>
    <definedName name="현금흐름표2" hidden="1">{#N/A,#N/A,FALSE,"매출이익"}</definedName>
    <definedName name="현금흐름표3개년" localSheetId="0" hidden="1">{#N/A,#N/A,FALSE,"P.C.B"}</definedName>
    <definedName name="현금흐름표3개년" hidden="1">{#N/A,#N/A,FALSE,"P.C.B"}</definedName>
    <definedName name="현금흐름표5" localSheetId="0"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현금흐름표5"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현금흐름표정산" hidden="1">255</definedName>
    <definedName name="현금흐름표정산표" hidden="1">#REF!</definedName>
    <definedName name="현대" localSheetId="0" hidden="1">{#N/A,#N/A,FALSE,"정공"}</definedName>
    <definedName name="현대" localSheetId="3" hidden="1">{#N/A,#N/A,FALSE,"정공"}</definedName>
    <definedName name="현대" hidden="1">{#N/A,#N/A,FALSE,"정공"}</definedName>
    <definedName name="현안3" localSheetId="0" hidden="1">{#N/A,#N/A,FALSE,"PART-1234-8-12-9(41)";#N/A,#N/A,FALSE,"PARTS-2(3)";#N/A,#N/A,FALSE,"VAN SYSTEM";#N/A,#N/A,FALSE,"PARTS-10(26)";#N/A,#N/A,FALSE,"PART-5-6-7-11(14)";#N/A,#N/A,FALSE,"PARTS-4(3)";#N/A,#N/A,FALSE,"PCLASS"}</definedName>
    <definedName name="현안3" hidden="1">{#N/A,#N/A,FALSE,"PART-1234-8-12-9(41)";#N/A,#N/A,FALSE,"PARTS-2(3)";#N/A,#N/A,FALSE,"VAN SYSTEM";#N/A,#N/A,FALSE,"PARTS-10(26)";#N/A,#N/A,FALSE,"PART-5-6-7-11(14)";#N/A,#N/A,FALSE,"PARTS-4(3)";#N/A,#N/A,FALSE,"PCLASS"}</definedName>
    <definedName name="현작성조서" localSheetId="0" hidden="1">{#N/A,#N/A,FALSE,"BS";#N/A,#N/A,FALSE,"PL";#N/A,#N/A,FALSE,"처분";#N/A,#N/A,FALSE,"현금";#N/A,#N/A,FALSE,"매출";#N/A,#N/A,FALSE,"원가";#N/A,#N/A,FALSE,"경영"}</definedName>
    <definedName name="현작성조서" localSheetId="3" hidden="1">{#N/A,#N/A,FALSE,"BS";#N/A,#N/A,FALSE,"PL";#N/A,#N/A,FALSE,"처분";#N/A,#N/A,FALSE,"현금";#N/A,#N/A,FALSE,"매출";#N/A,#N/A,FALSE,"원가";#N/A,#N/A,FALSE,"경영"}</definedName>
    <definedName name="현작성조서" hidden="1">{#N/A,#N/A,FALSE,"BS";#N/A,#N/A,FALSE,"PL";#N/A,#N/A,FALSE,"처분";#N/A,#N/A,FALSE,"현금";#N/A,#N/A,FALSE,"매출";#N/A,#N/A,FALSE,"원가";#N/A,#N/A,FALSE,"경영"}</definedName>
    <definedName name="협력사" localSheetId="0" hidden="1">{"'보고양식'!$A$58:$K$111"}</definedName>
    <definedName name="협력사" hidden="1">{"'보고양식'!$A$58:$K$111"}</definedName>
    <definedName name="협의" localSheetId="0" hidden="1">{#N/A,#N/A,FALSE,"단축1";#N/A,#N/A,FALSE,"단축2";#N/A,#N/A,FALSE,"단축3";#N/A,#N/A,FALSE,"장축";#N/A,#N/A,FALSE,"4WD"}</definedName>
    <definedName name="협의" hidden="1">{#N/A,#N/A,FALSE,"단축1";#N/A,#N/A,FALSE,"단축2";#N/A,#N/A,FALSE,"단축3";#N/A,#N/A,FALSE,"장축";#N/A,#N/A,FALSE,"4WD"}</definedName>
    <definedName name="호" localSheetId="25" hidden="1">{#N/A,#N/A,FALSE,"UNIT";#N/A,#N/A,FALSE,"UNIT";#N/A,#N/A,FALSE,"계정"}</definedName>
    <definedName name="호" localSheetId="0" hidden="1">{#N/A,#N/A,FALSE,"UNIT";#N/A,#N/A,FALSE,"UNIT";#N/A,#N/A,FALSE,"계정"}</definedName>
    <definedName name="호" localSheetId="3" hidden="1">{#N/A,#N/A,FALSE,"UNIT";#N/A,#N/A,FALSE,"UNIT";#N/A,#N/A,FALSE,"계정"}</definedName>
    <definedName name="호" hidden="1">{#N/A,#N/A,FALSE,"UNIT";#N/A,#N/A,FALSE,"UNIT";#N/A,#N/A,FALSE,"계정"}</definedName>
    <definedName name="호ㅓ" localSheetId="0" hidden="1">{#N/A,#N/A,FALSE,"교재수정"}</definedName>
    <definedName name="호ㅓ" localSheetId="3" hidden="1">{#N/A,#N/A,FALSE,"교재수정"}</definedName>
    <definedName name="호ㅓ" hidden="1">{#N/A,#N/A,FALSE,"교재수정"}</definedName>
    <definedName name="호ㅓㅎ" localSheetId="0" hidden="1">{#N/A,#N/A,FALSE,"손익표지";#N/A,#N/A,FALSE,"손익계산";#N/A,#N/A,FALSE,"일반관리비";#N/A,#N/A,FALSE,"영업외수익";#N/A,#N/A,FALSE,"영업외비용";#N/A,#N/A,FALSE,"매출액";#N/A,#N/A,FALSE,"요약손익";#N/A,#N/A,FALSE,"요약대차";#N/A,#N/A,FALSE,"매출채권현황";#N/A,#N/A,FALSE,"매출채권명세"}</definedName>
    <definedName name="호ㅓㅎ" hidden="1">{#N/A,#N/A,FALSE,"손익표지";#N/A,#N/A,FALSE,"손익계산";#N/A,#N/A,FALSE,"일반관리비";#N/A,#N/A,FALSE,"영업외수익";#N/A,#N/A,FALSE,"영업외비용";#N/A,#N/A,FALSE,"매출액";#N/A,#N/A,FALSE,"요약손익";#N/A,#N/A,FALSE,"요약대차";#N/A,#N/A,FALSE,"매출채권현황";#N/A,#N/A,FALSE,"매출채권명세"}</definedName>
    <definedName name="호ㅓ호ㅓ" localSheetId="0" hidden="1">{#N/A,#N/A,FALSE,"손익표지";#N/A,#N/A,FALSE,"손익계산";#N/A,#N/A,FALSE,"일반관리비";#N/A,#N/A,FALSE,"영업외수익";#N/A,#N/A,FALSE,"영업외비용";#N/A,#N/A,FALSE,"매출액";#N/A,#N/A,FALSE,"요약손익";#N/A,#N/A,FALSE,"요약대차";#N/A,#N/A,FALSE,"매출채권현황";#N/A,#N/A,FALSE,"매출채권명세"}</definedName>
    <definedName name="호ㅓ호ㅓ" hidden="1">{#N/A,#N/A,FALSE,"손익표지";#N/A,#N/A,FALSE,"손익계산";#N/A,#N/A,FALSE,"일반관리비";#N/A,#N/A,FALSE,"영업외수익";#N/A,#N/A,FALSE,"영업외비용";#N/A,#N/A,FALSE,"매출액";#N/A,#N/A,FALSE,"요약손익";#N/A,#N/A,FALSE,"요약대차";#N/A,#N/A,FALSE,"매출채권현황";#N/A,#N/A,FALSE,"매출채권명세"}</definedName>
    <definedName name="호ㅓㅏ호" localSheetId="0" hidden="1">{#N/A,#N/A,FALSE,"손익표지";#N/A,#N/A,FALSE,"손익계산";#N/A,#N/A,FALSE,"일반관리비";#N/A,#N/A,FALSE,"영업외수익";#N/A,#N/A,FALSE,"영업외비용";#N/A,#N/A,FALSE,"매출액";#N/A,#N/A,FALSE,"요약손익";#N/A,#N/A,FALSE,"요약대차";#N/A,#N/A,FALSE,"매출채권현황";#N/A,#N/A,FALSE,"매출채권명세"}</definedName>
    <definedName name="호ㅓㅏ호" hidden="1">{#N/A,#N/A,FALSE,"손익표지";#N/A,#N/A,FALSE,"손익계산";#N/A,#N/A,FALSE,"일반관리비";#N/A,#N/A,FALSE,"영업외수익";#N/A,#N/A,FALSE,"영업외비용";#N/A,#N/A,FALSE,"매출액";#N/A,#N/A,FALSE,"요약손익";#N/A,#N/A,FALSE,"요약대차";#N/A,#N/A,FALSE,"매출채권현황";#N/A,#N/A,FALSE,"매출채권명세"}</definedName>
    <definedName name="호ㅓㅗ허ㅗ허" localSheetId="0" hidden="1">{"'Sheet1'!$A$1:$H$36"}</definedName>
    <definedName name="호ㅓㅗ허ㅗ허" hidden="1">{"'Sheet1'!$A$1:$H$36"}</definedName>
    <definedName name="호ㅓㅜㅎ" localSheetId="0" hidden="1">{#N/A,#N/A,FALSE,"손익표지";#N/A,#N/A,FALSE,"손익계산";#N/A,#N/A,FALSE,"일반관리비";#N/A,#N/A,FALSE,"영업외수익";#N/A,#N/A,FALSE,"영업외비용";#N/A,#N/A,FALSE,"매출액";#N/A,#N/A,FALSE,"요약손익";#N/A,#N/A,FALSE,"요약대차";#N/A,#N/A,FALSE,"매출채권현황";#N/A,#N/A,FALSE,"매출채권명세"}</definedName>
    <definedName name="호ㅓㅜㅎ" hidden="1">{#N/A,#N/A,FALSE,"손익표지";#N/A,#N/A,FALSE,"손익계산";#N/A,#N/A,FALSE,"일반관리비";#N/A,#N/A,FALSE,"영업외수익";#N/A,#N/A,FALSE,"영업외비용";#N/A,#N/A,FALSE,"매출액";#N/A,#N/A,FALSE,"요약손익";#N/A,#N/A,FALSE,"요약대차";#N/A,#N/A,FALSE,"매출채권현황";#N/A,#N/A,FALSE,"매출채권명세"}</definedName>
    <definedName name="홇" localSheetId="0" hidden="1">{#N/A,#N/A,TRUE,"Summary";#N/A,#N/A,TRUE,"IS";#N/A,#N/A,TRUE,"Adj";#N/A,#N/A,TRUE,"BS";#N/A,#N/A,TRUE,"CF";#N/A,#N/A,TRUE,"Debt";#N/A,#N/A,TRUE,"IRR"}</definedName>
    <definedName name="홇" hidden="1">{#N/A,#N/A,TRUE,"Summary";#N/A,#N/A,TRUE,"IS";#N/A,#N/A,TRUE,"Adj";#N/A,#N/A,TRUE,"BS";#N/A,#N/A,TRUE,"CF";#N/A,#N/A,TRUE,"Debt";#N/A,#N/A,TRUE,"IRR"}</definedName>
    <definedName name="홈마트" localSheetId="0" hidden="1">{"YTD/Forecast",#N/A,TRUE,"Fcst_TPLN";"Monthly Averages",#N/A,TRUE,"Fcst_TPLN"}</definedName>
    <definedName name="홈마트" localSheetId="3" hidden="1">{"YTD/Forecast",#N/A,TRUE,"Fcst_TPLN";"Monthly Averages",#N/A,TRUE,"Fcst_TPLN"}</definedName>
    <definedName name="홈마트" hidden="1">{"YTD/Forecast",#N/A,TRUE,"Fcst_TPLN";"Monthly Averages",#N/A,TRUE,"Fcst_TPLN"}</definedName>
    <definedName name="홍"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홍"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홍상" localSheetId="0" hidden="1">{#N/A,#N/A,FALSE,"PART-1234-8-12-9(41)";#N/A,#N/A,FALSE,"PARTS-2(3)";#N/A,#N/A,FALSE,"VAN SYSTEM";#N/A,#N/A,FALSE,"PARTS-10(26)";#N/A,#N/A,FALSE,"PART-5-6-7-11(14)";#N/A,#N/A,FALSE,"PARTS-4(3)";#N/A,#N/A,FALSE,"PCLASS"}</definedName>
    <definedName name="홍상" hidden="1">{#N/A,#N/A,FALSE,"PART-1234-8-12-9(41)";#N/A,#N/A,FALSE,"PARTS-2(3)";#N/A,#N/A,FALSE,"VAN SYSTEM";#N/A,#N/A,FALSE,"PARTS-10(26)";#N/A,#N/A,FALSE,"PART-5-6-7-11(14)";#N/A,#N/A,FALSE,"PARTS-4(3)";#N/A,#N/A,FALSE,"PCLASS"}</definedName>
    <definedName name="홍성태" localSheetId="0" hidden="1">{#N/A,#N/A,FALSE,"손익표지";#N/A,#N/A,FALSE,"손익계산";#N/A,#N/A,FALSE,"일반관리비";#N/A,#N/A,FALSE,"영업외수익";#N/A,#N/A,FALSE,"영업외비용";#N/A,#N/A,FALSE,"매출액";#N/A,#N/A,FALSE,"요약손익";#N/A,#N/A,FALSE,"요약대차";#N/A,#N/A,FALSE,"매출채권현황";#N/A,#N/A,FALSE,"매출채권명세"}</definedName>
    <definedName name="홍성태" hidden="1">{#N/A,#N/A,FALSE,"손익표지";#N/A,#N/A,FALSE,"손익계산";#N/A,#N/A,FALSE,"일반관리비";#N/A,#N/A,FALSE,"영업외수익";#N/A,#N/A,FALSE,"영업외비용";#N/A,#N/A,FALSE,"매출액";#N/A,#N/A,FALSE,"요약손익";#N/A,#N/A,FALSE,"요약대차";#N/A,#N/A,FALSE,"매출채권현황";#N/A,#N/A,FALSE,"매출채권명세"}</definedName>
    <definedName name="화기" localSheetId="0" hidden="1">{#N/A,#N/A,FALSE,"지침";#N/A,#N/A,FALSE,"환경분석";#N/A,#N/A,FALSE,"Sheet16"}</definedName>
    <definedName name="화기" hidden="1">{#N/A,#N/A,FALSE,"지침";#N/A,#N/A,FALSE,"환경분석";#N/A,#N/A,FALSE,"Sheet16"}</definedName>
    <definedName name="화폐단위" localSheetId="0">[1]Assumption!$K$8</definedName>
    <definedName name="화폐단위" localSheetId="3">[2]Assumption!$K$8</definedName>
    <definedName name="화폐단위">Assumption!$K$8</definedName>
    <definedName name="화폐단위2" comment="백만단위">1000000</definedName>
    <definedName name="화폐단위3" comment="천단위">1000</definedName>
    <definedName name="확" localSheetId="25" hidden="1">{#N/A,#N/A,FALSE,"BS";#N/A,#N/A,FALSE,"PL";#N/A,#N/A,FALSE,"처분";#N/A,#N/A,FALSE,"현금";#N/A,#N/A,FALSE,"매출";#N/A,#N/A,FALSE,"원가";#N/A,#N/A,FALSE,"경영"}</definedName>
    <definedName name="확" localSheetId="0" hidden="1">{#N/A,#N/A,FALSE,"BS";#N/A,#N/A,FALSE,"PL";#N/A,#N/A,FALSE,"처분";#N/A,#N/A,FALSE,"현금";#N/A,#N/A,FALSE,"매출";#N/A,#N/A,FALSE,"원가";#N/A,#N/A,FALSE,"경영"}</definedName>
    <definedName name="확" localSheetId="3" hidden="1">{#N/A,#N/A,FALSE,"BS";#N/A,#N/A,FALSE,"PL";#N/A,#N/A,FALSE,"처분";#N/A,#N/A,FALSE,"현금";#N/A,#N/A,FALSE,"매출";#N/A,#N/A,FALSE,"원가";#N/A,#N/A,FALSE,"경영"}</definedName>
    <definedName name="확" hidden="1">{#N/A,#N/A,FALSE,"BS";#N/A,#N/A,FALSE,"PL";#N/A,#N/A,FALSE,"처분";#N/A,#N/A,FALSE,"현금";#N/A,#N/A,FALSE,"매출";#N/A,#N/A,FALSE,"원가";#N/A,#N/A,FALSE,"경영"}</definedName>
    <definedName name="확대3" localSheetId="25" hidden="1">{#N/A,#N/A,FALSE,"UNIT";#N/A,#N/A,FALSE,"UNIT";#N/A,#N/A,FALSE,"계정"}</definedName>
    <definedName name="확대3" localSheetId="0" hidden="1">{#N/A,#N/A,FALSE,"UNIT";#N/A,#N/A,FALSE,"UNIT";#N/A,#N/A,FALSE,"계정"}</definedName>
    <definedName name="확대3" localSheetId="3" hidden="1">{#N/A,#N/A,FALSE,"UNIT";#N/A,#N/A,FALSE,"UNIT";#N/A,#N/A,FALSE,"계정"}</definedName>
    <definedName name="확대3" hidden="1">{#N/A,#N/A,FALSE,"UNIT";#N/A,#N/A,FALSE,"UNIT";#N/A,#N/A,FALSE,"계정"}</definedName>
    <definedName name="환경" localSheetId="25" hidden="1">{#N/A,#N/A,FALSE,"UNIT";#N/A,#N/A,FALSE,"UNIT";#N/A,#N/A,FALSE,"계정"}</definedName>
    <definedName name="환경" localSheetId="0" hidden="1">{#N/A,#N/A,FALSE,"UNIT";#N/A,#N/A,FALSE,"UNIT";#N/A,#N/A,FALSE,"계정"}</definedName>
    <definedName name="환경" localSheetId="3" hidden="1">{#N/A,#N/A,FALSE,"UNIT";#N/A,#N/A,FALSE,"UNIT";#N/A,#N/A,FALSE,"계정"}</definedName>
    <definedName name="환경" hidden="1">{#N/A,#N/A,FALSE,"UNIT";#N/A,#N/A,FALSE,"UNIT";#N/A,#N/A,FALSE,"계정"}</definedName>
    <definedName name="환경분석"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환경분석"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환경분석청주" localSheetId="0" hidden="1">{#N/A,#N/A,FALSE,"지침";#N/A,#N/A,FALSE,"환경분석";#N/A,#N/A,FALSE,"Sheet16"}</definedName>
    <definedName name="환경분석청주" hidden="1">{#N/A,#N/A,FALSE,"지침";#N/A,#N/A,FALSE,"환경분석";#N/A,#N/A,FALSE,"Sheet16"}</definedName>
    <definedName name="환경소주2" localSheetId="0" hidden="1">{#N/A,#N/A,FALSE,"지침";#N/A,#N/A,FALSE,"환경분석";#N/A,#N/A,FALSE,"Sheet16"}</definedName>
    <definedName name="환경소주2" hidden="1">{#N/A,#N/A,FALSE,"지침";#N/A,#N/A,FALSE,"환경분석";#N/A,#N/A,FALSE,"Sheet16"}</definedName>
    <definedName name="환경소주3" localSheetId="0" hidden="1">{#N/A,#N/A,FALSE,"지침";#N/A,#N/A,FALSE,"환경분석";#N/A,#N/A,FALSE,"Sheet16"}</definedName>
    <definedName name="환경소주3" hidden="1">{#N/A,#N/A,FALSE,"지침";#N/A,#N/A,FALSE,"환경분석";#N/A,#N/A,FALSE,"Sheet16"}</definedName>
    <definedName name="황" localSheetId="0" hidden="1">{"'분양원가'!$B$1:$F$113"}</definedName>
    <definedName name="황" localSheetId="3" hidden="1">{"'분양원가'!$B$1:$F$113"}</definedName>
    <definedName name="황" hidden="1">{"'분양원가'!$B$1:$F$113"}</definedName>
    <definedName name="황태규" localSheetId="0" hidden="1">{#N/A,#N/A,FALSE,"지침";#N/A,#N/A,FALSE,"환경분석";#N/A,#N/A,FALSE,"Sheet16"}</definedName>
    <definedName name="황태규" hidden="1">{#N/A,#N/A,FALSE,"지침";#N/A,#N/A,FALSE,"환경분석";#N/A,#N/A,FALSE,"Sheet16"}</definedName>
    <definedName name="회계기간" comment="회계기간" localSheetId="0">[1]Assumption!$N$17</definedName>
    <definedName name="회계기간" comment="회계기간" localSheetId="3">[2]Assumption!$N$17</definedName>
    <definedName name="회계기간" comment="회계기간">Assumption!$N$17</definedName>
    <definedName name="회계팀" hidden="1">#REF!</definedName>
    <definedName name="회계팀_수정분" hidden="1">#REF!</definedName>
    <definedName name="회사제시" hidden="1">#REF!</definedName>
    <definedName name="회사현황TO" localSheetId="0" hidden="1">{"EVA",#N/A,FALSE,"EVA";"WACC",#N/A,FALSE,"WACC"}</definedName>
    <definedName name="회사현황TO" hidden="1">{"EVA",#N/A,FALSE,"EVA";"WACC",#N/A,FALSE,"WACC"}</definedName>
    <definedName name="회장님업무보고재재수정" localSheetId="0" hidden="1">{"'5'!$A$1:$BB$147"}</definedName>
    <definedName name="회장님업무보고재재수정" hidden="1">{"'5'!$A$1:$BB$147"}</definedName>
    <definedName name="회현" localSheetId="0" hidden="1">{#N/A,#N/A,FALSE,"손익표지";#N/A,#N/A,FALSE,"손익계산";#N/A,#N/A,FALSE,"일반관리비";#N/A,#N/A,FALSE,"영업외수익";#N/A,#N/A,FALSE,"영업외비용";#N/A,#N/A,FALSE,"매출액";#N/A,#N/A,FALSE,"요약손익";#N/A,#N/A,FALSE,"요약대차";#N/A,#N/A,FALSE,"매출채권현황";#N/A,#N/A,FALSE,"매출채권명세"}</definedName>
    <definedName name="회현" hidden="1">{#N/A,#N/A,FALSE,"손익표지";#N/A,#N/A,FALSE,"손익계산";#N/A,#N/A,FALSE,"일반관리비";#N/A,#N/A,FALSE,"영업외수익";#N/A,#N/A,FALSE,"영업외비용";#N/A,#N/A,FALSE,"매출액";#N/A,#N/A,FALSE,"요약손익";#N/A,#N/A,FALSE,"요약대차";#N/A,#N/A,FALSE,"매출채권현황";#N/A,#N/A,FALSE,"매출채권명세"}</definedName>
    <definedName name="효" localSheetId="0" hidden="1">{#N/A,#N/A,FALSE,"1.CRITERIA";#N/A,#N/A,FALSE,"2.IS";#N/A,#N/A,FALSE,"3.BS";#N/A,#N/A,FALSE,"4.PER PL";#N/A,#N/A,FALSE,"5.INVESTMENT";#N/A,#N/A,FALSE,"6.공문";#N/A,#N/A,FALSE,"7.netinvest"}</definedName>
    <definedName name="효" hidden="1">{#N/A,#N/A,FALSE,"1.CRITERIA";#N/A,#N/A,FALSE,"2.IS";#N/A,#N/A,FALSE,"3.BS";#N/A,#N/A,FALSE,"4.PER PL";#N/A,#N/A,FALSE,"5.INVESTMENT";#N/A,#N/A,FALSE,"6.공문";#N/A,#N/A,FALSE,"7.netinvest"}</definedName>
    <definedName name="효석" localSheetId="0" hidden="1">{"'Firr(선)'!$AS$1:$AY$62","'Firr(사)'!$AS$1:$AY$62","'Firr(회)'!$AS$1:$AY$62","'Firr(선)'!$L$1:$V$62","'Firr(사)'!$L$1:$V$62","'Firr(회)'!$L$1:$V$62"}</definedName>
    <definedName name="효석" hidden="1">{"'Firr(선)'!$AS$1:$AY$62","'Firr(사)'!$AS$1:$AY$62","'Firr(회)'!$AS$1:$AY$62","'Firr(선)'!$L$1:$V$62","'Firr(사)'!$L$1:$V$62","'Firr(회)'!$L$1:$V$62"}</definedName>
    <definedName name="효율2" localSheetId="0" hidden="1">{#N/A,#N/A,FALSE,"인원";#N/A,#N/A,FALSE,"비용2";#N/A,#N/A,FALSE,"비용1";#N/A,#N/A,FALSE,"비용";#N/A,#N/A,FALSE,"보증2";#N/A,#N/A,FALSE,"보증1";#N/A,#N/A,FALSE,"보증";#N/A,#N/A,FALSE,"손익1";#N/A,#N/A,FALSE,"손익";#N/A,#N/A,FALSE,"부서별매출";#N/A,#N/A,FALSE,"매출"}</definedName>
    <definedName name="효율2" localSheetId="3" hidden="1">{#N/A,#N/A,FALSE,"인원";#N/A,#N/A,FALSE,"비용2";#N/A,#N/A,FALSE,"비용1";#N/A,#N/A,FALSE,"비용";#N/A,#N/A,FALSE,"보증2";#N/A,#N/A,FALSE,"보증1";#N/A,#N/A,FALSE,"보증";#N/A,#N/A,FALSE,"손익1";#N/A,#N/A,FALSE,"손익";#N/A,#N/A,FALSE,"부서별매출";#N/A,#N/A,FALSE,"매출"}</definedName>
    <definedName name="효율2" hidden="1">{#N/A,#N/A,FALSE,"인원";#N/A,#N/A,FALSE,"비용2";#N/A,#N/A,FALSE,"비용1";#N/A,#N/A,FALSE,"비용";#N/A,#N/A,FALSE,"보증2";#N/A,#N/A,FALSE,"보증1";#N/A,#N/A,FALSE,"보증";#N/A,#N/A,FALSE,"손익1";#N/A,#N/A,FALSE,"손익";#N/A,#N/A,FALSE,"부서별매출";#N/A,#N/A,FALSE,"매출"}</definedName>
    <definedName name="후" localSheetId="0" hidden="1">{#N/A,#N/A,FALSE,"1.CRITERIA";#N/A,#N/A,FALSE,"2.IS";#N/A,#N/A,FALSE,"3.BS";#N/A,#N/A,FALSE,"4.PER PL";#N/A,#N/A,FALSE,"5.INVESTMENT";#N/A,#N/A,FALSE,"6.공문";#N/A,#N/A,FALSE,"7.netinvest"}</definedName>
    <definedName name="후" hidden="1">{#N/A,#N/A,FALSE,"1.CRITERIA";#N/A,#N/A,FALSE,"2.IS";#N/A,#N/A,FALSE,"3.BS";#N/A,#N/A,FALSE,"4.PER PL";#N/A,#N/A,FALSE,"5.INVESTMENT";#N/A,#N/A,FALSE,"6.공문";#N/A,#N/A,FALSE,"7.netinvest"}</definedName>
    <definedName name="후후후" localSheetId="0" hidden="1">{"'미착금액'!$A$4:$G$14"}</definedName>
    <definedName name="후후후" hidden="1">{"'미착금액'!$A$4:$G$14"}</definedName>
    <definedName name="후ㅗㅗㄹ옹롷오" localSheetId="0" hidden="1">{#N/A,#N/A,FALSE,"지침";#N/A,#N/A,FALSE,"환경분석";#N/A,#N/A,FALSE,"Sheet16"}</definedName>
    <definedName name="후ㅗㅗㄹ옹롷오" hidden="1">{#N/A,#N/A,FALSE,"지침";#N/A,#N/A,FALSE,"환경분석";#N/A,#N/A,FALSE,"Sheet16"}</definedName>
    <definedName name="훈" hidden="1">255</definedName>
    <definedName name="휴" localSheetId="0" hidden="1">{#N/A,#N/A,FALSE,"1.CRITERIA";#N/A,#N/A,FALSE,"2.IS";#N/A,#N/A,FALSE,"3.BS";#N/A,#N/A,FALSE,"4.PER PL";#N/A,#N/A,FALSE,"5.INVESTMENT";#N/A,#N/A,FALSE,"6.공문";#N/A,#N/A,FALSE,"7.netinvest"}</definedName>
    <definedName name="휴" hidden="1">{#N/A,#N/A,FALSE,"1.CRITERIA";#N/A,#N/A,FALSE,"2.IS";#N/A,#N/A,FALSE,"3.BS";#N/A,#N/A,FALSE,"4.PER PL";#N/A,#N/A,FALSE,"5.INVESTMENT";#N/A,#N/A,FALSE,"6.공문";#N/A,#N/A,FALSE,"7.netinvest"}</definedName>
    <definedName name="흐" localSheetId="0" hidden="1">{#N/A,#N/A,FALSE,"1.CRITERIA";#N/A,#N/A,FALSE,"2.IS";#N/A,#N/A,FALSE,"3.BS";#N/A,#N/A,FALSE,"4.PER PL";#N/A,#N/A,FALSE,"5.INVESTMENT";#N/A,#N/A,FALSE,"6.공문";#N/A,#N/A,FALSE,"7.netinvest"}</definedName>
    <definedName name="흐" hidden="1">{#N/A,#N/A,FALSE,"1.CRITERIA";#N/A,#N/A,FALSE,"2.IS";#N/A,#N/A,FALSE,"3.BS";#N/A,#N/A,FALSE,"4.PER PL";#N/A,#N/A,FALSE,"5.INVESTMENT";#N/A,#N/A,FALSE,"6.공문";#N/A,#N/A,FALSE,"7.netinvest"}</definedName>
    <definedName name="흐름" localSheetId="0" hidden="1">{#N/A,#N/A,FALSE,"BS";#N/A,#N/A,FALSE,"PL";#N/A,#N/A,FALSE,"처분";#N/A,#N/A,FALSE,"현금";#N/A,#N/A,FALSE,"매출";#N/A,#N/A,FALSE,"원가";#N/A,#N/A,FALSE,"경영"}</definedName>
    <definedName name="흐름" localSheetId="3" hidden="1">{#N/A,#N/A,FALSE,"BS";#N/A,#N/A,FALSE,"PL";#N/A,#N/A,FALSE,"처분";#N/A,#N/A,FALSE,"현금";#N/A,#N/A,FALSE,"매출";#N/A,#N/A,FALSE,"원가";#N/A,#N/A,FALSE,"경영"}</definedName>
    <definedName name="흐름" hidden="1">{#N/A,#N/A,FALSE,"BS";#N/A,#N/A,FALSE,"PL";#N/A,#N/A,FALSE,"처분";#N/A,#N/A,FALSE,"현금";#N/A,#N/A,FALSE,"매출";#N/A,#N/A,FALSE,"원가";#N/A,#N/A,FALSE,"경영"}</definedName>
    <definedName name="흐름표" localSheetId="0" hidden="1">{#N/A,#N/A,FALSE,"UNIT";#N/A,#N/A,FALSE,"UNIT";#N/A,#N/A,FALSE,"계정"}</definedName>
    <definedName name="흐름표" hidden="1">{#N/A,#N/A,FALSE,"UNIT";#N/A,#N/A,FALSE,"UNIT";#N/A,#N/A,FALSE,"계정"}</definedName>
    <definedName name="ㅏ" localSheetId="0" hidden="1">{#N/A,#N/A,FALSE,"을지 (4)";#N/A,#N/A,FALSE,"을지 (5)";#N/A,#N/A,FALSE,"을지 (6)"}</definedName>
    <definedName name="ㅏ" localSheetId="3" hidden="1">{#N/A,#N/A,FALSE,"을지 (4)";#N/A,#N/A,FALSE,"을지 (5)";#N/A,#N/A,FALSE,"을지 (6)"}</definedName>
    <definedName name="ㅏ" hidden="1">{#N/A,#N/A,FALSE,"을지 (4)";#N/A,#N/A,FALSE,"을지 (5)";#N/A,#N/A,FALSE,"을지 (6)"}</definedName>
    <definedName name="ㅏ라ㅣㅁㅁ" localSheetId="0" hidden="1">{"DCF","UPSIDE CASE",FALSE,"Sheet1";"DCF","BASE CASE",FALSE,"Sheet1";"DCF","DOWNSIDE CASE",FALSE,"Sheet1"}</definedName>
    <definedName name="ㅏ라ㅣㅁㅁ" hidden="1">{"DCF","UPSIDE CASE",FALSE,"Sheet1";"DCF","BASE CASE",FALSE,"Sheet1";"DCF","DOWNSIDE CASE",FALSE,"Sheet1"}</definedName>
    <definedName name="ㅏㅏ" localSheetId="0" hidden="1">{#N/A,#N/A,FALSE,"Aging Summary";#N/A,#N/A,FALSE,"Ratio Analysis";#N/A,#N/A,FALSE,"Test 120 Day Accts";#N/A,#N/A,FALSE,"Tickmarks"}</definedName>
    <definedName name="ㅏㅏ" localSheetId="3" hidden="1">{#N/A,#N/A,FALSE,"Aging Summary";#N/A,#N/A,FALSE,"Ratio Analysis";#N/A,#N/A,FALSE,"Test 120 Day Accts";#N/A,#N/A,FALSE,"Tickmarks"}</definedName>
    <definedName name="ㅏㅏ" hidden="1">{#N/A,#N/A,FALSE,"Aging Summary";#N/A,#N/A,FALSE,"Ratio Analysis";#N/A,#N/A,FALSE,"Test 120 Day Accts";#N/A,#N/A,FALSE,"Tickmarks"}</definedName>
    <definedName name="ㅏㅏㅏ"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ㅏㅏㅏ" localSheetId="3"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ㅏㅏㅏ"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ㅏㅏㅏㅏ" localSheetId="25" hidden="1">{#N/A,#N/A,FALSE,"Aging Summary";#N/A,#N/A,FALSE,"Ratio Analysis";#N/A,#N/A,FALSE,"Test 120 Day Accts";#N/A,#N/A,FALSE,"Tickmarks"}</definedName>
    <definedName name="ㅏㅏㅏㅏ" localSheetId="0" hidden="1">{#N/A,#N/A,FALSE,"Aging Summary";#N/A,#N/A,FALSE,"Ratio Analysis";#N/A,#N/A,FALSE,"Test 120 Day Accts";#N/A,#N/A,FALSE,"Tickmarks"}</definedName>
    <definedName name="ㅏㅏㅏㅏ" localSheetId="3" hidden="1">{#N/A,#N/A,FALSE,"Aging Summary";#N/A,#N/A,FALSE,"Ratio Analysis";#N/A,#N/A,FALSE,"Test 120 Day Accts";#N/A,#N/A,FALSE,"Tickmarks"}</definedName>
    <definedName name="ㅏㅏㅏㅏ" hidden="1">{#N/A,#N/A,FALSE,"Aging Summary";#N/A,#N/A,FALSE,"Ratio Analysis";#N/A,#N/A,FALSE,"Test 120 Day Accts";#N/A,#N/A,FALSE,"Tickmarks"}</definedName>
    <definedName name="ㅏㅏㅏㅏㅏ" localSheetId="0" hidden="1">{#N/A,#N/A,FALSE,"P.C.B"}</definedName>
    <definedName name="ㅏㅏㅏㅏㅏ" hidden="1">{#N/A,#N/A,FALSE,"P.C.B"}</definedName>
    <definedName name="ㅏㅐㅏㅔㅐㅣ" localSheetId="25" hidden="1">{#N/A,#N/A,FALSE,"UNIT";#N/A,#N/A,FALSE,"UNIT";#N/A,#N/A,FALSE,"계정"}</definedName>
    <definedName name="ㅏㅐㅏㅔㅐㅣ" localSheetId="0" hidden="1">{#N/A,#N/A,FALSE,"UNIT";#N/A,#N/A,FALSE,"UNIT";#N/A,#N/A,FALSE,"계정"}</definedName>
    <definedName name="ㅏㅐㅏㅔㅐㅣ" localSheetId="3" hidden="1">{#N/A,#N/A,FALSE,"UNIT";#N/A,#N/A,FALSE,"UNIT";#N/A,#N/A,FALSE,"계정"}</definedName>
    <definedName name="ㅏㅐㅏㅔㅐㅣ" hidden="1">{#N/A,#N/A,FALSE,"UNIT";#N/A,#N/A,FALSE,"UNIT";#N/A,#N/A,FALSE,"계정"}</definedName>
    <definedName name="ㅏㅓㄴㅇ라ㅓㅇㄹㄴ" localSheetId="0" hidden="1">{#N/A,#N/A,FALSE,"지침";#N/A,#N/A,FALSE,"환경분석";#N/A,#N/A,FALSE,"Sheet16"}</definedName>
    <definedName name="ㅏㅓㄴㅇ라ㅓㅇㄹㄴ" hidden="1">{#N/A,#N/A,FALSE,"지침";#N/A,#N/A,FALSE,"환경분석";#N/A,#N/A,FALSE,"Sheet16"}</definedName>
    <definedName name="ㅏㅗ" localSheetId="0" hidden="1">{#N/A,#N/A,FALSE,"BS";#N/A,#N/A,FALSE,"PL";#N/A,#N/A,FALSE,"처분";#N/A,#N/A,FALSE,"현금";#N/A,#N/A,FALSE,"매출";#N/A,#N/A,FALSE,"원가";#N/A,#N/A,FALSE,"경영"}</definedName>
    <definedName name="ㅏㅗ" hidden="1">{#N/A,#N/A,FALSE,"BS";#N/A,#N/A,FALSE,"PL";#N/A,#N/A,FALSE,"처분";#N/A,#N/A,FALSE,"현금";#N/A,#N/A,FALSE,"매출";#N/A,#N/A,FALSE,"원가";#N/A,#N/A,FALSE,"경영"}</definedName>
    <definedName name="ㅏㅗㅔㅑㅓㅁ" localSheetId="0" hidden="1">{#N/A,#N/A,FALSE,"단축1";#N/A,#N/A,FALSE,"단축2";#N/A,#N/A,FALSE,"단축3";#N/A,#N/A,FALSE,"장축";#N/A,#N/A,FALSE,"4WD"}</definedName>
    <definedName name="ㅏㅗㅔㅑㅓㅁ" hidden="1">{#N/A,#N/A,FALSE,"단축1";#N/A,#N/A,FALSE,"단축2";#N/A,#N/A,FALSE,"단축3";#N/A,#N/A,FALSE,"장축";#N/A,#N/A,FALSE,"4WD"}</definedName>
    <definedName name="ㅏㅣ" localSheetId="0" hidden="1">{#N/A,#N/A,FALSE,"지침";#N/A,#N/A,FALSE,"환경분석";#N/A,#N/A,FALSE,"Sheet16"}</definedName>
    <definedName name="ㅏㅣ" hidden="1">{#N/A,#N/A,FALSE,"지침";#N/A,#N/A,FALSE,"환경분석";#N/A,#N/A,FALSE,"Sheet16"}</definedName>
    <definedName name="ㅏㅣㅇㄹ" localSheetId="0" hidden="1">{"'5'!$A$1:$BB$147"}</definedName>
    <definedName name="ㅏㅣㅇㄹ" hidden="1">{"'5'!$A$1:$BB$147"}</definedName>
    <definedName name="ㅏㅣㅣㅣ" localSheetId="0" hidden="1">{#N/A,#N/A,FALSE,"단축1";#N/A,#N/A,FALSE,"단축2";#N/A,#N/A,FALSE,"단축3";#N/A,#N/A,FALSE,"장축";#N/A,#N/A,FALSE,"4WD"}</definedName>
    <definedName name="ㅏㅣㅣㅣ" hidden="1">{#N/A,#N/A,FALSE,"단축1";#N/A,#N/A,FALSE,"단축2";#N/A,#N/A,FALSE,"단축3";#N/A,#N/A,FALSE,"장축";#N/A,#N/A,FALSE,"4WD"}</definedName>
    <definedName name="ㅐ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ㅐ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ㅐㅏ" localSheetId="0"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ㅐㅏ" localSheetId="3"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ㅐㅏ"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ㅐㅐ" localSheetId="25" hidden="1">{#N/A,#N/A,FALSE,"을지 (4)";#N/A,#N/A,FALSE,"을지 (5)";#N/A,#N/A,FALSE,"을지 (6)"}</definedName>
    <definedName name="ㅐㅐ" localSheetId="0" hidden="1">{#N/A,#N/A,FALSE,"을지 (4)";#N/A,#N/A,FALSE,"을지 (5)";#N/A,#N/A,FALSE,"을지 (6)"}</definedName>
    <definedName name="ㅐㅐ" localSheetId="3" hidden="1">{#N/A,#N/A,FALSE,"을지 (4)";#N/A,#N/A,FALSE,"을지 (5)";#N/A,#N/A,FALSE,"을지 (6)"}</definedName>
    <definedName name="ㅐㅐ" hidden="1">{#N/A,#N/A,FALSE,"을지 (4)";#N/A,#N/A,FALSE,"을지 (5)";#N/A,#N/A,FALSE,"을지 (6)"}</definedName>
    <definedName name="ㅐㅐㅐ" localSheetId="0" hidden="1">{#N/A,#N/A,TRUE,"일정"}</definedName>
    <definedName name="ㅐㅐㅐ" localSheetId="3" hidden="1">{#N/A,#N/A,TRUE,"일정"}</definedName>
    <definedName name="ㅐㅐㅐ" hidden="1">{#N/A,#N/A,TRUE,"일정"}</definedName>
    <definedName name="ㅐㅐㅐㅐ" localSheetId="0" hidden="1">{#N/A,#N/A,TRUE,"양식5";#N/A,#N/A,TRUE,"양식1_2_2";#N/A,#N/A,TRUE,"양식1_1_2";#N/A,#N/A,TRUE,"양식2";#N/A,#N/A,TRUE,"양식4";#N/A,#N/A,TRUE,"양식3";#N/A,#N/A,TRUE,"양식6";#N/A,#N/A,TRUE,"양식7";#N/A,#N/A,TRUE,"양식10";#N/A,#N/A,TRUE,"양식11";#N/A,#N/A,TRUE,"양식12";#N/A,#N/A,TRUE,"양식13_1_2";#N/A,#N/A,TRUE,"양식13_2_2";#N/A,#N/A,TRUE,"양식14"}</definedName>
    <definedName name="ㅐㅐㅐㅐ" localSheetId="3" hidden="1">{#N/A,#N/A,TRUE,"양식5";#N/A,#N/A,TRUE,"양식1_2_2";#N/A,#N/A,TRUE,"양식1_1_2";#N/A,#N/A,TRUE,"양식2";#N/A,#N/A,TRUE,"양식4";#N/A,#N/A,TRUE,"양식3";#N/A,#N/A,TRUE,"양식6";#N/A,#N/A,TRUE,"양식7";#N/A,#N/A,TRUE,"양식10";#N/A,#N/A,TRUE,"양식11";#N/A,#N/A,TRUE,"양식12";#N/A,#N/A,TRUE,"양식13_1_2";#N/A,#N/A,TRUE,"양식13_2_2";#N/A,#N/A,TRUE,"양식14"}</definedName>
    <definedName name="ㅐㅐㅐㅐ" hidden="1">{#N/A,#N/A,TRUE,"양식5";#N/A,#N/A,TRUE,"양식1_2_2";#N/A,#N/A,TRUE,"양식1_1_2";#N/A,#N/A,TRUE,"양식2";#N/A,#N/A,TRUE,"양식4";#N/A,#N/A,TRUE,"양식3";#N/A,#N/A,TRUE,"양식6";#N/A,#N/A,TRUE,"양식7";#N/A,#N/A,TRUE,"양식10";#N/A,#N/A,TRUE,"양식11";#N/A,#N/A,TRUE,"양식12";#N/A,#N/A,TRUE,"양식13_1_2";#N/A,#N/A,TRUE,"양식13_2_2";#N/A,#N/A,TRUE,"양식14"}</definedName>
    <definedName name="ㅐㅓㅇ해ㅔㅓ" localSheetId="0" hidden="1">{#N/A,#N/A,FALSE,"단축1";#N/A,#N/A,FALSE,"단축2";#N/A,#N/A,FALSE,"단축3";#N/A,#N/A,FALSE,"장축";#N/A,#N/A,FALSE,"4WD"}</definedName>
    <definedName name="ㅐㅓㅇ해ㅔㅓ" hidden="1">{#N/A,#N/A,FALSE,"단축1";#N/A,#N/A,FALSE,"단축2";#N/A,#N/A,FALSE,"단축3";#N/A,#N/A,FALSE,"장축";#N/A,#N/A,FALSE,"4WD"}</definedName>
    <definedName name="ㅐㅕㅛㅐ"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ㅐㅕㅛㅐ" hidden="1">{#N/A,#N/A,FALSE,"손익표지";#N/A,#N/A,FALSE,"손익계산";#N/A,#N/A,FALSE,"일반관리비";#N/A,#N/A,FALSE,"영업외수익";#N/A,#N/A,FALSE,"영업외비용";#N/A,#N/A,FALSE,"매출액";#N/A,#N/A,FALSE,"요약손익";#N/A,#N/A,FALSE,"요약대차";#N/A,#N/A,FALSE,"매출채권현황";#N/A,#N/A,FALSE,"매출채권명세"}</definedName>
    <definedName name="ㅑ" localSheetId="25" hidden="1">{#N/A,#N/A,FALSE,"Aging Summary";#N/A,#N/A,FALSE,"Ratio Analysis";#N/A,#N/A,FALSE,"Test 120 Day Accts";#N/A,#N/A,FALSE,"Tickmarks"}</definedName>
    <definedName name="ㅑ" localSheetId="0" hidden="1">{#N/A,#N/A,FALSE,"Aging Summary";#N/A,#N/A,FALSE,"Ratio Analysis";#N/A,#N/A,FALSE,"Test 120 Day Accts";#N/A,#N/A,FALSE,"Tickmarks"}</definedName>
    <definedName name="ㅑ" localSheetId="3" hidden="1">{#N/A,#N/A,FALSE,"Aging Summary";#N/A,#N/A,FALSE,"Ratio Analysis";#N/A,#N/A,FALSE,"Test 120 Day Accts";#N/A,#N/A,FALSE,"Tickmarks"}</definedName>
    <definedName name="ㅑ" hidden="1">{#N/A,#N/A,FALSE,"Aging Summary";#N/A,#N/A,FALSE,"Ratio Analysis";#N/A,#N/A,FALSE,"Test 120 Day Accts";#N/A,#N/A,FALSE,"Tickmarks"}</definedName>
    <definedName name="ㅑ7">#REF!</definedName>
    <definedName name="ㅑㅑ" localSheetId="0" hidden="1">{#N/A,#N/A,FALSE,"UNIT";#N/A,#N/A,FALSE,"UNIT";#N/A,#N/A,FALSE,"계정"}</definedName>
    <definedName name="ㅑㅑ" hidden="1">{#N/A,#N/A,FALSE,"UNIT";#N/A,#N/A,FALSE,"UNIT";#N/A,#N/A,FALSE,"계정"}</definedName>
    <definedName name="ㅑㅑㅑ" localSheetId="25" hidden="1">{#N/A,#N/A,FALSE,"초도품";#N/A,#N/A,FALSE,"초도품 (2)";#N/A,#N/A,FALSE,"초도품 (3)";#N/A,#N/A,FALSE,"초도품 (4)";#N/A,#N/A,FALSE,"초도품 (5)";#N/A,#N/A,FALSE,"초도품 (6)"}</definedName>
    <definedName name="ㅑㅑㅑ" localSheetId="0" hidden="1">{#N/A,#N/A,FALSE,"초도품";#N/A,#N/A,FALSE,"초도품 (2)";#N/A,#N/A,FALSE,"초도품 (3)";#N/A,#N/A,FALSE,"초도품 (4)";#N/A,#N/A,FALSE,"초도품 (5)";#N/A,#N/A,FALSE,"초도품 (6)"}</definedName>
    <definedName name="ㅑㅑㅑ" localSheetId="3" hidden="1">{#N/A,#N/A,FALSE,"초도품";#N/A,#N/A,FALSE,"초도품 (2)";#N/A,#N/A,FALSE,"초도품 (3)";#N/A,#N/A,FALSE,"초도품 (4)";#N/A,#N/A,FALSE,"초도품 (5)";#N/A,#N/A,FALSE,"초도품 (6)"}</definedName>
    <definedName name="ㅑㅑㅑ" hidden="1">{#N/A,#N/A,FALSE,"초도품";#N/A,#N/A,FALSE,"초도품 (2)";#N/A,#N/A,FALSE,"초도품 (3)";#N/A,#N/A,FALSE,"초도품 (4)";#N/A,#N/A,FALSE,"초도품 (5)";#N/A,#N/A,FALSE,"초도품 (6)"}</definedName>
    <definedName name="ㅑㅑㅑㅑ" localSheetId="0" hidden="1">{#N/A,#N/A,FALSE,"UNIT";#N/A,#N/A,FALSE,"UNIT";#N/A,#N/A,FALSE,"계정"}</definedName>
    <definedName name="ㅑㅑㅑㅑ" hidden="1">{#N/A,#N/A,FALSE,"UNIT";#N/A,#N/A,FALSE,"UNIT";#N/A,#N/A,FALSE,"계정"}</definedName>
    <definedName name="ㅓ" localSheetId="25" hidden="1">{#N/A,#N/A,FALSE,"BS";#N/A,#N/A,FALSE,"PL";#N/A,#N/A,FALSE,"처분";#N/A,#N/A,FALSE,"현금";#N/A,#N/A,FALSE,"매출";#N/A,#N/A,FALSE,"원가";#N/A,#N/A,FALSE,"경영"}</definedName>
    <definedName name="ㅓ" localSheetId="0" hidden="1">{#N/A,#N/A,FALSE,"BS";#N/A,#N/A,FALSE,"PL";#N/A,#N/A,FALSE,"처분";#N/A,#N/A,FALSE,"현금";#N/A,#N/A,FALSE,"매출";#N/A,#N/A,FALSE,"원가";#N/A,#N/A,FALSE,"경영"}</definedName>
    <definedName name="ㅓ" localSheetId="3" hidden="1">{#N/A,#N/A,FALSE,"BS";#N/A,#N/A,FALSE,"PL";#N/A,#N/A,FALSE,"처분";#N/A,#N/A,FALSE,"현금";#N/A,#N/A,FALSE,"매출";#N/A,#N/A,FALSE,"원가";#N/A,#N/A,FALSE,"경영"}</definedName>
    <definedName name="ㅓ" hidden="1">{#N/A,#N/A,FALSE,"BS";#N/A,#N/A,FALSE,"PL";#N/A,#N/A,FALSE,"처분";#N/A,#N/A,FALSE,"현금";#N/A,#N/A,FALSE,"매출";#N/A,#N/A,FALSE,"원가";#N/A,#N/A,FALSE,"경영"}</definedName>
    <definedName name="ㅓ라ㅣㅁ" localSheetId="0" hidden="1">{"'Sheet1'!$A$1:$H$36"}</definedName>
    <definedName name="ㅓ라ㅣㅁ" localSheetId="3" hidden="1">{"'Sheet1'!$A$1:$H$36"}</definedName>
    <definedName name="ㅓ라ㅣㅁ" hidden="1">{"'Sheet1'!$A$1:$H$36"}</definedName>
    <definedName name="ㅓㅁㅎ퍅ㅇ노ㅓ" localSheetId="0" hidden="1">{#N/A,#N/A,FALSE,"PART-1234-8-12-9(41)";#N/A,#N/A,FALSE,"PARTS-2(3)";#N/A,#N/A,FALSE,"VAN SYSTEM";#N/A,#N/A,FALSE,"PARTS-10(26)";#N/A,#N/A,FALSE,"PART-5-6-7-11(14)";#N/A,#N/A,FALSE,"PARTS-4(3)";#N/A,#N/A,FALSE,"PCLASS"}</definedName>
    <definedName name="ㅓㅁㅎ퍅ㅇ노ㅓ" hidden="1">{#N/A,#N/A,FALSE,"PART-1234-8-12-9(41)";#N/A,#N/A,FALSE,"PARTS-2(3)";#N/A,#N/A,FALSE,"VAN SYSTEM";#N/A,#N/A,FALSE,"PARTS-10(26)";#N/A,#N/A,FALSE,"PART-5-6-7-11(14)";#N/A,#N/A,FALSE,"PARTS-4(3)";#N/A,#N/A,FALSE,"PCLASS"}</definedName>
    <definedName name="ㅓㅎ" localSheetId="25" hidden="1">{#N/A,#N/A,FALSE,"Sheet1"}</definedName>
    <definedName name="ㅓㅎ" localSheetId="0" hidden="1">{#N/A,#N/A,FALSE,"Sheet1"}</definedName>
    <definedName name="ㅓㅎ" localSheetId="3" hidden="1">{#N/A,#N/A,FALSE,"Sheet1"}</definedName>
    <definedName name="ㅓㅎ" hidden="1">{#N/A,#N/A,FALSE,"Sheet1"}</definedName>
    <definedName name="ㅓㅏ리앙" localSheetId="25" hidden="1">{#N/A,#N/A,FALSE,"UNIT";#N/A,#N/A,FALSE,"UNIT";#N/A,#N/A,FALSE,"계정"}</definedName>
    <definedName name="ㅓㅏ리앙" localSheetId="0" hidden="1">{#N/A,#N/A,FALSE,"UNIT";#N/A,#N/A,FALSE,"UNIT";#N/A,#N/A,FALSE,"계정"}</definedName>
    <definedName name="ㅓㅏ리앙" localSheetId="3" hidden="1">{#N/A,#N/A,FALSE,"UNIT";#N/A,#N/A,FALSE,"UNIT";#N/A,#N/A,FALSE,"계정"}</definedName>
    <definedName name="ㅓㅏ리앙" hidden="1">{#N/A,#N/A,FALSE,"UNIT";#N/A,#N/A,FALSE,"UNIT";#N/A,#N/A,FALSE,"계정"}</definedName>
    <definedName name="ㅓㅏㅓ" localSheetId="0" hidden="1">{#N/A,#N/A,FALSE,"지침";#N/A,#N/A,FALSE,"환경분석";#N/A,#N/A,FALSE,"Sheet16"}</definedName>
    <definedName name="ㅓㅏㅓ" hidden="1">{#N/A,#N/A,FALSE,"지침";#N/A,#N/A,FALSE,"환경분석";#N/A,#N/A,FALSE,"Sheet16"}</definedName>
    <definedName name="ㅓㅏㅓㄹ마" localSheetId="0" hidden="1">{#N/A,#N/A,FALSE,"PHOTO5";#N/A,#N/A,FALSE,"ETCH5";#N/A,#N/A,FALSE,"DIFF5";#N/A,#N/A,FALSE,"CVD5";#N/A,#N/A,FALSE,"I5";#N/A,#N/A,FALSE,"METAL5";#N/A,#N/A,FALSE,"PHOTO6";#N/A,#N/A,FALSE,"ETCH6";#N/A,#N/A,FALSE,"DIFF6";#N/A,#N/A,FALSE,"CVD6";#N/A,#N/A,FALSE,"I6";#N/A,#N/A,FALSE,"METAL6"}</definedName>
    <definedName name="ㅓㅏㅓㄹ마" localSheetId="3" hidden="1">{#N/A,#N/A,FALSE,"PHOTO5";#N/A,#N/A,FALSE,"ETCH5";#N/A,#N/A,FALSE,"DIFF5";#N/A,#N/A,FALSE,"CVD5";#N/A,#N/A,FALSE,"I5";#N/A,#N/A,FALSE,"METAL5";#N/A,#N/A,FALSE,"PHOTO6";#N/A,#N/A,FALSE,"ETCH6";#N/A,#N/A,FALSE,"DIFF6";#N/A,#N/A,FALSE,"CVD6";#N/A,#N/A,FALSE,"I6";#N/A,#N/A,FALSE,"METAL6"}</definedName>
    <definedName name="ㅓㅏㅓㄹ마" hidden="1">{#N/A,#N/A,FALSE,"PHOTO5";#N/A,#N/A,FALSE,"ETCH5";#N/A,#N/A,FALSE,"DIFF5";#N/A,#N/A,FALSE,"CVD5";#N/A,#N/A,FALSE,"I5";#N/A,#N/A,FALSE,"METAL5";#N/A,#N/A,FALSE,"PHOTO6";#N/A,#N/A,FALSE,"ETCH6";#N/A,#N/A,FALSE,"DIFF6";#N/A,#N/A,FALSE,"CVD6";#N/A,#N/A,FALSE,"I6";#N/A,#N/A,FALSE,"METAL6"}</definedName>
    <definedName name="ㅓㅏㅓㅣ" localSheetId="0" hidden="1">{#N/A,#N/A,FALSE,"교재수정"}</definedName>
    <definedName name="ㅓㅏㅓㅣ" localSheetId="3" hidden="1">{#N/A,#N/A,FALSE,"교재수정"}</definedName>
    <definedName name="ㅓㅏㅓㅣ" hidden="1">{#N/A,#N/A,FALSE,"교재수정"}</definedName>
    <definedName name="ㅓㅏㅣㅕㅑㅔ" localSheetId="0" hidden="1">{#N/A,#N/A,FALSE,"단축1";#N/A,#N/A,FALSE,"단축2";#N/A,#N/A,FALSE,"단축3";#N/A,#N/A,FALSE,"장축";#N/A,#N/A,FALSE,"4WD"}</definedName>
    <definedName name="ㅓㅏㅣㅕㅑㅔ" hidden="1">{#N/A,#N/A,FALSE,"단축1";#N/A,#N/A,FALSE,"단축2";#N/A,#N/A,FALSE,"단축3";#N/A,#N/A,FALSE,"장축";#N/A,#N/A,FALSE,"4WD"}</definedName>
    <definedName name="ㅓㅓㅓ" localSheetId="0" hidden="1">{#N/A,#N/A,FALSE,"97년 투자계획 세부내역 "}</definedName>
    <definedName name="ㅓㅓㅓ" hidden="1">{#N/A,#N/A,FALSE,"97년 투자계획 세부내역 "}</definedName>
    <definedName name="ㅓㅓㅓㅓㅓㅓㅓ" localSheetId="0" hidden="1">{#N/A,#N/A,FALSE,"P.C.B"}</definedName>
    <definedName name="ㅓㅓㅓㅓㅓㅓㅓ" hidden="1">{#N/A,#N/A,FALSE,"P.C.B"}</definedName>
    <definedName name="ㅓㅕㅗㅑ" localSheetId="0" hidden="1">{#N/A,#N/A,FALSE,"지침";#N/A,#N/A,FALSE,"환경분석";#N/A,#N/A,FALSE,"Sheet16"}</definedName>
    <definedName name="ㅓㅕㅗㅑ" hidden="1">{#N/A,#N/A,FALSE,"지침";#N/A,#N/A,FALSE,"환경분석";#N/A,#N/A,FALSE,"Sheet16"}</definedName>
    <definedName name="ㅓㅗ" hidden="1">#REF!</definedName>
    <definedName name="ㅓㅗㅇ허"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ㅓㅗㅇ허" hidden="1">{#N/A,#N/A,FALSE,"손익표지";#N/A,#N/A,FALSE,"손익계산";#N/A,#N/A,FALSE,"일반관리비";#N/A,#N/A,FALSE,"영업외수익";#N/A,#N/A,FALSE,"영업외비용";#N/A,#N/A,FALSE,"매출액";#N/A,#N/A,FALSE,"요약손익";#N/A,#N/A,FALSE,"요약대차";#N/A,#N/A,FALSE,"매출채권현황";#N/A,#N/A,FALSE,"매출채권명세"}</definedName>
    <definedName name="ㅓㅗ하논ㅇ" localSheetId="0" hidden="1">{#N/A,#N/A,FALSE,"지침";#N/A,#N/A,FALSE,"환경분석";#N/A,#N/A,FALSE,"Sheet16"}</definedName>
    <definedName name="ㅓㅗ하논ㅇ" hidden="1">{#N/A,#N/A,FALSE,"지침";#N/A,#N/A,FALSE,"환경분석";#N/A,#N/A,FALSE,"Sheet16"}</definedName>
    <definedName name="ㅓㅗㅓㅗㅓㅗ" hidden="1">#REF!</definedName>
    <definedName name="ㅓㅘㅓㅘ"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ㅓㅘㅓㅘ" hidden="1">{#N/A,#N/A,FALSE,"손익표지";#N/A,#N/A,FALSE,"손익계산";#N/A,#N/A,FALSE,"일반관리비";#N/A,#N/A,FALSE,"영업외수익";#N/A,#N/A,FALSE,"영업외비용";#N/A,#N/A,FALSE,"매출액";#N/A,#N/A,FALSE,"요약손익";#N/A,#N/A,FALSE,"요약대차";#N/A,#N/A,FALSE,"매출채권현황";#N/A,#N/A,FALSE,"매출채권명세"}</definedName>
    <definedName name="ㅔ" localSheetId="0" hidden="1">{#N/A,#N/A,FALSE,"PART-1234-8-12-9(41)";#N/A,#N/A,FALSE,"PARTS-2(3)";#N/A,#N/A,FALSE,"VAN SYSTEM";#N/A,#N/A,FALSE,"PARTS-10(26)";#N/A,#N/A,FALSE,"PART-5-6-7-11(14)";#N/A,#N/A,FALSE,"PARTS-4(3)";#N/A,#N/A,FALSE,"PCLASS"}</definedName>
    <definedName name="ㅔ" hidden="1">{#N/A,#N/A,FALSE,"PART-1234-8-12-9(41)";#N/A,#N/A,FALSE,"PARTS-2(3)";#N/A,#N/A,FALSE,"VAN SYSTEM";#N/A,#N/A,FALSE,"PARTS-10(26)";#N/A,#N/A,FALSE,"PART-5-6-7-11(14)";#N/A,#N/A,FALSE,"PARTS-4(3)";#N/A,#N/A,FALSE,"PCLASS"}</definedName>
    <definedName name="ㅔㅐㅑㅓㅎㅎ라" hidden="1">#REF!</definedName>
    <definedName name="ㅔㅐㅔ" localSheetId="0" hidden="1">{#N/A,"수불부",FALSE,"사급자재수불서";#N/A,"수불부",FALSE,"사급자재수불서"}</definedName>
    <definedName name="ㅔㅐㅔ" hidden="1">{#N/A,"수불부",FALSE,"사급자재수불서";#N/A,"수불부",FALSE,"사급자재수불서"}</definedName>
    <definedName name="ㅔㅔ" localSheetId="25" hidden="1">{#N/A,#N/A,FALSE,"초도품";#N/A,#N/A,FALSE,"초도품 (2)";#N/A,#N/A,FALSE,"초도품 (3)";#N/A,#N/A,FALSE,"초도품 (4)";#N/A,#N/A,FALSE,"초도품 (5)";#N/A,#N/A,FALSE,"초도품 (6)"}</definedName>
    <definedName name="ㅔㅔ" localSheetId="0" hidden="1">{#N/A,#N/A,FALSE,"초도품";#N/A,#N/A,FALSE,"초도품 (2)";#N/A,#N/A,FALSE,"초도품 (3)";#N/A,#N/A,FALSE,"초도품 (4)";#N/A,#N/A,FALSE,"초도품 (5)";#N/A,#N/A,FALSE,"초도품 (6)"}</definedName>
    <definedName name="ㅔㅔ" localSheetId="3" hidden="1">{#N/A,#N/A,FALSE,"초도품";#N/A,#N/A,FALSE,"초도품 (2)";#N/A,#N/A,FALSE,"초도품 (3)";#N/A,#N/A,FALSE,"초도품 (4)";#N/A,#N/A,FALSE,"초도품 (5)";#N/A,#N/A,FALSE,"초도품 (6)"}</definedName>
    <definedName name="ㅔㅔ" hidden="1">{#N/A,#N/A,FALSE,"초도품";#N/A,#N/A,FALSE,"초도품 (2)";#N/A,#N/A,FALSE,"초도품 (3)";#N/A,#N/A,FALSE,"초도품 (4)";#N/A,#N/A,FALSE,"초도품 (5)";#N/A,#N/A,FALSE,"초도품 (6)"}</definedName>
    <definedName name="ㅔㅔㅔ" localSheetId="0" hidden="1">{#N/A,#N/A,FALSE,"지침";#N/A,#N/A,FALSE,"환경분석";#N/A,#N/A,FALSE,"Sheet16"}</definedName>
    <definedName name="ㅔㅔㅔ" hidden="1">{#N/A,#N/A,FALSE,"지침";#N/A,#N/A,FALSE,"환경분석";#N/A,#N/A,FALSE,"Sheet16"}</definedName>
    <definedName name="ㅕ" localSheetId="25" hidden="1">{#N/A,#N/A,FALSE,"BS";#N/A,#N/A,FALSE,"PL";#N/A,#N/A,FALSE,"처분";#N/A,#N/A,FALSE,"현금";#N/A,#N/A,FALSE,"매출";#N/A,#N/A,FALSE,"원가";#N/A,#N/A,FALSE,"경영"}</definedName>
    <definedName name="ㅕ" localSheetId="0" hidden="1">{#N/A,#N/A,FALSE,"BS";#N/A,#N/A,FALSE,"PL";#N/A,#N/A,FALSE,"처분";#N/A,#N/A,FALSE,"현금";#N/A,#N/A,FALSE,"매출";#N/A,#N/A,FALSE,"원가";#N/A,#N/A,FALSE,"경영"}</definedName>
    <definedName name="ㅕ" localSheetId="3" hidden="1">{#N/A,#N/A,FALSE,"BS";#N/A,#N/A,FALSE,"PL";#N/A,#N/A,FALSE,"처분";#N/A,#N/A,FALSE,"현금";#N/A,#N/A,FALSE,"매출";#N/A,#N/A,FALSE,"원가";#N/A,#N/A,FALSE,"경영"}</definedName>
    <definedName name="ㅕ" hidden="1">{#N/A,#N/A,FALSE,"BS";#N/A,#N/A,FALSE,"PL";#N/A,#N/A,FALSE,"처분";#N/A,#N/A,FALSE,"현금";#N/A,#N/A,FALSE,"매출";#N/A,#N/A,FALSE,"원가";#N/A,#N/A,FALSE,"경영"}</definedName>
    <definedName name="ㅕ해" localSheetId="0" hidden="1">{#N/A,#N/A,FALSE,"지침";#N/A,#N/A,FALSE,"환경분석";#N/A,#N/A,FALSE,"Sheet16"}</definedName>
    <definedName name="ㅕ해" hidden="1">{#N/A,#N/A,FALSE,"지침";#N/A,#N/A,FALSE,"환경분석";#N/A,#N/A,FALSE,"Sheet16"}</definedName>
    <definedName name="ㅕㅕ" localSheetId="0" hidden="1">{#N/A,#N/A,FALSE,"단축1";#N/A,#N/A,FALSE,"단축2";#N/A,#N/A,FALSE,"단축3";#N/A,#N/A,FALSE,"장축";#N/A,#N/A,FALSE,"4WD"}</definedName>
    <definedName name="ㅕㅕ" hidden="1">{#N/A,#N/A,FALSE,"단축1";#N/A,#N/A,FALSE,"단축2";#N/A,#N/A,FALSE,"단축3";#N/A,#N/A,FALSE,"장축";#N/A,#N/A,FALSE,"4WD"}</definedName>
    <definedName name="ㅕㅕㅕ" localSheetId="25" hidden="1">{#N/A,#N/A,FALSE,"을지 (4)";#N/A,#N/A,FALSE,"을지 (5)";#N/A,#N/A,FALSE,"을지 (6)"}</definedName>
    <definedName name="ㅕㅕㅕ" localSheetId="0" hidden="1">{#N/A,#N/A,FALSE,"을지 (4)";#N/A,#N/A,FALSE,"을지 (5)";#N/A,#N/A,FALSE,"을지 (6)"}</definedName>
    <definedName name="ㅕㅕㅕ" localSheetId="3" hidden="1">{#N/A,#N/A,FALSE,"을지 (4)";#N/A,#N/A,FALSE,"을지 (5)";#N/A,#N/A,FALSE,"을지 (6)"}</definedName>
    <definedName name="ㅕㅕㅕ" hidden="1">{#N/A,#N/A,FALSE,"을지 (4)";#N/A,#N/A,FALSE,"을지 (5)";#N/A,#N/A,FALSE,"을지 (6)"}</definedName>
    <definedName name="ㅕㅛ" localSheetId="25" hidden="1">{#N/A,#N/A,FALSE,"Sheet1"}</definedName>
    <definedName name="ㅕㅛ" localSheetId="0" hidden="1">{#N/A,#N/A,FALSE,"Sheet1"}</definedName>
    <definedName name="ㅕㅛ" localSheetId="3" hidden="1">{#N/A,#N/A,FALSE,"Sheet1"}</definedName>
    <definedName name="ㅕㅛ" hidden="1">{#N/A,#N/A,FALSE,"Sheet1"}</definedName>
    <definedName name="ㅖ0" localSheetId="0" hidden="1">{#N/A,#N/A,FALSE,"PART-1234-8-12-9(41)";#N/A,#N/A,FALSE,"PARTS-2(3)";#N/A,#N/A,FALSE,"VAN SYSTEM";#N/A,#N/A,FALSE,"PARTS-10(26)";#N/A,#N/A,FALSE,"PART-5-6-7-11(14)";#N/A,#N/A,FALSE,"PARTS-4(3)";#N/A,#N/A,FALSE,"PCLASS"}</definedName>
    <definedName name="ㅖ0" hidden="1">{#N/A,#N/A,FALSE,"PART-1234-8-12-9(41)";#N/A,#N/A,FALSE,"PARTS-2(3)";#N/A,#N/A,FALSE,"VAN SYSTEM";#N/A,#N/A,FALSE,"PARTS-10(26)";#N/A,#N/A,FALSE,"PART-5-6-7-11(14)";#N/A,#N/A,FALSE,"PARTS-4(3)";#N/A,#N/A,FALSE,"PCLASS"}</definedName>
    <definedName name="ㅖㅖ"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ㅖㅖ"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ㅗ" localSheetId="25" hidden="1">{#N/A,#N/A,FALSE,"BS";#N/A,#N/A,FALSE,"PL";#N/A,#N/A,FALSE,"처분";#N/A,#N/A,FALSE,"현금";#N/A,#N/A,FALSE,"매출";#N/A,#N/A,FALSE,"원가";#N/A,#N/A,FALSE,"경영"}</definedName>
    <definedName name="ㅗ" localSheetId="0" hidden="1">{#N/A,#N/A,FALSE,"BS";#N/A,#N/A,FALSE,"PL";#N/A,#N/A,FALSE,"처분";#N/A,#N/A,FALSE,"현금";#N/A,#N/A,FALSE,"매출";#N/A,#N/A,FALSE,"원가";#N/A,#N/A,FALSE,"경영"}</definedName>
    <definedName name="ㅗ" localSheetId="3" hidden="1">{#N/A,#N/A,FALSE,"BS";#N/A,#N/A,FALSE,"PL";#N/A,#N/A,FALSE,"처분";#N/A,#N/A,FALSE,"현금";#N/A,#N/A,FALSE,"매출";#N/A,#N/A,FALSE,"원가";#N/A,#N/A,FALSE,"경영"}</definedName>
    <definedName name="ㅗ" hidden="1">{#N/A,#N/A,FALSE,"BS";#N/A,#N/A,FALSE,"PL";#N/A,#N/A,FALSE,"처분";#N/A,#N/A,FALSE,"현금";#N/A,#N/A,FALSE,"매출";#N/A,#N/A,FALSE,"원가";#N/A,#N/A,FALSE,"경영"}</definedName>
    <definedName name="ㅗ_2"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ㅗ_2"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ㅗsjyjtr"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ㅗsjyjtr"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ㅗㄱㄴㅇㅁ" localSheetId="0" hidden="1">{#N/A,#N/A,TRUE,"일정"}</definedName>
    <definedName name="ㅗㄱㄴㅇㅁ" localSheetId="3" hidden="1">{#N/A,#N/A,TRUE,"일정"}</definedName>
    <definedName name="ㅗㄱㄴㅇㅁ" hidden="1">{#N/A,#N/A,TRUE,"일정"}</definedName>
    <definedName name="ㅗ돟ㄷ" localSheetId="0" hidden="1">{#N/A,#N/A,FALSE,"단축1";#N/A,#N/A,FALSE,"단축2";#N/A,#N/A,FALSE,"단축3";#N/A,#N/A,FALSE,"장축";#N/A,#N/A,FALSE,"4WD"}</definedName>
    <definedName name="ㅗ돟ㄷ" hidden="1">{#N/A,#N/A,FALSE,"단축1";#N/A,#N/A,FALSE,"단축2";#N/A,#N/A,FALSE,"단축3";#N/A,#N/A,FALSE,"장축";#N/A,#N/A,FALSE,"4WD"}</definedName>
    <definedName name="ㅗㄹ독독돋ㄱㅎㅂ슈구" localSheetId="0" hidden="1">{#N/A,#N/A,FALSE,"PART-1234-8-12-9(41)";#N/A,#N/A,FALSE,"PARTS-2(3)";#N/A,#N/A,FALSE,"VAN SYSTEM";#N/A,#N/A,FALSE,"PARTS-10(26)";#N/A,#N/A,FALSE,"PART-5-6-7-11(14)";#N/A,#N/A,FALSE,"PARTS-4(3)";#N/A,#N/A,FALSE,"PCLASS"}</definedName>
    <definedName name="ㅗㄹ독독돋ㄱㅎㅂ슈구" hidden="1">{#N/A,#N/A,FALSE,"PART-1234-8-12-9(41)";#N/A,#N/A,FALSE,"PARTS-2(3)";#N/A,#N/A,FALSE,"VAN SYSTEM";#N/A,#N/A,FALSE,"PARTS-10(26)";#N/A,#N/A,FALSE,"PART-5-6-7-11(14)";#N/A,#N/A,FALSE,"PARTS-4(3)";#N/A,#N/A,FALSE,"PCLASS"}</definedName>
    <definedName name="ㅗㄹ호"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라옹" localSheetId="0" hidden="1">{"'5'!$A$1:$BB$147"}</definedName>
    <definedName name="ㅗ라옹" hidden="1">{"'5'!$A$1:$BB$147"}</definedName>
    <definedName name="ㅗㅀ" localSheetId="0" hidden="1">{#N/A,#N/A,FALSE,"지침";#N/A,#N/A,FALSE,"환경분석";#N/A,#N/A,FALSE,"Sheet16"}</definedName>
    <definedName name="ㅗㅀ" hidden="1">{#N/A,#N/A,FALSE,"지침";#N/A,#N/A,FALSE,"환경분석";#N/A,#N/A,FALSE,"Sheet16"}</definedName>
    <definedName name="ㅗㅁㅈ몸조" localSheetId="0" hidden="1">{#N/A,#N/A,FALSE,"단축1";#N/A,#N/A,FALSE,"단축2";#N/A,#N/A,FALSE,"단축3";#N/A,#N/A,FALSE,"장축";#N/A,#N/A,FALSE,"4WD"}</definedName>
    <definedName name="ㅗㅁㅈ몸조" hidden="1">{#N/A,#N/A,FALSE,"단축1";#N/A,#N/A,FALSE,"단축2";#N/A,#N/A,FALSE,"단축3";#N/A,#N/A,FALSE,"장축";#N/A,#N/A,FALSE,"4WD"}</definedName>
    <definedName name="ㅗㅅ곡"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ㅗㅅ곡" hidden="1">{#N/A,#N/A,FALSE,"손익표지";#N/A,#N/A,FALSE,"손익계산";#N/A,#N/A,FALSE,"일반관리비";#N/A,#N/A,FALSE,"영업외수익";#N/A,#N/A,FALSE,"영업외비용";#N/A,#N/A,FALSE,"매출액";#N/A,#N/A,FALSE,"요약손익";#N/A,#N/A,FALSE,"요약대차";#N/A,#N/A,FALSE,"매출채권현황";#N/A,#N/A,FALSE,"매출채권명세"}</definedName>
    <definedName name="ㅗ오" hidden="1">#REF!</definedName>
    <definedName name="ㅗㅎ" localSheetId="25" hidden="1">{#N/A,#N/A,FALSE,"Sheet1"}</definedName>
    <definedName name="ㅗㅎ" localSheetId="0" hidden="1">{#N/A,#N/A,FALSE,"Sheet1"}</definedName>
    <definedName name="ㅗㅎ" localSheetId="3" hidden="1">{#N/A,#N/A,FALSE,"Sheet1"}</definedName>
    <definedName name="ㅗㅎ" hidden="1">{#N/A,#N/A,FALSE,"Sheet1"}</definedName>
    <definedName name="ㅗㅎㅇㅁㄹㅇㅎ" localSheetId="0" hidden="1">{#N/A,"수불부",FALSE,"사급자재수불서";#N/A,"수불부",FALSE,"사급자재수불서"}</definedName>
    <definedName name="ㅗㅎㅇㅁㄹㅇㅎ" hidden="1">{#N/A,"수불부",FALSE,"사급자재수불서";#N/A,"수불부",FALSE,"사급자재수불서"}</definedName>
    <definedName name="ㅗ허" localSheetId="0" hidden="1">{#N/A,#N/A,FALSE,"98소지이동TOTvs99.1 (2)";#N/A,#N/A,FALSE,"TOTAL";#N/A,#N/A,FALSE,"98소지이동TOTvs99.1(b) (2)"}</definedName>
    <definedName name="ㅗ허" localSheetId="3" hidden="1">{#N/A,#N/A,FALSE,"98소지이동TOTvs99.1 (2)";#N/A,#N/A,FALSE,"TOTAL";#N/A,#N/A,FALSE,"98소지이동TOTvs99.1(b) (2)"}</definedName>
    <definedName name="ㅗ허" hidden="1">{#N/A,#N/A,FALSE,"98소지이동TOTvs99.1 (2)";#N/A,#N/A,FALSE,"TOTAL";#N/A,#N/A,FALSE,"98소지이동TOTvs99.1(b) (2)"}</definedName>
    <definedName name="ㅗ허호ㅓ"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ㅗ허호ㅓ" hidden="1">{#N/A,#N/A,FALSE,"손익표지";#N/A,#N/A,FALSE,"손익계산";#N/A,#N/A,FALSE,"일반관리비";#N/A,#N/A,FALSE,"영업외수익";#N/A,#N/A,FALSE,"영업외비용";#N/A,#N/A,FALSE,"매출액";#N/A,#N/A,FALSE,"요약손익";#N/A,#N/A,FALSE,"요약대차";#N/A,#N/A,FALSE,"매출채권현황";#N/A,#N/A,FALSE,"매출채권명세"}</definedName>
    <definedName name="ㅗ호"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ㅗ호" hidden="1">{#N/A,#N/A,FALSE,"손익표지";#N/A,#N/A,FALSE,"손익계산";#N/A,#N/A,FALSE,"일반관리비";#N/A,#N/A,FALSE,"영업외수익";#N/A,#N/A,FALSE,"영업외비용";#N/A,#N/A,FALSE,"매출액";#N/A,#N/A,FALSE,"요약손익";#N/A,#N/A,FALSE,"요약대차";#N/A,#N/A,FALSE,"매출채권현황";#N/A,#N/A,FALSE,"매출채권명세"}</definedName>
    <definedName name="ㅗㅓ" localSheetId="0" hidden="1">{#N/A,#N/A,FALSE,"BS";#N/A,#N/A,FALSE,"PL";#N/A,#N/A,FALSE,"처분";#N/A,#N/A,FALSE,"현금";#N/A,#N/A,FALSE,"매출";#N/A,#N/A,FALSE,"원가";#N/A,#N/A,FALSE,"경영"}</definedName>
    <definedName name="ㅗㅓ" localSheetId="3" hidden="1">{#N/A,#N/A,FALSE,"BS";#N/A,#N/A,FALSE,"PL";#N/A,#N/A,FALSE,"처분";#N/A,#N/A,FALSE,"현금";#N/A,#N/A,FALSE,"매출";#N/A,#N/A,FALSE,"원가";#N/A,#N/A,FALSE,"경영"}</definedName>
    <definedName name="ㅗㅓ" hidden="1">{#N/A,#N/A,FALSE,"BS";#N/A,#N/A,FALSE,"PL";#N/A,#N/A,FALSE,"처분";#N/A,#N/A,FALSE,"현금";#N/A,#N/A,FALSE,"매출";#N/A,#N/A,FALSE,"원가";#N/A,#N/A,FALSE,"경영"}</definedName>
    <definedName name="ㅗㅓ허호" localSheetId="2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ㅓ허호"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ㅓ허호"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ㅓ허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ㅓㅏㅣ" localSheetId="0" hidden="1">{#N/A,#N/A,FALSE,"단축1";#N/A,#N/A,FALSE,"단축2";#N/A,#N/A,FALSE,"단축3";#N/A,#N/A,FALSE,"장축";#N/A,#N/A,FALSE,"4WD"}</definedName>
    <definedName name="ㅗㅓㅏㅣ" hidden="1">{#N/A,#N/A,FALSE,"단축1";#N/A,#N/A,FALSE,"단축2";#N/A,#N/A,FALSE,"단축3";#N/A,#N/A,FALSE,"장축";#N/A,#N/A,FALSE,"4WD"}</definedName>
    <definedName name="ㅗㅗ" localSheetId="25" hidden="1">{#N/A,#N/A,FALSE,"초도품";#N/A,#N/A,FALSE,"초도품 (2)";#N/A,#N/A,FALSE,"초도품 (3)";#N/A,#N/A,FALSE,"초도품 (4)";#N/A,#N/A,FALSE,"초도품 (5)";#N/A,#N/A,FALSE,"초도품 (6)"}</definedName>
    <definedName name="ㅗㅗ" localSheetId="0" hidden="1">{#N/A,#N/A,FALSE,"초도품";#N/A,#N/A,FALSE,"초도품 (2)";#N/A,#N/A,FALSE,"초도품 (3)";#N/A,#N/A,FALSE,"초도품 (4)";#N/A,#N/A,FALSE,"초도품 (5)";#N/A,#N/A,FALSE,"초도품 (6)"}</definedName>
    <definedName name="ㅗㅗ" localSheetId="3" hidden="1">{#N/A,#N/A,FALSE,"초도품";#N/A,#N/A,FALSE,"초도품 (2)";#N/A,#N/A,FALSE,"초도품 (3)";#N/A,#N/A,FALSE,"초도품 (4)";#N/A,#N/A,FALSE,"초도품 (5)";#N/A,#N/A,FALSE,"초도품 (6)"}</definedName>
    <definedName name="ㅗㅗ" hidden="1">{#N/A,#N/A,FALSE,"초도품";#N/A,#N/A,FALSE,"초도품 (2)";#N/A,#N/A,FALSE,"초도품 (3)";#N/A,#N/A,FALSE,"초도품 (4)";#N/A,#N/A,FALSE,"초도품 (5)";#N/A,#N/A,FALSE,"초도품 (6)"}</definedName>
    <definedName name="ㅗㅗㅇㅀㅇㅁㄴㅇㅀ"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ㅗㅗㅇㅀㅇㅁㄴㅇㅀ" hidden="1">{#N/A,#N/A,FALSE,"손익표지";#N/A,#N/A,FALSE,"손익계산";#N/A,#N/A,FALSE,"일반관리비";#N/A,#N/A,FALSE,"영업외수익";#N/A,#N/A,FALSE,"영업외비용";#N/A,#N/A,FALSE,"매출액";#N/A,#N/A,FALSE,"요약손익";#N/A,#N/A,FALSE,"요약대차";#N/A,#N/A,FALSE,"매출채권현황";#N/A,#N/A,FALSE,"매출채권명세"}</definedName>
    <definedName name="ㅗㅗㅗㅗㅗㅗㅗㅗㅗㅗ" localSheetId="0" hidden="1">{#N/A,#N/A,TRUE,"일정"}</definedName>
    <definedName name="ㅗㅗㅗㅗㅗㅗㅗㅗㅗㅗ" localSheetId="3" hidden="1">{#N/A,#N/A,TRUE,"일정"}</definedName>
    <definedName name="ㅗㅗㅗㅗㅗㅗㅗㅗㅗㅗ" hidden="1">{#N/A,#N/A,TRUE,"일정"}</definedName>
    <definedName name="ㅗㅠㅏㅓ" localSheetId="0" hidden="1">{#N/A,#N/A,FALSE,"교재수정"}</definedName>
    <definedName name="ㅗㅠㅏㅓ" localSheetId="3" hidden="1">{#N/A,#N/A,FALSE,"교재수정"}</definedName>
    <definedName name="ㅗㅠㅏㅓ" hidden="1">{#N/A,#N/A,FALSE,"교재수정"}</definedName>
    <definedName name="ㅘㅏ리ㅓㅁ" localSheetId="0" hidden="1">{"mult96",#N/A,FALSE,"PETCOMP";"est96",#N/A,FALSE,"PETCOMP";"mult95",#N/A,FALSE,"PETCOMP";"est95",#N/A,FALSE,"PETCOMP";"multltm",#N/A,FALSE,"PETCOMP";"resultltm",#N/A,FALSE,"PETCOMP"}</definedName>
    <definedName name="ㅘㅏ리ㅓㅁ" hidden="1">{"mult96",#N/A,FALSE,"PETCOMP";"est96",#N/A,FALSE,"PETCOMP";"mult95",#N/A,FALSE,"PETCOMP";"est95",#N/A,FALSE,"PETCOMP";"multltm",#N/A,FALSE,"PETCOMP";"resultltm",#N/A,FALSE,"PETCOMP"}</definedName>
    <definedName name="ㅘㅣㅓㅣㅏ" localSheetId="0" hidden="1">{#N/A,#N/A,FALSE,"교재수정"}</definedName>
    <definedName name="ㅘㅣㅓㅣㅏ" localSheetId="3" hidden="1">{#N/A,#N/A,FALSE,"교재수정"}</definedName>
    <definedName name="ㅘㅣㅓㅣㅏ" hidden="1">{#N/A,#N/A,FALSE,"교재수정"}</definedName>
    <definedName name="ㅚㅏㅗ"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ㅚㅏㅗ" hidden="1">{#N/A,#N/A,FALSE,"손익표지";#N/A,#N/A,FALSE,"손익계산";#N/A,#N/A,FALSE,"일반관리비";#N/A,#N/A,FALSE,"영업외수익";#N/A,#N/A,FALSE,"영업외비용";#N/A,#N/A,FALSE,"매출액";#N/A,#N/A,FALSE,"요약손익";#N/A,#N/A,FALSE,"요약대차";#N/A,#N/A,FALSE,"매출채권현황";#N/A,#N/A,FALSE,"매출채권명세"}</definedName>
    <definedName name="ㅛ" localSheetId="25" hidden="1">{#N/A,#N/A,FALSE,"BS";#N/A,#N/A,FALSE,"PL";#N/A,#N/A,FALSE,"처분";#N/A,#N/A,FALSE,"현금";#N/A,#N/A,FALSE,"매출";#N/A,#N/A,FALSE,"원가";#N/A,#N/A,FALSE,"경영"}</definedName>
    <definedName name="ㅛ" localSheetId="0" hidden="1">{#N/A,#N/A,FALSE,"BS";#N/A,#N/A,FALSE,"PL";#N/A,#N/A,FALSE,"처분";#N/A,#N/A,FALSE,"현금";#N/A,#N/A,FALSE,"매출";#N/A,#N/A,FALSE,"원가";#N/A,#N/A,FALSE,"경영"}</definedName>
    <definedName name="ㅛ" localSheetId="3" hidden="1">{#N/A,#N/A,FALSE,"BS";#N/A,#N/A,FALSE,"PL";#N/A,#N/A,FALSE,"처분";#N/A,#N/A,FALSE,"현금";#N/A,#N/A,FALSE,"매출";#N/A,#N/A,FALSE,"원가";#N/A,#N/A,FALSE,"경영"}</definedName>
    <definedName name="ㅛ" hidden="1">{#N/A,#N/A,FALSE,"BS";#N/A,#N/A,FALSE,"PL";#N/A,#N/A,FALSE,"처분";#N/A,#N/A,FALSE,"현금";#N/A,#N/A,FALSE,"매출";#N/A,#N/A,FALSE,"원가";#N/A,#N/A,FALSE,"경영"}</definedName>
    <definedName name="ㅛㄱ됴ㄱㄷ죠ㅅㄱ됴ㅅㄱㄷ죡ㄷ죠" localSheetId="0" hidden="1">{#N/A,#N/A,TRUE,"일정"}</definedName>
    <definedName name="ㅛㄱ됴ㄱㄷ죠ㅅㄱ됴ㅅㄱㄷ죡ㄷ죠" localSheetId="3" hidden="1">{#N/A,#N/A,TRUE,"일정"}</definedName>
    <definedName name="ㅛㄱ됴ㄱㄷ죠ㅅㄱ됴ㅅㄱㄷ죡ㄷ죠" hidden="1">{#N/A,#N/A,TRUE,"일정"}</definedName>
    <definedName name="ㅛ섣"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ㅛ섣" hidden="1">{#N/A,#N/A,FALSE,"손익표지";#N/A,#N/A,FALSE,"손익계산";#N/A,#N/A,FALSE,"일반관리비";#N/A,#N/A,FALSE,"영업외수익";#N/A,#N/A,FALSE,"영업외비용";#N/A,#N/A,FALSE,"매출액";#N/A,#N/A,FALSE,"요약손익";#N/A,#N/A,FALSE,"요약대차";#N/A,#N/A,FALSE,"매출채권현황";#N/A,#N/A,FALSE,"매출채권명세"}</definedName>
    <definedName name="ㅛㅕㅑ" localSheetId="0" hidden="1">{#N/A,#N/A,FALSE,"BS";#N/A,#N/A,FALSE,"PL";#N/A,#N/A,FALSE,"A";#N/A,#N/A,FALSE,"B";#N/A,#N/A,FALSE,"B1";#N/A,#N/A,FALSE,"C";#N/A,#N/A,FALSE,"C1";#N/A,#N/A,FALSE,"C2";#N/A,#N/A,FALSE,"D";#N/A,#N/A,FALSE,"E";#N/A,#N/A,FALSE,"F";#N/A,#N/A,FALSE,"AA";#N/A,#N/A,FALSE,"BB";#N/A,#N/A,FALSE,"CC";#N/A,#N/A,FALSE,"DD";#N/A,#N/A,FALSE,"EE";#N/A,#N/A,FALSE,"FF";#N/A,#N/A,FALSE,"PL10";#N/A,#N/A,FALSE,"PL20";#N/A,#N/A,FALSE,"PL30"}</definedName>
    <definedName name="ㅛㅕㅑ" localSheetId="3" hidden="1">{#N/A,#N/A,FALSE,"BS";#N/A,#N/A,FALSE,"PL";#N/A,#N/A,FALSE,"A";#N/A,#N/A,FALSE,"B";#N/A,#N/A,FALSE,"B1";#N/A,#N/A,FALSE,"C";#N/A,#N/A,FALSE,"C1";#N/A,#N/A,FALSE,"C2";#N/A,#N/A,FALSE,"D";#N/A,#N/A,FALSE,"E";#N/A,#N/A,FALSE,"F";#N/A,#N/A,FALSE,"AA";#N/A,#N/A,FALSE,"BB";#N/A,#N/A,FALSE,"CC";#N/A,#N/A,FALSE,"DD";#N/A,#N/A,FALSE,"EE";#N/A,#N/A,FALSE,"FF";#N/A,#N/A,FALSE,"PL10";#N/A,#N/A,FALSE,"PL20";#N/A,#N/A,FALSE,"PL30"}</definedName>
    <definedName name="ㅛㅕㅑ" hidden="1">{#N/A,#N/A,FALSE,"BS";#N/A,#N/A,FALSE,"PL";#N/A,#N/A,FALSE,"A";#N/A,#N/A,FALSE,"B";#N/A,#N/A,FALSE,"B1";#N/A,#N/A,FALSE,"C";#N/A,#N/A,FALSE,"C1";#N/A,#N/A,FALSE,"C2";#N/A,#N/A,FALSE,"D";#N/A,#N/A,FALSE,"E";#N/A,#N/A,FALSE,"F";#N/A,#N/A,FALSE,"AA";#N/A,#N/A,FALSE,"BB";#N/A,#N/A,FALSE,"CC";#N/A,#N/A,FALSE,"DD";#N/A,#N/A,FALSE,"EE";#N/A,#N/A,FALSE,"FF";#N/A,#N/A,FALSE,"PL10";#N/A,#N/A,FALSE,"PL20";#N/A,#N/A,FALSE,"PL30"}</definedName>
    <definedName name="ㅛㅛ" localSheetId="0" hidden="1">{#N/A,#N/A,FALSE,"P.C.B"}</definedName>
    <definedName name="ㅛㅛ" hidden="1">{#N/A,#N/A,FALSE,"P.C.B"}</definedName>
    <definedName name="ㅛㅛㅛ" localSheetId="25" hidden="1">{#N/A,#N/A,FALSE,"초도품";#N/A,#N/A,FALSE,"초도품 (2)";#N/A,#N/A,FALSE,"초도품 (3)";#N/A,#N/A,FALSE,"초도품 (4)";#N/A,#N/A,FALSE,"초도품 (5)";#N/A,#N/A,FALSE,"초도품 (6)"}</definedName>
    <definedName name="ㅛㅛㅛ" localSheetId="0" hidden="1">{#N/A,#N/A,FALSE,"초도품";#N/A,#N/A,FALSE,"초도품 (2)";#N/A,#N/A,FALSE,"초도품 (3)";#N/A,#N/A,FALSE,"초도품 (4)";#N/A,#N/A,FALSE,"초도품 (5)";#N/A,#N/A,FALSE,"초도품 (6)"}</definedName>
    <definedName name="ㅛㅛㅛ" localSheetId="3" hidden="1">{#N/A,#N/A,FALSE,"초도품";#N/A,#N/A,FALSE,"초도품 (2)";#N/A,#N/A,FALSE,"초도품 (3)";#N/A,#N/A,FALSE,"초도품 (4)";#N/A,#N/A,FALSE,"초도품 (5)";#N/A,#N/A,FALSE,"초도품 (6)"}</definedName>
    <definedName name="ㅛㅛㅛ" hidden="1">{#N/A,#N/A,FALSE,"초도품";#N/A,#N/A,FALSE,"초도품 (2)";#N/A,#N/A,FALSE,"초도품 (3)";#N/A,#N/A,FALSE,"초도품 (4)";#N/A,#N/A,FALSE,"초도품 (5)";#N/A,#N/A,FALSE,"초도품 (6)"}</definedName>
    <definedName name="ㅜ" localSheetId="25"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ㅜ" localSheetId="0"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ㅜ"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ㅜㄷㅅ2" hidden="1">#REF!</definedName>
    <definedName name="ㅜㅗㅛ" localSheetId="25" hidden="1">{#N/A,#N/A,FALSE,"Sheet1"}</definedName>
    <definedName name="ㅜㅗㅛ" localSheetId="0" hidden="1">{#N/A,#N/A,FALSE,"Sheet1"}</definedName>
    <definedName name="ㅜㅗㅛ" localSheetId="3" hidden="1">{#N/A,#N/A,FALSE,"Sheet1"}</definedName>
    <definedName name="ㅜㅗㅛ" hidden="1">{#N/A,#N/A,FALSE,"Sheet1"}</definedName>
    <definedName name="ㅜㅛㅅㄱ누ㅛㅅㄱ누ㅛㅅㄴ구ㅛㅅㄱㄴ" localSheetId="0" hidden="1">{#N/A,#N/A,TRUE,"일정"}</definedName>
    <definedName name="ㅜㅛㅅㄱ누ㅛㅅㄱ누ㅛㅅㄴ구ㅛㅅㄱㄴ" localSheetId="3" hidden="1">{#N/A,#N/A,TRUE,"일정"}</definedName>
    <definedName name="ㅜㅛㅅㄱ누ㅛㅅㄱ누ㅛㅅㄴ구ㅛㅅㄱㄴ" hidden="1">{#N/A,#N/A,TRUE,"일정"}</definedName>
    <definedName name="ㅜㅜ" localSheetId="0" hidden="1">{#N/A,#N/A,FALSE,"UNIT";#N/A,#N/A,FALSE,"UNIT";#N/A,#N/A,FALSE,"계정"}</definedName>
    <definedName name="ㅜㅜ" hidden="1">{#N/A,#N/A,FALSE,"UNIT";#N/A,#N/A,FALSE,"UNIT";#N/A,#N/A,FALSE,"계정"}</definedName>
    <definedName name="ㅜㅜㅜ" localSheetId="0" hidden="1">{"'5'!$A$1:$BB$147"}</definedName>
    <definedName name="ㅜㅜㅜ" hidden="1">{"'5'!$A$1:$BB$147"}</definedName>
    <definedName name="ㅜㅜㅜㅜ" localSheetId="0" hidden="1">{#N/A,#N/A,FALSE,"UNIT";#N/A,#N/A,FALSE,"UNIT";#N/A,#N/A,FALSE,"계정"}</definedName>
    <definedName name="ㅜㅜㅜㅜ" hidden="1">{#N/A,#N/A,FALSE,"UNIT";#N/A,#N/A,FALSE,"UNIT";#N/A,#N/A,FALSE,"계정"}</definedName>
    <definedName name="ㅜㅜㅜㅜㅜㅜ" localSheetId="0" hidden="1">{#N/A,#N/A,FALSE,"UNIT";#N/A,#N/A,FALSE,"UNIT";#N/A,#N/A,FALSE,"계정"}</definedName>
    <definedName name="ㅜㅜㅜㅜㅜㅜ" hidden="1">{#N/A,#N/A,FALSE,"UNIT";#N/A,#N/A,FALSE,"UNIT";#N/A,#N/A,FALSE,"계정"}</definedName>
    <definedName name="ㅜㅜㅜㅜㅜㅜㅜㅜㅜ" localSheetId="25" hidden="1">{#N/A,#N/A,FALSE,"Sheet1"}</definedName>
    <definedName name="ㅜㅜㅜㅜㅜㅜㅜㅜㅜ" localSheetId="0" hidden="1">{#N/A,#N/A,FALSE,"Sheet1"}</definedName>
    <definedName name="ㅜㅜㅜㅜㅜㅜㅜㅜㅜ" localSheetId="3" hidden="1">{#N/A,#N/A,FALSE,"Sheet1"}</definedName>
    <definedName name="ㅜㅜㅜㅜㅜㅜㅜㅜㅜ" hidden="1">{#N/A,#N/A,FALSE,"Sheet1"}</definedName>
    <definedName name="ㅠ" localSheetId="25" hidden="1">{#N/A,#N/A,FALSE,"UNIT";#N/A,#N/A,FALSE,"UNIT";#N/A,#N/A,FALSE,"계정"}</definedName>
    <definedName name="ㅠ" localSheetId="0" hidden="1">{#N/A,#N/A,FALSE,"UNIT";#N/A,#N/A,FALSE,"UNIT";#N/A,#N/A,FALSE,"계정"}</definedName>
    <definedName name="ㅠ" localSheetId="3" hidden="1">{#N/A,#N/A,FALSE,"UNIT";#N/A,#N/A,FALSE,"UNIT";#N/A,#N/A,FALSE,"계정"}</definedName>
    <definedName name="ㅠ" hidden="1">{#N/A,#N/A,FALSE,"UNIT";#N/A,#N/A,FALSE,"UNIT";#N/A,#N/A,FALSE,"계정"}</definedName>
    <definedName name="ㅠㅍ" localSheetId="0" hidden="1">{#N/A,#N/A,FALSE,"UNIT";#N/A,#N/A,FALSE,"UNIT";#N/A,#N/A,FALSE,"계정"}</definedName>
    <definedName name="ㅠㅍ" hidden="1">{#N/A,#N/A,FALSE,"UNIT";#N/A,#N/A,FALSE,"UNIT";#N/A,#N/A,FALSE,"계정"}</definedName>
    <definedName name="ㅠㅍㅇㅌㄹ" localSheetId="0" hidden="1">{#N/A,#N/A,FALSE,"단축1";#N/A,#N/A,FALSE,"단축2";#N/A,#N/A,FALSE,"단축3";#N/A,#N/A,FALSE,"장축";#N/A,#N/A,FALSE,"4WD"}</definedName>
    <definedName name="ㅠㅍㅇㅌㄹ" hidden="1">{#N/A,#N/A,FALSE,"단축1";#N/A,#N/A,FALSE,"단축2";#N/A,#N/A,FALSE,"단축3";#N/A,#N/A,FALSE,"장축";#N/A,#N/A,FALSE,"4WD"}</definedName>
    <definedName name="ㅠㅍ튜ㅍㅊㅌㅍ" localSheetId="0" hidden="1">{#N/A,#N/A,FALSE,"PART-1234-8-12-9(41)";#N/A,#N/A,FALSE,"PARTS-2(3)";#N/A,#N/A,FALSE,"VAN SYSTEM";#N/A,#N/A,FALSE,"PARTS-10(26)";#N/A,#N/A,FALSE,"PART-5-6-7-11(14)";#N/A,#N/A,FALSE,"PARTS-4(3)";#N/A,#N/A,FALSE,"PCLASS"}</definedName>
    <definedName name="ㅠㅍ튜ㅍㅊㅌㅍ" hidden="1">{#N/A,#N/A,FALSE,"PART-1234-8-12-9(41)";#N/A,#N/A,FALSE,"PARTS-2(3)";#N/A,#N/A,FALSE,"VAN SYSTEM";#N/A,#N/A,FALSE,"PARTS-10(26)";#N/A,#N/A,FALSE,"PART-5-6-7-11(14)";#N/A,#N/A,FALSE,"PARTS-4(3)";#N/A,#N/A,FALSE,"PCLASS"}</definedName>
    <definedName name="ㅠㅍ튜ㅍㅊㅌㅍ_2" localSheetId="0" hidden="1">{#N/A,#N/A,FALSE,"PART-1234-8-12-9(41)";#N/A,#N/A,FALSE,"PARTS-2(3)";#N/A,#N/A,FALSE,"VAN SYSTEM";#N/A,#N/A,FALSE,"PARTS-10(26)";#N/A,#N/A,FALSE,"PART-5-6-7-11(14)";#N/A,#N/A,FALSE,"PARTS-4(3)";#N/A,#N/A,FALSE,"PCLASS"}</definedName>
    <definedName name="ㅠㅍ튜ㅍㅊㅌㅍ_2" hidden="1">{#N/A,#N/A,FALSE,"PART-1234-8-12-9(41)";#N/A,#N/A,FALSE,"PARTS-2(3)";#N/A,#N/A,FALSE,"VAN SYSTEM";#N/A,#N/A,FALSE,"PARTS-10(26)";#N/A,#N/A,FALSE,"PART-5-6-7-11(14)";#N/A,#N/A,FALSE,"PARTS-4(3)";#N/A,#N/A,FALSE,"PCLASS"}</definedName>
    <definedName name="ㅠㅠㅠ" localSheetId="0" hidden="1">{#N/A,#N/A,FALSE,"지침";#N/A,#N/A,FALSE,"환경분석";#N/A,#N/A,FALSE,"Sheet16"}</definedName>
    <definedName name="ㅠㅠㅠ" hidden="1">{#N/A,#N/A,FALSE,"지침";#N/A,#N/A,FALSE,"환경분석";#N/A,#N/A,FALSE,"Sheet16"}</definedName>
    <definedName name="ㅠㅠㅠㅠㅠ" localSheetId="0" hidden="1">{#N/A,#N/A,FALSE,"UNIT";#N/A,#N/A,FALSE,"UNIT";#N/A,#N/A,FALSE,"계정"}</definedName>
    <definedName name="ㅠㅠㅠㅠㅠ" hidden="1">{#N/A,#N/A,FALSE,"UNIT";#N/A,#N/A,FALSE,"UNIT";#N/A,#N/A,FALSE,"계정"}</definedName>
    <definedName name="ㅠㅠㅠㅠㅠㅠ" localSheetId="0" hidden="1">{#N/A,#N/A,FALSE,"UNIT";#N/A,#N/A,FALSE,"UNIT";#N/A,#N/A,FALSE,"계정"}</definedName>
    <definedName name="ㅠㅠㅠㅠㅠㅠ" hidden="1">{#N/A,#N/A,FALSE,"UNIT";#N/A,#N/A,FALSE,"UNIT";#N/A,#N/A,FALSE,"계정"}</definedName>
    <definedName name="ㅡ" localSheetId="0"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ㅡ" localSheetId="3"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ㅡ" hidden="1">{#N/A,#N/A,FALSE,"관섬";#N/A,#N/A,FALSE,"목차";#N/A,#N/A,FALSE,"실행목표";#N/A,#N/A,FALSE,"팀별손익";#N/A,#N/A,FALSE,"월별손익";#N/A,#N/A,FALSE,"제품별손익";#N/A,#N/A,FALSE,"년간판매";#N/A,#N/A,FALSE,"관매출";#N/A,#N/A,FALSE,"관섬 단가";#N/A,#N/A,FALSE,"인원운용";#N/A,#N/A,FALSE,"판매비";#N/A,#N/A,FALSE,"팀별관리비";#N/A,#N/A,FALSE,"월별관리비";#N/A,#N/A,FALSE,"월별손익 (2)";#N/A,#N/A,FALSE,"재고 (2)";#N/A,#N/A,FALSE,"판매비 (2)";#N/A,#N/A,FALSE,"월별관리비 (2)";#N/A,#N/A,FALSE,"월별손익 (3)";#N/A,#N/A,FALSE,"관섬 매출";#N/A,#N/A,FALSE,"재고수불";#N/A,#N/A,FALSE,"판매비 (3)";#N/A,#N/A,FALSE,"월별관리비 (3)";#N/A,#N/A,FALSE,"인천원가";#N/A,#N/A,FALSE,"총원가";#N/A,#N/A,FALSE,"제조원가";#N/A,#N/A,FALSE,"기타비용";#N/A,#N/A,FALSE,"원료";#N/A,#N/A,FALSE,"연료";#N/A,#N/A,FALSE,"인천"}</definedName>
    <definedName name="ㅡㅡ" localSheetId="0" hidden="1">{#N/A,#N/A,FALSE,"BS";#N/A,#N/A,FALSE,"PL";#N/A,#N/A,FALSE,"처분";#N/A,#N/A,FALSE,"현금";#N/A,#N/A,FALSE,"매출";#N/A,#N/A,FALSE,"원가";#N/A,#N/A,FALSE,"경영"}</definedName>
    <definedName name="ㅡㅡ" hidden="1">{#N/A,#N/A,FALSE,"BS";#N/A,#N/A,FALSE,"PL";#N/A,#N/A,FALSE,"처분";#N/A,#N/A,FALSE,"현금";#N/A,#N/A,FALSE,"매출";#N/A,#N/A,FALSE,"원가";#N/A,#N/A,FALSE,"경영"}</definedName>
    <definedName name="ㅡㅡㅡ" localSheetId="0" hidden="1">{#N/A,#N/A,FALSE,"지침";#N/A,#N/A,FALSE,"환경분석";#N/A,#N/A,FALSE,"Sheet16"}</definedName>
    <definedName name="ㅡㅡㅡ" hidden="1">{#N/A,#N/A,FALSE,"지침";#N/A,#N/A,FALSE,"환경분석";#N/A,#N/A,FALSE,"Sheet16"}</definedName>
    <definedName name="ㅡㅡㅡㅡ" localSheetId="0" hidden="1">{"'7'!$B$15:$D$32"}</definedName>
    <definedName name="ㅡㅡㅡㅡ" hidden="1">{"'7'!$B$15:$D$32"}</definedName>
    <definedName name="ㅡㅡㅡㅡㅡ" hidden="1">#REF!</definedName>
    <definedName name="ㅡㅡㅡㅡㅡㅡ" localSheetId="0" hidden="1">{#N/A,#N/A,FALSE,"UNIT";#N/A,#N/A,FALSE,"UNIT";#N/A,#N/A,FALSE,"계정"}</definedName>
    <definedName name="ㅡㅡㅡㅡㅡㅡ" hidden="1">{#N/A,#N/A,FALSE,"UNIT";#N/A,#N/A,FALSE,"UNIT";#N/A,#N/A,FALSE,"계정"}</definedName>
    <definedName name="ㅡㅡㅡㅡㅡㅡㅡㅡ" localSheetId="0" hidden="1">{#N/A,#N/A,FALSE,"손익표지";#N/A,#N/A,FALSE,"손익계산";#N/A,#N/A,FALSE,"일반관리비";#N/A,#N/A,FALSE,"영업외수익";#N/A,#N/A,FALSE,"영업외비용";#N/A,#N/A,FALSE,"매출액";#N/A,#N/A,FALSE,"요약손익";#N/A,#N/A,FALSE,"요약대차";#N/A,#N/A,FALSE,"매출채권현황";#N/A,#N/A,FALSE,"매출채권명세"}</definedName>
    <definedName name="ㅡㅡㅡㅡㅡㅡㅡㅡ" hidden="1">{#N/A,#N/A,FALSE,"손익표지";#N/A,#N/A,FALSE,"손익계산";#N/A,#N/A,FALSE,"일반관리비";#N/A,#N/A,FALSE,"영업외수익";#N/A,#N/A,FALSE,"영업외비용";#N/A,#N/A,FALSE,"매출액";#N/A,#N/A,FALSE,"요약손익";#N/A,#N/A,FALSE,"요약대차";#N/A,#N/A,FALSE,"매출채권현황";#N/A,#N/A,FALSE,"매출채권명세"}</definedName>
    <definedName name="ㅣ" localSheetId="25" hidden="1">{#N/A,#N/A,FALSE,"Sheet1"}</definedName>
    <definedName name="ㅣ" localSheetId="0" hidden="1">{#N/A,#N/A,FALSE,"Sheet1"}</definedName>
    <definedName name="ㅣ" localSheetId="3" hidden="1">{#N/A,#N/A,FALSE,"Sheet1"}</definedName>
    <definedName name="ㅣ" hidden="1">{#N/A,#N/A,FALSE,"Sheet1"}</definedName>
    <definedName name="ㅣ가ㅓㅈ덜" localSheetId="0" hidden="1">{#N/A,#N/A,FALSE,"BS";#N/A,#N/A,FALSE,"PL";#N/A,#N/A,FALSE,"처분";#N/A,#N/A,FALSE,"현금";#N/A,#N/A,FALSE,"매출";#N/A,#N/A,FALSE,"원가";#N/A,#N/A,FALSE,"경영"}</definedName>
    <definedName name="ㅣ가ㅓㅈ덜" hidden="1">{#N/A,#N/A,FALSE,"BS";#N/A,#N/A,FALSE,"PL";#N/A,#N/A,FALSE,"처분";#N/A,#N/A,FALSE,"현금";#N/A,#N/A,FALSE,"매출";#N/A,#N/A,FALSE,"원가";#N/A,#N/A,FALSE,"경영"}</definedName>
    <definedName name="ㅣㄷㄷ" localSheetId="0" hidden="1">{#N/A,#N/A,FALSE,"단가표지"}</definedName>
    <definedName name="ㅣㄷㄷ" hidden="1">{#N/A,#N/A,FALSE,"단가표지"}</definedName>
    <definedName name="ㅣㅊㅇ" localSheetId="0" hidden="1">{#N/A,#N/A,FALSE,"표지&amp;목차";#N/A,#N/A,FALSE,"경영현황";#N/A,#N/A,FALSE,"매출현황";#N/A,#N/A,FALSE,"매출차이분석(양식)";#N/A,#N/A,FALSE,"손익현황";#N/A,#N/A,FALSE,"손익차이분석";#N/A,#N/A,FALSE,"제품별손익";#N/A,#N/A,FALSE,"재공재고";#N/A,#N/A,FALSE,"원가추이"}</definedName>
    <definedName name="ㅣㅊㅇ" hidden="1">{#N/A,#N/A,FALSE,"표지&amp;목차";#N/A,#N/A,FALSE,"경영현황";#N/A,#N/A,FALSE,"매출현황";#N/A,#N/A,FALSE,"매출차이분석(양식)";#N/A,#N/A,FALSE,"손익현황";#N/A,#N/A,FALSE,"손익차이분석";#N/A,#N/A,FALSE,"제품별손익";#N/A,#N/A,FALSE,"재공재고";#N/A,#N/A,FALSE,"원가추이"}</definedName>
    <definedName name="ㅣㅏ" localSheetId="25" hidden="1">{#N/A,#N/A,FALSE,"Sheet1"}</definedName>
    <definedName name="ㅣㅏ" localSheetId="0" hidden="1">{#N/A,#N/A,FALSE,"Sheet1"}</definedName>
    <definedName name="ㅣㅏ" localSheetId="3" hidden="1">{#N/A,#N/A,FALSE,"Sheet1"}</definedName>
    <definedName name="ㅣㅏ" hidden="1">{#N/A,#N/A,FALSE,"Sheet1"}</definedName>
    <definedName name="ㅣㅏㅏ" localSheetId="0" hidden="1">{#N/A,#N/A,FALSE,"97년 투자계획 세부내역 "}</definedName>
    <definedName name="ㅣㅏㅏ" hidden="1">{#N/A,#N/A,FALSE,"97년 투자계획 세부내역 "}</definedName>
    <definedName name="ㅣㅡ" localSheetId="0" hidden="1">{#N/A,#N/A,FALSE,"BS";#N/A,#N/A,FALSE,"PL";#N/A,#N/A,FALSE,"A";#N/A,#N/A,FALSE,"B";#N/A,#N/A,FALSE,"B1";#N/A,#N/A,FALSE,"C";#N/A,#N/A,FALSE,"C1";#N/A,#N/A,FALSE,"C2";#N/A,#N/A,FALSE,"D";#N/A,#N/A,FALSE,"E";#N/A,#N/A,FALSE,"F";#N/A,#N/A,FALSE,"AA";#N/A,#N/A,FALSE,"BB";#N/A,#N/A,FALSE,"CC";#N/A,#N/A,FALSE,"DD";#N/A,#N/A,FALSE,"EE";#N/A,#N/A,FALSE,"FF";#N/A,#N/A,FALSE,"PL10";#N/A,#N/A,FALSE,"PL20";#N/A,#N/A,FALSE,"PL30"}</definedName>
    <definedName name="ㅣㅡ" localSheetId="3" hidden="1">{#N/A,#N/A,FALSE,"BS";#N/A,#N/A,FALSE,"PL";#N/A,#N/A,FALSE,"A";#N/A,#N/A,FALSE,"B";#N/A,#N/A,FALSE,"B1";#N/A,#N/A,FALSE,"C";#N/A,#N/A,FALSE,"C1";#N/A,#N/A,FALSE,"C2";#N/A,#N/A,FALSE,"D";#N/A,#N/A,FALSE,"E";#N/A,#N/A,FALSE,"F";#N/A,#N/A,FALSE,"AA";#N/A,#N/A,FALSE,"BB";#N/A,#N/A,FALSE,"CC";#N/A,#N/A,FALSE,"DD";#N/A,#N/A,FALSE,"EE";#N/A,#N/A,FALSE,"FF";#N/A,#N/A,FALSE,"PL10";#N/A,#N/A,FALSE,"PL20";#N/A,#N/A,FALSE,"PL30"}</definedName>
    <definedName name="ㅣㅡ" hidden="1">{#N/A,#N/A,FALSE,"BS";#N/A,#N/A,FALSE,"PL";#N/A,#N/A,FALSE,"A";#N/A,#N/A,FALSE,"B";#N/A,#N/A,FALSE,"B1";#N/A,#N/A,FALSE,"C";#N/A,#N/A,FALSE,"C1";#N/A,#N/A,FALSE,"C2";#N/A,#N/A,FALSE,"D";#N/A,#N/A,FALSE,"E";#N/A,#N/A,FALSE,"F";#N/A,#N/A,FALSE,"AA";#N/A,#N/A,FALSE,"BB";#N/A,#N/A,FALSE,"CC";#N/A,#N/A,FALSE,"DD";#N/A,#N/A,FALSE,"EE";#N/A,#N/A,FALSE,"FF";#N/A,#N/A,FALSE,"PL10";#N/A,#N/A,FALSE,"PL20";#N/A,#N/A,FALSE,"PL30"}</definedName>
    <definedName name="ㅣㅣ" localSheetId="25" hidden="1">{#N/A,#N/A,FALSE,"을지 (4)";#N/A,#N/A,FALSE,"을지 (5)";#N/A,#N/A,FALSE,"을지 (6)"}</definedName>
    <definedName name="ㅣㅣ" localSheetId="0" hidden="1">{#N/A,#N/A,FALSE,"을지 (4)";#N/A,#N/A,FALSE,"을지 (5)";#N/A,#N/A,FALSE,"을지 (6)"}</definedName>
    <definedName name="ㅣㅣ" localSheetId="3" hidden="1">{#N/A,#N/A,FALSE,"을지 (4)";#N/A,#N/A,FALSE,"을지 (5)";#N/A,#N/A,FALSE,"을지 (6)"}</definedName>
    <definedName name="ㅣㅣ" hidden="1">{#N/A,#N/A,FALSE,"을지 (4)";#N/A,#N/A,FALSE,"을지 (5)";#N/A,#N/A,FALSE,"을지 (6)"}</definedName>
    <definedName name="ㅣㅣㅣ" localSheetId="0" hidden="1">{#N/A,#N/A,FALSE,"교재수정"}</definedName>
    <definedName name="ㅣㅣㅣ" localSheetId="3" hidden="1">{#N/A,#N/A,FALSE,"교재수정"}</definedName>
    <definedName name="ㅣㅣㅣ" hidden="1">{#N/A,#N/A,FALSE,"교재수정"}</definedName>
    <definedName name="ㅣㅣㅣㅣ" localSheetId="0" hidden="1">{#N/A,#N/A,FALSE,"BS";#N/A,#N/A,FALSE,"PL";#N/A,#N/A,FALSE,"처분";#N/A,#N/A,FALSE,"현금";#N/A,#N/A,FALSE,"매출";#N/A,#N/A,FALSE,"원가";#N/A,#N/A,FALSE,"경영"}</definedName>
    <definedName name="ㅣㅣㅣㅣ" localSheetId="3" hidden="1">{#N/A,#N/A,FALSE,"BS";#N/A,#N/A,FALSE,"PL";#N/A,#N/A,FALSE,"처분";#N/A,#N/A,FALSE,"현금";#N/A,#N/A,FALSE,"매출";#N/A,#N/A,FALSE,"원가";#N/A,#N/A,FALSE,"경영"}</definedName>
    <definedName name="ㅣㅣㅣㅣ" hidden="1">{#N/A,#N/A,FALSE,"BS";#N/A,#N/A,FALSE,"PL";#N/A,#N/A,FALSE,"처분";#N/A,#N/A,FALSE,"현금";#N/A,#N/A,FALSE,"매출";#N/A,#N/A,FALSE,"원가";#N/A,#N/A,FALSE,"경영"}</definedName>
    <definedName name="ㅣㅣㅣㅣㅣㅣㅣㅣㅣㅣㅣ" localSheetId="25" hidden="1">{#N/A,#N/A,FALSE,"Sheet1"}</definedName>
    <definedName name="ㅣㅣㅣㅣㅣㅣㅣㅣㅣㅣㅣ" localSheetId="0" hidden="1">{#N/A,#N/A,FALSE,"Sheet1"}</definedName>
    <definedName name="ㅣㅣㅣㅣㅣㅣㅣㅣㅣㅣㅣ" localSheetId="3" hidden="1">{#N/A,#N/A,FALSE,"Sheet1"}</definedName>
    <definedName name="ㅣㅣㅣㅣㅣㅣㅣㅣㅣㅣㅣ" hidden="1">{#N/A,#N/A,FALSE,"Sheet1"}</definedName>
    <definedName name="ㅣㅣㅣㅣㅣㅣㅣㅣㅣㅣㅣㅣㅣㅣㅣㅣㅣㅣㅣ" localSheetId="0"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 name="ㅣㅣㅣㅣㅣㅣㅣㅣㅣㅣㅣㅣㅣㅣㅣㅣㅣㅣㅣ" hidden="1">{#N/A,#N/A,TRUE,"1.경영비젼";#N/A,#N/A,TRUE,"2.환경분석";#N/A,#N/A,TRUE,"3.경영목표";#N/A,#N/A,TRUE,"4.중점추진";#N/A,#N/A,TRUE,"5.경영목표";#N/A,#N/A,TRUE,"6.경영계획";#N/A,#N/A,TRUE,"7.매출계획";#N/A,#N/A,TRUE,"8.손익계획";#N/A,#N/A,TRUE,"11.인원계획";#N/A,#N/A,TRUE,"12.변경현황";#N/A,#N/A,TRUE,"표지";#N/A,#N/A,TRUE,"목차";#N/A,#N/A,TRUE,"수립과정 "}</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94" i="167" l="1"/>
  <c r="E194" i="167" s="1"/>
  <c r="C193" i="167"/>
  <c r="D194" i="167"/>
  <c r="N693" i="170"/>
  <c r="N692" i="170"/>
  <c r="N691" i="170"/>
  <c r="N690" i="170"/>
  <c r="N689" i="170"/>
  <c r="N688" i="170"/>
  <c r="N687" i="170"/>
  <c r="N686" i="170"/>
  <c r="N685" i="170"/>
  <c r="N684" i="170"/>
  <c r="N683" i="170"/>
  <c r="N682" i="170"/>
  <c r="N681" i="170"/>
  <c r="N680" i="170"/>
  <c r="N679" i="170"/>
  <c r="N678" i="170"/>
  <c r="N677" i="170"/>
  <c r="O242" i="171"/>
  <c r="G238" i="171"/>
  <c r="H245" i="171"/>
  <c r="O245" i="171" s="1"/>
  <c r="D51" i="38"/>
  <c r="C51" i="38"/>
  <c r="J146" i="167" l="1"/>
  <c r="J145" i="167"/>
  <c r="J144" i="167"/>
  <c r="J134" i="167"/>
  <c r="J133" i="167"/>
  <c r="J132" i="167"/>
  <c r="J131" i="167"/>
  <c r="J130" i="167"/>
  <c r="J129" i="167"/>
  <c r="J128" i="167"/>
  <c r="J127" i="167"/>
  <c r="J126" i="167"/>
  <c r="J125" i="167"/>
  <c r="J124" i="167"/>
  <c r="J123" i="167"/>
  <c r="J122" i="167"/>
  <c r="J121" i="167"/>
  <c r="J120" i="167"/>
  <c r="J111" i="167"/>
  <c r="J110" i="167"/>
  <c r="J109" i="167"/>
  <c r="J108" i="167"/>
  <c r="J107" i="167"/>
  <c r="J106" i="167"/>
  <c r="J105" i="167"/>
  <c r="J104" i="167"/>
  <c r="J103" i="167"/>
  <c r="J102" i="167"/>
  <c r="J101" i="167"/>
  <c r="J100" i="167"/>
  <c r="J99" i="167"/>
  <c r="J98" i="167"/>
  <c r="J97" i="167"/>
  <c r="R293" i="168"/>
  <c r="R292" i="168"/>
  <c r="R291" i="168"/>
  <c r="R290" i="168"/>
  <c r="Q293" i="168"/>
  <c r="Q292" i="168"/>
  <c r="Q291" i="168"/>
  <c r="Q290" i="168"/>
  <c r="P293" i="168"/>
  <c r="P292" i="168"/>
  <c r="P291" i="168"/>
  <c r="P290" i="168"/>
  <c r="O293" i="168"/>
  <c r="O292" i="168"/>
  <c r="O291" i="168"/>
  <c r="O290" i="168"/>
  <c r="N10" i="168"/>
  <c r="N12" i="168"/>
  <c r="N13" i="168"/>
  <c r="N14" i="168"/>
  <c r="N9" i="170"/>
  <c r="M9" i="170"/>
  <c r="N15" i="168"/>
  <c r="M10" i="170"/>
  <c r="N10" i="170" s="1"/>
  <c r="L58" i="170"/>
  <c r="L11" i="170" l="1"/>
  <c r="M11" i="170" s="1"/>
  <c r="N11" i="170" s="1"/>
  <c r="L10" i="170"/>
  <c r="N749" i="170"/>
  <c r="N755" i="170"/>
  <c r="N759" i="170"/>
  <c r="N779" i="170"/>
  <c r="N60" i="171"/>
  <c r="N750" i="170"/>
  <c r="N751" i="170"/>
  <c r="N752" i="170"/>
  <c r="N753" i="170"/>
  <c r="N754" i="170"/>
  <c r="N756" i="170"/>
  <c r="N757" i="170"/>
  <c r="N758" i="170"/>
  <c r="N760" i="170"/>
  <c r="N761" i="170"/>
  <c r="N762" i="170"/>
  <c r="N763" i="170"/>
  <c r="N764" i="170"/>
  <c r="N765" i="170"/>
  <c r="N774" i="170"/>
  <c r="N775" i="170"/>
  <c r="N776" i="170"/>
  <c r="N777" i="170"/>
  <c r="N780" i="170"/>
  <c r="N781" i="170"/>
  <c r="N782" i="170"/>
  <c r="N783" i="170"/>
  <c r="N784" i="170"/>
  <c r="N785" i="170"/>
  <c r="N786" i="170"/>
  <c r="N787" i="170"/>
  <c r="N788" i="170"/>
  <c r="N789" i="170"/>
  <c r="N15" i="169"/>
  <c r="N14" i="169"/>
  <c r="N13" i="169"/>
  <c r="N12" i="169"/>
  <c r="N11" i="169"/>
  <c r="N10" i="169"/>
  <c r="N9" i="169"/>
  <c r="M15" i="169" l="1"/>
  <c r="M14" i="169"/>
  <c r="M13" i="169"/>
  <c r="M12" i="169"/>
  <c r="M10" i="169"/>
  <c r="M9" i="169"/>
  <c r="L383" i="170" l="1"/>
  <c r="L382" i="170" s="1"/>
  <c r="L378" i="170" s="1"/>
  <c r="M383" i="170"/>
  <c r="M384" i="170"/>
  <c r="L384" i="170"/>
  <c r="L385" i="170"/>
  <c r="M390" i="170"/>
  <c r="L390" i="170"/>
  <c r="K465" i="170"/>
  <c r="M382" i="170" l="1"/>
  <c r="E12" i="122" l="1"/>
  <c r="L135" i="171"/>
  <c r="B78" i="167" l="1"/>
  <c r="B77" i="167"/>
  <c r="C77" i="167" s="1"/>
  <c r="B186" i="167"/>
  <c r="N59" i="171"/>
  <c r="D14" i="1"/>
  <c r="I121" i="167"/>
  <c r="H121" i="167"/>
  <c r="G121" i="167"/>
  <c r="F121" i="167"/>
  <c r="E121" i="167"/>
  <c r="D121" i="167"/>
  <c r="C121" i="167"/>
  <c r="B121" i="167"/>
  <c r="L8" i="169"/>
  <c r="L91" i="169"/>
  <c r="M9" i="168"/>
  <c r="D98" i="167" s="1"/>
  <c r="I98" i="167"/>
  <c r="H98" i="167"/>
  <c r="G98" i="167"/>
  <c r="F98" i="167"/>
  <c r="E98" i="167"/>
  <c r="C98" i="167"/>
  <c r="B98" i="167"/>
  <c r="D19" i="176" l="1"/>
  <c r="D10" i="176"/>
  <c r="D9" i="176"/>
  <c r="D5" i="176" s="1"/>
  <c r="D14" i="176" s="1"/>
  <c r="D18" i="176" l="1"/>
  <c r="D15" i="176" s="1"/>
  <c r="D23" i="176" s="1"/>
  <c r="D24" i="176" s="1"/>
  <c r="M43" i="172"/>
  <c r="E44" i="121" l="1"/>
  <c r="N249" i="168" l="1"/>
  <c r="O249" i="168" s="1"/>
  <c r="N253" i="168"/>
  <c r="O253" i="168" s="1"/>
  <c r="N252" i="168"/>
  <c r="O252" i="168" s="1"/>
  <c r="N251" i="168"/>
  <c r="O251" i="168" s="1"/>
  <c r="N250" i="168"/>
  <c r="O250" i="168" s="1"/>
  <c r="M241" i="168"/>
  <c r="M240" i="168"/>
  <c r="M239" i="168"/>
  <c r="M238" i="168"/>
  <c r="M237" i="168"/>
  <c r="L48" i="168" l="1"/>
  <c r="M253" i="168"/>
  <c r="M225" i="168" s="1"/>
  <c r="M252" i="168"/>
  <c r="M224" i="168" s="1"/>
  <c r="M251" i="168"/>
  <c r="M223" i="168" s="1"/>
  <c r="M250" i="168"/>
  <c r="M222" i="168" s="1"/>
  <c r="M249" i="168"/>
  <c r="M221" i="168" s="1"/>
  <c r="L248" i="168"/>
  <c r="L225" i="168"/>
  <c r="L224" i="168"/>
  <c r="L223" i="168"/>
  <c r="L222" i="168"/>
  <c r="L221" i="168"/>
  <c r="L203" i="168"/>
  <c r="L180" i="168"/>
  <c r="L179" i="168"/>
  <c r="L178" i="168"/>
  <c r="L177" i="168"/>
  <c r="L176" i="168"/>
  <c r="L175" i="168" s="1"/>
  <c r="L161" i="168"/>
  <c r="L140" i="168"/>
  <c r="L139" i="168"/>
  <c r="L138" i="168"/>
  <c r="L137" i="168"/>
  <c r="L136" i="168"/>
  <c r="L119" i="168"/>
  <c r="L96" i="168"/>
  <c r="L95" i="168"/>
  <c r="L94" i="168"/>
  <c r="L93" i="168"/>
  <c r="L92" i="168"/>
  <c r="L91" i="168"/>
  <c r="L69" i="168"/>
  <c r="K69" i="168"/>
  <c r="J69" i="168"/>
  <c r="L47" i="168"/>
  <c r="L44" i="168" s="1"/>
  <c r="L86" i="169" s="1"/>
  <c r="L82" i="169" s="1"/>
  <c r="L46" i="168"/>
  <c r="L45" i="168"/>
  <c r="M363" i="170"/>
  <c r="L363" i="170"/>
  <c r="L361" i="170" s="1"/>
  <c r="M362" i="170"/>
  <c r="L362" i="170"/>
  <c r="L347" i="170"/>
  <c r="L345" i="170"/>
  <c r="M345" i="170"/>
  <c r="L813" i="170"/>
  <c r="N813" i="170" s="1"/>
  <c r="L812" i="170"/>
  <c r="N812" i="170" s="1"/>
  <c r="L811" i="170"/>
  <c r="N811" i="170" s="1"/>
  <c r="L810" i="170"/>
  <c r="N810" i="170" s="1"/>
  <c r="L809" i="170"/>
  <c r="N809" i="170" s="1"/>
  <c r="L808" i="170"/>
  <c r="N808" i="170" s="1"/>
  <c r="L807" i="170"/>
  <c r="N807" i="170" s="1"/>
  <c r="L806" i="170"/>
  <c r="N806" i="170" s="1"/>
  <c r="L805" i="170"/>
  <c r="N805" i="170" s="1"/>
  <c r="L804" i="170"/>
  <c r="N804" i="170" s="1"/>
  <c r="L803" i="170"/>
  <c r="N803" i="170" s="1"/>
  <c r="L802" i="170"/>
  <c r="N802" i="170" s="1"/>
  <c r="L801" i="170"/>
  <c r="N801" i="170" s="1"/>
  <c r="L800" i="170"/>
  <c r="L799" i="170"/>
  <c r="L798" i="170"/>
  <c r="L797" i="170"/>
  <c r="N797" i="170" s="1"/>
  <c r="M796" i="170"/>
  <c r="L789" i="170"/>
  <c r="M789" i="170" s="1"/>
  <c r="L788" i="170"/>
  <c r="M788" i="170" s="1"/>
  <c r="L787" i="170"/>
  <c r="M787" i="170" s="1"/>
  <c r="L786" i="170"/>
  <c r="M786" i="170" s="1"/>
  <c r="L785" i="170"/>
  <c r="M785" i="170" s="1"/>
  <c r="L784" i="170"/>
  <c r="M784" i="170" s="1"/>
  <c r="L783" i="170"/>
  <c r="M783" i="170" s="1"/>
  <c r="L782" i="170"/>
  <c r="M782" i="170" s="1"/>
  <c r="L781" i="170"/>
  <c r="M781" i="170" s="1"/>
  <c r="L780" i="170"/>
  <c r="M780" i="170" s="1"/>
  <c r="L779" i="170"/>
  <c r="M779" i="170" s="1"/>
  <c r="L778" i="170"/>
  <c r="N778" i="170" s="1"/>
  <c r="M778" i="170" s="1"/>
  <c r="L777" i="170"/>
  <c r="L776" i="170"/>
  <c r="M776" i="170" s="1"/>
  <c r="L775" i="170"/>
  <c r="L774" i="170"/>
  <c r="M774" i="170" s="1"/>
  <c r="L773" i="170"/>
  <c r="N773" i="170" s="1"/>
  <c r="M773" i="170" s="1"/>
  <c r="L765" i="170"/>
  <c r="M765" i="170" s="1"/>
  <c r="L764" i="170"/>
  <c r="M764" i="170" s="1"/>
  <c r="L763" i="170"/>
  <c r="M763" i="170" s="1"/>
  <c r="L762" i="170"/>
  <c r="M762" i="170" s="1"/>
  <c r="L761" i="170"/>
  <c r="M761" i="170" s="1"/>
  <c r="L760" i="170"/>
  <c r="M760" i="170" s="1"/>
  <c r="L759" i="170"/>
  <c r="M759" i="170" s="1"/>
  <c r="L758" i="170"/>
  <c r="M758" i="170" s="1"/>
  <c r="L757" i="170"/>
  <c r="M757" i="170" s="1"/>
  <c r="L756" i="170"/>
  <c r="L755" i="170"/>
  <c r="M755" i="170" s="1"/>
  <c r="L754" i="170"/>
  <c r="M754" i="170" s="1"/>
  <c r="L753" i="170"/>
  <c r="M753" i="170" s="1"/>
  <c r="L752" i="170"/>
  <c r="M752" i="170" s="1"/>
  <c r="L751" i="170"/>
  <c r="L750" i="170"/>
  <c r="M750" i="170" s="1"/>
  <c r="L749" i="170"/>
  <c r="M749" i="170" s="1"/>
  <c r="L741" i="170"/>
  <c r="N741" i="170" s="1"/>
  <c r="M741" i="170" s="1"/>
  <c r="L740" i="170"/>
  <c r="N740" i="170" s="1"/>
  <c r="M740" i="170" s="1"/>
  <c r="L739" i="170"/>
  <c r="N739" i="170" s="1"/>
  <c r="M739" i="170" s="1"/>
  <c r="L738" i="170"/>
  <c r="N738" i="170" s="1"/>
  <c r="M738" i="170" s="1"/>
  <c r="L737" i="170"/>
  <c r="N737" i="170" s="1"/>
  <c r="M737" i="170" s="1"/>
  <c r="L736" i="170"/>
  <c r="N736" i="170" s="1"/>
  <c r="M736" i="170" s="1"/>
  <c r="L735" i="170"/>
  <c r="L734" i="170"/>
  <c r="N734" i="170" s="1"/>
  <c r="M734" i="170" s="1"/>
  <c r="L733" i="170"/>
  <c r="N733" i="170" s="1"/>
  <c r="M733" i="170" s="1"/>
  <c r="L732" i="170"/>
  <c r="N732" i="170" s="1"/>
  <c r="M732" i="170" s="1"/>
  <c r="L731" i="170"/>
  <c r="N731" i="170" s="1"/>
  <c r="M731" i="170" s="1"/>
  <c r="L730" i="170"/>
  <c r="N730" i="170" s="1"/>
  <c r="M730" i="170" s="1"/>
  <c r="L729" i="170"/>
  <c r="N729" i="170" s="1"/>
  <c r="M729" i="170" s="1"/>
  <c r="L728" i="170"/>
  <c r="N728" i="170" s="1"/>
  <c r="M728" i="170" s="1"/>
  <c r="L727" i="170"/>
  <c r="N727" i="170" s="1"/>
  <c r="M727" i="170" s="1"/>
  <c r="L726" i="170"/>
  <c r="N726" i="170" s="1"/>
  <c r="M726" i="170" s="1"/>
  <c r="L725" i="170"/>
  <c r="N725" i="170" s="1"/>
  <c r="M725" i="170" s="1"/>
  <c r="L693" i="170"/>
  <c r="M693" i="170" s="1"/>
  <c r="L692" i="170"/>
  <c r="M692" i="170" s="1"/>
  <c r="L691" i="170"/>
  <c r="M691" i="170" s="1"/>
  <c r="L690" i="170"/>
  <c r="M690" i="170" s="1"/>
  <c r="L689" i="170"/>
  <c r="M689" i="170" s="1"/>
  <c r="L688" i="170"/>
  <c r="M688" i="170" s="1"/>
  <c r="L687" i="170"/>
  <c r="M687" i="170" s="1"/>
  <c r="L686" i="170"/>
  <c r="M686" i="170" s="1"/>
  <c r="L685" i="170"/>
  <c r="M685" i="170" s="1"/>
  <c r="L684" i="170"/>
  <c r="M684" i="170" s="1"/>
  <c r="L683" i="170"/>
  <c r="M683" i="170" s="1"/>
  <c r="L682" i="170"/>
  <c r="M682" i="170" s="1"/>
  <c r="L681" i="170"/>
  <c r="M681" i="170" s="1"/>
  <c r="L680" i="170"/>
  <c r="M680" i="170" s="1"/>
  <c r="L679" i="170"/>
  <c r="M679" i="170" s="1"/>
  <c r="L678" i="170"/>
  <c r="M678" i="170" s="1"/>
  <c r="L677" i="170"/>
  <c r="M677" i="170" s="1"/>
  <c r="L669" i="170"/>
  <c r="N669" i="170" s="1"/>
  <c r="O669" i="170" s="1"/>
  <c r="P669" i="170" s="1"/>
  <c r="Q669" i="170" s="1"/>
  <c r="R669" i="170" s="1"/>
  <c r="L668" i="170"/>
  <c r="N668" i="170" s="1"/>
  <c r="O668" i="170" s="1"/>
  <c r="P668" i="170" s="1"/>
  <c r="Q668" i="170" s="1"/>
  <c r="R668" i="170" s="1"/>
  <c r="L667" i="170"/>
  <c r="N667" i="170" s="1"/>
  <c r="O667" i="170" s="1"/>
  <c r="P667" i="170" s="1"/>
  <c r="Q667" i="170" s="1"/>
  <c r="R667" i="170" s="1"/>
  <c r="L666" i="170"/>
  <c r="N666" i="170" s="1"/>
  <c r="M666" i="170" s="1"/>
  <c r="L665" i="170"/>
  <c r="N665" i="170" s="1"/>
  <c r="M665" i="170" s="1"/>
  <c r="L664" i="170"/>
  <c r="N664" i="170" s="1"/>
  <c r="L663" i="170"/>
  <c r="N663" i="170" s="1"/>
  <c r="L662" i="170"/>
  <c r="N662" i="170" s="1"/>
  <c r="L661" i="170"/>
  <c r="N661" i="170" s="1"/>
  <c r="O661" i="170" s="1"/>
  <c r="P661" i="170" s="1"/>
  <c r="Q661" i="170" s="1"/>
  <c r="R661" i="170" s="1"/>
  <c r="L660" i="170"/>
  <c r="N660" i="170" s="1"/>
  <c r="L659" i="170"/>
  <c r="N659" i="170" s="1"/>
  <c r="L658" i="170"/>
  <c r="N658" i="170" s="1"/>
  <c r="L657" i="170"/>
  <c r="N657" i="170" s="1"/>
  <c r="L656" i="170"/>
  <c r="N656" i="170" s="1"/>
  <c r="L655" i="170"/>
  <c r="N655" i="170" s="1"/>
  <c r="L654" i="170"/>
  <c r="N654" i="170" s="1"/>
  <c r="L653" i="170"/>
  <c r="N653" i="170" s="1"/>
  <c r="P37" i="173"/>
  <c r="L10" i="169"/>
  <c r="N9" i="173"/>
  <c r="L132" i="169"/>
  <c r="L131" i="169"/>
  <c r="L81" i="169"/>
  <c r="L62" i="169"/>
  <c r="M74" i="169"/>
  <c r="M73" i="169"/>
  <c r="M72" i="169"/>
  <c r="M71" i="169"/>
  <c r="M70" i="169"/>
  <c r="M69" i="169"/>
  <c r="M68" i="169"/>
  <c r="M66" i="169"/>
  <c r="M65" i="169"/>
  <c r="M64" i="169"/>
  <c r="M63" i="169"/>
  <c r="L74" i="169"/>
  <c r="L73" i="169"/>
  <c r="L72" i="169"/>
  <c r="L71" i="169"/>
  <c r="L70" i="169"/>
  <c r="L69" i="169"/>
  <c r="L68" i="169"/>
  <c r="L67" i="169"/>
  <c r="L66" i="169"/>
  <c r="L65" i="169"/>
  <c r="L64" i="169"/>
  <c r="L63" i="169"/>
  <c r="L37" i="169"/>
  <c r="L36" i="169"/>
  <c r="L35" i="169"/>
  <c r="L34" i="169"/>
  <c r="L33" i="169"/>
  <c r="L32" i="169"/>
  <c r="L31" i="169"/>
  <c r="L45" i="169" s="1"/>
  <c r="L30" i="169"/>
  <c r="L44" i="169" s="1"/>
  <c r="L29" i="169"/>
  <c r="L43" i="169" s="1"/>
  <c r="L28" i="169"/>
  <c r="L42" i="169" s="1"/>
  <c r="L27" i="169"/>
  <c r="L41" i="169" s="1"/>
  <c r="L26" i="169"/>
  <c r="L24" i="169"/>
  <c r="L25" i="169"/>
  <c r="L39" i="169" s="1"/>
  <c r="E78" i="172"/>
  <c r="E79" i="172" s="1"/>
  <c r="D79" i="172" s="1"/>
  <c r="B79" i="167" l="1"/>
  <c r="N635" i="170"/>
  <c r="O755" i="170"/>
  <c r="P755" i="170" s="1"/>
  <c r="Q755" i="170" s="1"/>
  <c r="R755" i="170" s="1"/>
  <c r="N798" i="170"/>
  <c r="O798" i="170" s="1"/>
  <c r="P798" i="170" s="1"/>
  <c r="Q798" i="170" s="1"/>
  <c r="R798" i="170" s="1"/>
  <c r="O756" i="170"/>
  <c r="P756" i="170" s="1"/>
  <c r="Q756" i="170" s="1"/>
  <c r="R756" i="170" s="1"/>
  <c r="M756" i="170"/>
  <c r="N799" i="170"/>
  <c r="O799" i="170" s="1"/>
  <c r="P799" i="170" s="1"/>
  <c r="Q799" i="170" s="1"/>
  <c r="R799" i="170" s="1"/>
  <c r="O751" i="170"/>
  <c r="P751" i="170" s="1"/>
  <c r="Q751" i="170" s="1"/>
  <c r="R751" i="170" s="1"/>
  <c r="M751" i="170"/>
  <c r="N800" i="170"/>
  <c r="O800" i="170" s="1"/>
  <c r="P800" i="170" s="1"/>
  <c r="Q800" i="170" s="1"/>
  <c r="R800" i="170" s="1"/>
  <c r="N735" i="170"/>
  <c r="M735" i="170" s="1"/>
  <c r="O775" i="170"/>
  <c r="P775" i="170" s="1"/>
  <c r="Q775" i="170" s="1"/>
  <c r="R775" i="170" s="1"/>
  <c r="M775" i="170"/>
  <c r="O777" i="170"/>
  <c r="P777" i="170" s="1"/>
  <c r="Q777" i="170" s="1"/>
  <c r="R777" i="170" s="1"/>
  <c r="M777" i="170"/>
  <c r="L23" i="169"/>
  <c r="O809" i="170"/>
  <c r="P809" i="170" s="1"/>
  <c r="Q809" i="170" s="1"/>
  <c r="R809" i="170" s="1"/>
  <c r="O725" i="170"/>
  <c r="P725" i="170" s="1"/>
  <c r="Q725" i="170" s="1"/>
  <c r="R725" i="170" s="1"/>
  <c r="O778" i="170"/>
  <c r="P778" i="170" s="1"/>
  <c r="Q778" i="170" s="1"/>
  <c r="R778" i="170" s="1"/>
  <c r="O733" i="170"/>
  <c r="P733" i="170" s="1"/>
  <c r="Q733" i="170" s="1"/>
  <c r="R733" i="170" s="1"/>
  <c r="O806" i="170"/>
  <c r="P806" i="170" s="1"/>
  <c r="Q806" i="170" s="1"/>
  <c r="R806" i="170" s="1"/>
  <c r="O810" i="170"/>
  <c r="P810" i="170" s="1"/>
  <c r="Q810" i="170" s="1"/>
  <c r="R810" i="170" s="1"/>
  <c r="O811" i="170"/>
  <c r="P811" i="170" s="1"/>
  <c r="Q811" i="170" s="1"/>
  <c r="R811" i="170" s="1"/>
  <c r="O812" i="170"/>
  <c r="P812" i="170" s="1"/>
  <c r="Q812" i="170" s="1"/>
  <c r="R812" i="170" s="1"/>
  <c r="O813" i="170"/>
  <c r="P813" i="170" s="1"/>
  <c r="Q813" i="170" s="1"/>
  <c r="R813" i="170" s="1"/>
  <c r="O797" i="170"/>
  <c r="P797" i="170" s="1"/>
  <c r="Q797" i="170" s="1"/>
  <c r="R797" i="170" s="1"/>
  <c r="O729" i="170"/>
  <c r="P729" i="170" s="1"/>
  <c r="Q729" i="170" s="1"/>
  <c r="R729" i="170" s="1"/>
  <c r="O802" i="170"/>
  <c r="P802" i="170" s="1"/>
  <c r="Q802" i="170" s="1"/>
  <c r="R802" i="170" s="1"/>
  <c r="O732" i="170"/>
  <c r="P732" i="170" s="1"/>
  <c r="Q732" i="170" s="1"/>
  <c r="R732" i="170" s="1"/>
  <c r="O805" i="170"/>
  <c r="P805" i="170" s="1"/>
  <c r="Q805" i="170" s="1"/>
  <c r="R805" i="170" s="1"/>
  <c r="O807" i="170"/>
  <c r="P807" i="170" s="1"/>
  <c r="Q807" i="170" s="1"/>
  <c r="R807" i="170" s="1"/>
  <c r="O728" i="170"/>
  <c r="P728" i="170" s="1"/>
  <c r="Q728" i="170" s="1"/>
  <c r="R728" i="170" s="1"/>
  <c r="O801" i="170"/>
  <c r="P801" i="170" s="1"/>
  <c r="Q801" i="170" s="1"/>
  <c r="R801" i="170" s="1"/>
  <c r="O803" i="170"/>
  <c r="P803" i="170" s="1"/>
  <c r="Q803" i="170" s="1"/>
  <c r="R803" i="170" s="1"/>
  <c r="O804" i="170"/>
  <c r="P804" i="170" s="1"/>
  <c r="Q804" i="170" s="1"/>
  <c r="R804" i="170" s="1"/>
  <c r="O808" i="170"/>
  <c r="P808" i="170" s="1"/>
  <c r="Q808" i="170" s="1"/>
  <c r="R808" i="170" s="1"/>
  <c r="M663" i="170"/>
  <c r="O663" i="170"/>
  <c r="P663" i="170" s="1"/>
  <c r="Q663" i="170" s="1"/>
  <c r="R663" i="170" s="1"/>
  <c r="M664" i="170"/>
  <c r="O664" i="170"/>
  <c r="P664" i="170" s="1"/>
  <c r="Q664" i="170" s="1"/>
  <c r="R664" i="170" s="1"/>
  <c r="M662" i="170"/>
  <c r="O662" i="170"/>
  <c r="P662" i="170" s="1"/>
  <c r="Q662" i="170" s="1"/>
  <c r="R662" i="170" s="1"/>
  <c r="O657" i="170"/>
  <c r="P657" i="170" s="1"/>
  <c r="Q657" i="170" s="1"/>
  <c r="R657" i="170" s="1"/>
  <c r="M657" i="170"/>
  <c r="O665" i="170"/>
  <c r="P665" i="170" s="1"/>
  <c r="Q665" i="170" s="1"/>
  <c r="R665" i="170" s="1"/>
  <c r="L643" i="170"/>
  <c r="L629" i="170"/>
  <c r="M667" i="170"/>
  <c r="M668" i="170"/>
  <c r="M669" i="170"/>
  <c r="L644" i="170"/>
  <c r="O666" i="170"/>
  <c r="P666" i="170" s="1"/>
  <c r="Q666" i="170" s="1"/>
  <c r="R666" i="170" s="1"/>
  <c r="O658" i="170"/>
  <c r="P658" i="170" s="1"/>
  <c r="Q658" i="170" s="1"/>
  <c r="R658" i="170" s="1"/>
  <c r="M658" i="170"/>
  <c r="O740" i="170"/>
  <c r="P740" i="170" s="1"/>
  <c r="Q740" i="170" s="1"/>
  <c r="R740" i="170" s="1"/>
  <c r="O660" i="170"/>
  <c r="P660" i="170" s="1"/>
  <c r="Q660" i="170" s="1"/>
  <c r="R660" i="170" s="1"/>
  <c r="M660" i="170"/>
  <c r="O737" i="170"/>
  <c r="P737" i="170" s="1"/>
  <c r="Q737" i="170" s="1"/>
  <c r="R737" i="170" s="1"/>
  <c r="O774" i="170"/>
  <c r="P774" i="170" s="1"/>
  <c r="Q774" i="170" s="1"/>
  <c r="R774" i="170" s="1"/>
  <c r="O738" i="170"/>
  <c r="P738" i="170" s="1"/>
  <c r="Q738" i="170" s="1"/>
  <c r="R738" i="170" s="1"/>
  <c r="O659" i="170"/>
  <c r="P659" i="170" s="1"/>
  <c r="Q659" i="170" s="1"/>
  <c r="R659" i="170" s="1"/>
  <c r="M659" i="170"/>
  <c r="O739" i="170"/>
  <c r="P739" i="170" s="1"/>
  <c r="Q739" i="170" s="1"/>
  <c r="R739" i="170" s="1"/>
  <c r="O757" i="170"/>
  <c r="P757" i="170" s="1"/>
  <c r="Q757" i="170" s="1"/>
  <c r="R757" i="170" s="1"/>
  <c r="O776" i="170"/>
  <c r="P776" i="170" s="1"/>
  <c r="Q776" i="170" s="1"/>
  <c r="R776" i="170" s="1"/>
  <c r="O741" i="170"/>
  <c r="P741" i="170" s="1"/>
  <c r="Q741" i="170" s="1"/>
  <c r="R741" i="170" s="1"/>
  <c r="O759" i="170"/>
  <c r="P759" i="170" s="1"/>
  <c r="Q759" i="170" s="1"/>
  <c r="R759" i="170" s="1"/>
  <c r="O760" i="170"/>
  <c r="P760" i="170" s="1"/>
  <c r="Q760" i="170" s="1"/>
  <c r="R760" i="170" s="1"/>
  <c r="O761" i="170"/>
  <c r="P761" i="170" s="1"/>
  <c r="Q761" i="170" s="1"/>
  <c r="R761" i="170" s="1"/>
  <c r="O780" i="170"/>
  <c r="P780" i="170" s="1"/>
  <c r="Q780" i="170" s="1"/>
  <c r="R780" i="170" s="1"/>
  <c r="O726" i="170"/>
  <c r="P726" i="170" s="1"/>
  <c r="Q726" i="170" s="1"/>
  <c r="R726" i="170" s="1"/>
  <c r="O762" i="170"/>
  <c r="P762" i="170" s="1"/>
  <c r="Q762" i="170" s="1"/>
  <c r="R762" i="170" s="1"/>
  <c r="O781" i="170"/>
  <c r="P781" i="170" s="1"/>
  <c r="Q781" i="170" s="1"/>
  <c r="R781" i="170" s="1"/>
  <c r="O727" i="170"/>
  <c r="P727" i="170" s="1"/>
  <c r="Q727" i="170" s="1"/>
  <c r="R727" i="170" s="1"/>
  <c r="O782" i="170"/>
  <c r="P782" i="170" s="1"/>
  <c r="Q782" i="170" s="1"/>
  <c r="R782" i="170" s="1"/>
  <c r="O750" i="170"/>
  <c r="P750" i="170" s="1"/>
  <c r="Q750" i="170" s="1"/>
  <c r="R750" i="170" s="1"/>
  <c r="O787" i="170"/>
  <c r="P787" i="170" s="1"/>
  <c r="Q787" i="170" s="1"/>
  <c r="R787" i="170" s="1"/>
  <c r="M653" i="170"/>
  <c r="O653" i="170"/>
  <c r="P653" i="170" s="1"/>
  <c r="Q653" i="170" s="1"/>
  <c r="R653" i="170" s="1"/>
  <c r="O788" i="170"/>
  <c r="P788" i="170" s="1"/>
  <c r="Q788" i="170" s="1"/>
  <c r="R788" i="170" s="1"/>
  <c r="O731" i="170"/>
  <c r="P731" i="170" s="1"/>
  <c r="Q731" i="170" s="1"/>
  <c r="R731" i="170" s="1"/>
  <c r="O786" i="170"/>
  <c r="P786" i="170" s="1"/>
  <c r="Q786" i="170" s="1"/>
  <c r="R786" i="170" s="1"/>
  <c r="O654" i="170"/>
  <c r="P654" i="170" s="1"/>
  <c r="Q654" i="170" s="1"/>
  <c r="R654" i="170" s="1"/>
  <c r="M654" i="170"/>
  <c r="O765" i="170"/>
  <c r="P765" i="170" s="1"/>
  <c r="Q765" i="170" s="1"/>
  <c r="R765" i="170" s="1"/>
  <c r="O784" i="170"/>
  <c r="P784" i="170" s="1"/>
  <c r="Q784" i="170" s="1"/>
  <c r="R784" i="170" s="1"/>
  <c r="O730" i="170"/>
  <c r="P730" i="170" s="1"/>
  <c r="Q730" i="170" s="1"/>
  <c r="R730" i="170" s="1"/>
  <c r="O785" i="170"/>
  <c r="P785" i="170" s="1"/>
  <c r="Q785" i="170" s="1"/>
  <c r="R785" i="170" s="1"/>
  <c r="O655" i="170"/>
  <c r="P655" i="170" s="1"/>
  <c r="Q655" i="170" s="1"/>
  <c r="R655" i="170" s="1"/>
  <c r="M655" i="170"/>
  <c r="O753" i="170"/>
  <c r="P753" i="170" s="1"/>
  <c r="Q753" i="170" s="1"/>
  <c r="R753" i="170" s="1"/>
  <c r="O758" i="170"/>
  <c r="P758" i="170" s="1"/>
  <c r="Q758" i="170" s="1"/>
  <c r="R758" i="170" s="1"/>
  <c r="O763" i="170"/>
  <c r="P763" i="170" s="1"/>
  <c r="Q763" i="170" s="1"/>
  <c r="R763" i="170" s="1"/>
  <c r="O764" i="170"/>
  <c r="P764" i="170" s="1"/>
  <c r="Q764" i="170" s="1"/>
  <c r="R764" i="170" s="1"/>
  <c r="O783" i="170"/>
  <c r="P783" i="170" s="1"/>
  <c r="Q783" i="170" s="1"/>
  <c r="R783" i="170" s="1"/>
  <c r="M656" i="170"/>
  <c r="O656" i="170"/>
  <c r="P656" i="170" s="1"/>
  <c r="Q656" i="170" s="1"/>
  <c r="R656" i="170" s="1"/>
  <c r="O736" i="170"/>
  <c r="P736" i="170" s="1"/>
  <c r="Q736" i="170" s="1"/>
  <c r="R736" i="170" s="1"/>
  <c r="O754" i="170"/>
  <c r="P754" i="170" s="1"/>
  <c r="Q754" i="170" s="1"/>
  <c r="R754" i="170" s="1"/>
  <c r="O773" i="170"/>
  <c r="P773" i="170" s="1"/>
  <c r="Q773" i="170" s="1"/>
  <c r="R773" i="170" s="1"/>
  <c r="O779" i="170"/>
  <c r="P779" i="170" s="1"/>
  <c r="Q779" i="170" s="1"/>
  <c r="R779" i="170" s="1"/>
  <c r="O749" i="170"/>
  <c r="P749" i="170" s="1"/>
  <c r="Q749" i="170" s="1"/>
  <c r="R749" i="170" s="1"/>
  <c r="L645" i="170"/>
  <c r="L748" i="170"/>
  <c r="L357" i="170"/>
  <c r="L346" i="170"/>
  <c r="L344" i="170" s="1"/>
  <c r="L676" i="170"/>
  <c r="M661" i="170"/>
  <c r="L637" i="170"/>
  <c r="L632" i="170"/>
  <c r="L796" i="170"/>
  <c r="L639" i="170"/>
  <c r="L642" i="170"/>
  <c r="L652" i="170"/>
  <c r="L724" i="170"/>
  <c r="M220" i="168"/>
  <c r="L220" i="168"/>
  <c r="M248" i="168"/>
  <c r="L635" i="170"/>
  <c r="L772" i="170"/>
  <c r="L638" i="170"/>
  <c r="L631" i="170"/>
  <c r="L634" i="170"/>
  <c r="L633" i="170"/>
  <c r="L630" i="170"/>
  <c r="L636" i="170"/>
  <c r="L640" i="170"/>
  <c r="L641" i="170"/>
  <c r="M635" i="170" l="1"/>
  <c r="O735" i="170"/>
  <c r="P735" i="170" s="1"/>
  <c r="Q735" i="170" s="1"/>
  <c r="R735" i="170" s="1"/>
  <c r="O734" i="170"/>
  <c r="P734" i="170" s="1"/>
  <c r="Q734" i="170" s="1"/>
  <c r="R734" i="170" s="1"/>
  <c r="O752" i="170"/>
  <c r="P752" i="170" s="1"/>
  <c r="Q752" i="170" s="1"/>
  <c r="R752" i="170" s="1"/>
  <c r="M748" i="170"/>
  <c r="O789" i="170"/>
  <c r="P789" i="170" s="1"/>
  <c r="Q789" i="170" s="1"/>
  <c r="R789" i="170" s="1"/>
  <c r="O677" i="170"/>
  <c r="P677" i="170" s="1"/>
  <c r="Q677" i="170" s="1"/>
  <c r="R677" i="170" s="1"/>
  <c r="M676" i="170"/>
  <c r="M772" i="170"/>
  <c r="M652" i="170"/>
  <c r="L628" i="170"/>
  <c r="C74" i="172"/>
  <c r="C76" i="172"/>
  <c r="C75" i="172"/>
  <c r="M724" i="170" l="1"/>
  <c r="E26" i="122"/>
  <c r="N149" i="170" l="1"/>
  <c r="N127" i="170"/>
  <c r="N105" i="170"/>
  <c r="N63" i="170"/>
  <c r="M196" i="168"/>
  <c r="M195" i="168"/>
  <c r="M194" i="168"/>
  <c r="M193" i="168"/>
  <c r="M192" i="168"/>
  <c r="M154" i="168"/>
  <c r="M153" i="168"/>
  <c r="M152" i="168"/>
  <c r="M151" i="168"/>
  <c r="N112" i="168"/>
  <c r="N111" i="168"/>
  <c r="N110" i="168"/>
  <c r="N109" i="168"/>
  <c r="N108" i="168"/>
  <c r="M112" i="168"/>
  <c r="M111" i="168"/>
  <c r="M110" i="168"/>
  <c r="M109" i="168"/>
  <c r="M108" i="168"/>
  <c r="B80" i="167"/>
  <c r="C202" i="167"/>
  <c r="E202" i="167" s="1"/>
  <c r="B182" i="167"/>
  <c r="B180" i="167"/>
  <c r="B177" i="167"/>
  <c r="B175" i="167"/>
  <c r="B181" i="167"/>
  <c r="B179" i="167"/>
  <c r="B176" i="167"/>
  <c r="B174" i="167"/>
  <c r="D163" i="167"/>
  <c r="I166" i="167"/>
  <c r="I165" i="167" s="1"/>
  <c r="H166" i="167"/>
  <c r="H165" i="167" s="1"/>
  <c r="G166" i="167"/>
  <c r="G165" i="167" s="1"/>
  <c r="F166" i="167"/>
  <c r="F165" i="167" s="1"/>
  <c r="B166" i="167"/>
  <c r="B165" i="167" s="1"/>
  <c r="D164" i="167"/>
  <c r="C164" i="167"/>
  <c r="C163" i="167"/>
  <c r="D162" i="167"/>
  <c r="C162" i="167"/>
  <c r="D161" i="167"/>
  <c r="C161" i="167"/>
  <c r="B164" i="167"/>
  <c r="B163" i="167"/>
  <c r="B162" i="167"/>
  <c r="B161" i="167"/>
  <c r="B157" i="167"/>
  <c r="B156" i="167"/>
  <c r="C144" i="167"/>
  <c r="D123" i="167"/>
  <c r="C134" i="167"/>
  <c r="C133" i="167"/>
  <c r="C132" i="167"/>
  <c r="C131" i="167"/>
  <c r="C130" i="167"/>
  <c r="C129" i="167"/>
  <c r="C128" i="167"/>
  <c r="C111" i="167"/>
  <c r="C110" i="167"/>
  <c r="C109" i="167"/>
  <c r="C108" i="167"/>
  <c r="C107" i="167"/>
  <c r="C106" i="167"/>
  <c r="C105" i="167"/>
  <c r="C104" i="167"/>
  <c r="C103" i="167"/>
  <c r="C102" i="167"/>
  <c r="C101" i="167"/>
  <c r="C100" i="167"/>
  <c r="C99" i="167"/>
  <c r="C97" i="167" l="1"/>
  <c r="B173" i="167"/>
  <c r="B178" i="167"/>
  <c r="B160" i="167"/>
  <c r="B159" i="167" s="1"/>
  <c r="D160" i="167"/>
  <c r="C160" i="167"/>
  <c r="B155" i="167"/>
  <c r="H44" i="2"/>
  <c r="D71" i="167"/>
  <c r="C71" i="167"/>
  <c r="B71" i="167"/>
  <c r="J49" i="167"/>
  <c r="J48" i="167"/>
  <c r="D44" i="167"/>
  <c r="C44" i="167"/>
  <c r="I15" i="176"/>
  <c r="I9" i="176"/>
  <c r="I13" i="176"/>
  <c r="I11" i="176"/>
  <c r="I6" i="176"/>
  <c r="I5" i="176"/>
  <c r="C8" i="176"/>
  <c r="E8" i="176" s="1"/>
  <c r="C28" i="176"/>
  <c r="C22" i="176"/>
  <c r="E22" i="176" s="1"/>
  <c r="C21" i="176"/>
  <c r="E21" i="176" s="1"/>
  <c r="C20" i="176"/>
  <c r="E20" i="176" s="1"/>
  <c r="C18" i="176"/>
  <c r="E18" i="176" s="1"/>
  <c r="C17" i="176"/>
  <c r="E17" i="176" s="1"/>
  <c r="C16" i="176"/>
  <c r="E16" i="176" s="1"/>
  <c r="C13" i="176"/>
  <c r="E13" i="176" s="1"/>
  <c r="C12" i="176"/>
  <c r="E12" i="176" s="1"/>
  <c r="C11" i="176"/>
  <c r="E11" i="176" s="1"/>
  <c r="C9" i="176"/>
  <c r="E9" i="176" s="1"/>
  <c r="C7" i="176"/>
  <c r="E7" i="176" s="1"/>
  <c r="C6" i="176"/>
  <c r="E6" i="176" s="1"/>
  <c r="E15" i="176" l="1"/>
  <c r="E19" i="176"/>
  <c r="E5" i="176"/>
  <c r="E10" i="176"/>
  <c r="B183" i="167"/>
  <c r="C19" i="176"/>
  <c r="E14" i="176" l="1"/>
  <c r="E23" i="176"/>
  <c r="D42" i="176"/>
  <c r="C46" i="176"/>
  <c r="E46" i="176" s="1"/>
  <c r="C45" i="176"/>
  <c r="E45" i="176" s="1"/>
  <c r="C15" i="176"/>
  <c r="C41" i="176"/>
  <c r="E41" i="176" s="1"/>
  <c r="C40" i="176"/>
  <c r="E40" i="176" s="1"/>
  <c r="C39" i="176"/>
  <c r="I19" i="176"/>
  <c r="C37" i="176"/>
  <c r="E37" i="176" s="1"/>
  <c r="C36" i="176"/>
  <c r="E36" i="176" s="1"/>
  <c r="I18" i="176"/>
  <c r="C35" i="176"/>
  <c r="C72" i="172"/>
  <c r="B75" i="167" s="1"/>
  <c r="E24" i="176" l="1"/>
  <c r="C23" i="176"/>
  <c r="I7" i="176"/>
  <c r="I10" i="176" s="1"/>
  <c r="I12" i="176" s="1"/>
  <c r="I21" i="176" s="1"/>
  <c r="E35" i="176"/>
  <c r="E34" i="176" s="1"/>
  <c r="C34" i="176"/>
  <c r="E39" i="176"/>
  <c r="E38" i="176" s="1"/>
  <c r="C38" i="176"/>
  <c r="C5" i="176"/>
  <c r="C10" i="176"/>
  <c r="C44" i="176"/>
  <c r="C48" i="176"/>
  <c r="I14" i="176" l="1"/>
  <c r="I16" i="176" s="1"/>
  <c r="I22" i="176" s="1"/>
  <c r="I20" i="176"/>
  <c r="C14" i="176"/>
  <c r="C24" i="176" s="1"/>
  <c r="C29" i="176" s="1"/>
  <c r="C42" i="176"/>
  <c r="C43" i="176"/>
  <c r="E44" i="176"/>
  <c r="E43" i="176" s="1"/>
  <c r="E42" i="176"/>
  <c r="E48" i="176"/>
  <c r="E47" i="176" s="1"/>
  <c r="C47" i="176"/>
  <c r="C49" i="176" l="1"/>
  <c r="C50" i="176" s="1"/>
  <c r="E49" i="176"/>
  <c r="E50" i="176" s="1"/>
  <c r="Q44" i="173" l="1"/>
  <c r="Q41" i="173" s="1"/>
  <c r="C146" i="167" s="1"/>
  <c r="Q58" i="173"/>
  <c r="Q57" i="173"/>
  <c r="Q56" i="173"/>
  <c r="Q55" i="173"/>
  <c r="Q54" i="173"/>
  <c r="Q53" i="173"/>
  <c r="Q52" i="173"/>
  <c r="Q51" i="173"/>
  <c r="Q50" i="173"/>
  <c r="Q49" i="173"/>
  <c r="Q48" i="173"/>
  <c r="Q47" i="173"/>
  <c r="Q46" i="173"/>
  <c r="Q45" i="173"/>
  <c r="Q43" i="173"/>
  <c r="Q42" i="173"/>
  <c r="C145" i="167"/>
  <c r="N38" i="171"/>
  <c r="I16" i="174"/>
  <c r="O11" i="175"/>
  <c r="N11" i="175"/>
  <c r="E11" i="175"/>
  <c r="D11" i="175"/>
  <c r="S10" i="175"/>
  <c r="P9" i="175"/>
  <c r="Q9" i="175" s="1"/>
  <c r="H9" i="175"/>
  <c r="R8" i="175"/>
  <c r="P8" i="175"/>
  <c r="Q8" i="175" s="1"/>
  <c r="H8" i="175"/>
  <c r="F8" i="175"/>
  <c r="P7" i="175"/>
  <c r="P11" i="175" s="1"/>
  <c r="E11" i="174" s="1"/>
  <c r="E12" i="174" s="1"/>
  <c r="H7" i="175"/>
  <c r="R7" i="175" s="1"/>
  <c r="F7" i="175"/>
  <c r="P6" i="175"/>
  <c r="Q6" i="175" s="1"/>
  <c r="H6" i="175"/>
  <c r="R6" i="175" s="1"/>
  <c r="F6" i="175"/>
  <c r="F11" i="175" s="1"/>
  <c r="I3" i="175"/>
  <c r="A2" i="175"/>
  <c r="D11" i="174"/>
  <c r="D12" i="174" s="1"/>
  <c r="C11" i="174"/>
  <c r="C12" i="174" s="1"/>
  <c r="L9" i="174"/>
  <c r="J9" i="174"/>
  <c r="I9" i="174"/>
  <c r="L36" i="171" s="1"/>
  <c r="H9" i="174"/>
  <c r="G9" i="174"/>
  <c r="F9" i="174"/>
  <c r="E9" i="174"/>
  <c r="D9" i="174"/>
  <c r="C9" i="174"/>
  <c r="L8" i="174"/>
  <c r="K8" i="174"/>
  <c r="J8" i="174"/>
  <c r="I8" i="174"/>
  <c r="H8" i="174"/>
  <c r="G8" i="174"/>
  <c r="F8" i="174"/>
  <c r="E8" i="174"/>
  <c r="D8" i="174"/>
  <c r="C8" i="174"/>
  <c r="L7" i="174"/>
  <c r="K7" i="174"/>
  <c r="J7" i="174"/>
  <c r="I7" i="174"/>
  <c r="L35" i="171" s="1"/>
  <c r="H7" i="174"/>
  <c r="G7" i="174"/>
  <c r="F7" i="174"/>
  <c r="E7" i="174"/>
  <c r="D7" i="174"/>
  <c r="C7" i="174"/>
  <c r="L6" i="174"/>
  <c r="J6" i="174"/>
  <c r="I6" i="174"/>
  <c r="L38" i="171" s="1"/>
  <c r="H6" i="174"/>
  <c r="G6" i="174"/>
  <c r="F6" i="174"/>
  <c r="E6" i="174"/>
  <c r="D6" i="174"/>
  <c r="C6" i="174"/>
  <c r="M8" i="174" l="1"/>
  <c r="I10" i="174"/>
  <c r="I17" i="174" s="1"/>
  <c r="L37" i="171" s="1"/>
  <c r="H10" i="174"/>
  <c r="J10" i="174"/>
  <c r="F10" i="174"/>
  <c r="C10" i="174"/>
  <c r="G10" i="174"/>
  <c r="L10" i="174"/>
  <c r="D10" i="174"/>
  <c r="M9" i="174"/>
  <c r="I8" i="175"/>
  <c r="J8" i="175" s="1"/>
  <c r="E10" i="174"/>
  <c r="M7" i="174"/>
  <c r="L8" i="175"/>
  <c r="U8" i="175" s="1"/>
  <c r="S7" i="175"/>
  <c r="S6" i="175"/>
  <c r="Q11" i="175"/>
  <c r="F11" i="174" s="1"/>
  <c r="K9" i="174"/>
  <c r="I7" i="175"/>
  <c r="L7" i="175" s="1"/>
  <c r="U7" i="175" s="1"/>
  <c r="Q7" i="175"/>
  <c r="S8" i="175"/>
  <c r="R9" i="175"/>
  <c r="K6" i="174"/>
  <c r="M6" i="174"/>
  <c r="I6" i="175"/>
  <c r="L6" i="175" s="1"/>
  <c r="U6" i="175" s="1"/>
  <c r="I9" i="175"/>
  <c r="L9" i="175" s="1"/>
  <c r="M10" i="174" l="1"/>
  <c r="K10" i="174"/>
  <c r="J7" i="175"/>
  <c r="J6" i="175"/>
  <c r="T6" i="175"/>
  <c r="S9" i="175"/>
  <c r="U9" i="175"/>
  <c r="U11" i="175" s="1"/>
  <c r="J11" i="174" s="1"/>
  <c r="J12" i="174" s="1"/>
  <c r="S11" i="175"/>
  <c r="H11" i="174" s="1"/>
  <c r="H12" i="174" s="1"/>
  <c r="R11" i="175"/>
  <c r="G11" i="174" s="1"/>
  <c r="G12" i="174" s="1"/>
  <c r="T9" i="175"/>
  <c r="J9" i="175"/>
  <c r="T8" i="175"/>
  <c r="V8" i="175" s="1"/>
  <c r="W8" i="175" s="1"/>
  <c r="F12" i="174"/>
  <c r="T7" i="175"/>
  <c r="V7" i="175" s="1"/>
  <c r="W7" i="175" s="1"/>
  <c r="V9" i="175" l="1"/>
  <c r="W9" i="175" s="1"/>
  <c r="L51" i="171"/>
  <c r="T11" i="175"/>
  <c r="L40" i="171" s="1"/>
  <c r="V6" i="175"/>
  <c r="I11" i="174" l="1"/>
  <c r="I12" i="174" s="1"/>
  <c r="V11" i="175"/>
  <c r="K11" i="174" s="1"/>
  <c r="K12" i="174" s="1"/>
  <c r="W6" i="175"/>
  <c r="W11" i="175" s="1"/>
  <c r="L11" i="174" s="1"/>
  <c r="L12" i="174" s="1"/>
  <c r="M11" i="174" l="1"/>
  <c r="M12" i="174"/>
  <c r="C122" i="167" l="1"/>
  <c r="M57" i="173"/>
  <c r="M56" i="173"/>
  <c r="M55" i="173"/>
  <c r="M54" i="173"/>
  <c r="M53" i="173"/>
  <c r="M52" i="173"/>
  <c r="M51" i="173"/>
  <c r="M50" i="173"/>
  <c r="M49" i="173"/>
  <c r="M48" i="173"/>
  <c r="M47" i="173"/>
  <c r="M46" i="173"/>
  <c r="M45" i="173"/>
  <c r="M44" i="173"/>
  <c r="M43" i="173"/>
  <c r="M42" i="173"/>
  <c r="M41" i="173"/>
  <c r="M40" i="173"/>
  <c r="M39" i="173"/>
  <c r="M38" i="173"/>
  <c r="M37" i="173"/>
  <c r="M36" i="173"/>
  <c r="M35" i="173"/>
  <c r="M34" i="173"/>
  <c r="M33" i="173"/>
  <c r="M32" i="173"/>
  <c r="M31" i="173"/>
  <c r="M30" i="173"/>
  <c r="M29" i="173"/>
  <c r="M28" i="173"/>
  <c r="M27" i="173"/>
  <c r="M26" i="173"/>
  <c r="M25" i="173"/>
  <c r="M24" i="173"/>
  <c r="M23" i="173"/>
  <c r="M22" i="173"/>
  <c r="M21" i="173"/>
  <c r="M20" i="173"/>
  <c r="M19" i="173"/>
  <c r="M18" i="173"/>
  <c r="M17" i="173"/>
  <c r="M16" i="173"/>
  <c r="M15" i="173"/>
  <c r="M14" i="173"/>
  <c r="M13" i="173"/>
  <c r="M12" i="173"/>
  <c r="M11" i="173"/>
  <c r="M10" i="173"/>
  <c r="M9" i="173"/>
  <c r="M8" i="173"/>
  <c r="M7" i="173"/>
  <c r="E64" i="121" l="1"/>
  <c r="E63" i="121"/>
  <c r="E65" i="121" s="1"/>
  <c r="E58" i="121"/>
  <c r="E57" i="121"/>
  <c r="E59" i="121" s="1"/>
  <c r="E51" i="121"/>
  <c r="E50" i="121"/>
  <c r="E52" i="121" s="1"/>
  <c r="E43" i="121"/>
  <c r="L15" i="169"/>
  <c r="C127" i="167" s="1"/>
  <c r="L14" i="169"/>
  <c r="C126" i="167" s="1"/>
  <c r="L13" i="169"/>
  <c r="C125" i="167" s="1"/>
  <c r="L12" i="169"/>
  <c r="C124" i="167" s="1"/>
  <c r="L11" i="169"/>
  <c r="C123" i="167" s="1"/>
  <c r="L9" i="169"/>
  <c r="L38" i="169" s="1"/>
  <c r="C120" i="167" l="1"/>
  <c r="C136" i="167" s="1"/>
  <c r="C177" i="167"/>
  <c r="F52" i="121"/>
  <c r="C180" i="167"/>
  <c r="F59" i="121"/>
  <c r="C182" i="167"/>
  <c r="F65" i="121"/>
  <c r="C203" i="167"/>
  <c r="E203" i="167" s="1"/>
  <c r="D180" i="167" l="1"/>
  <c r="G59" i="121"/>
  <c r="D182" i="167"/>
  <c r="G65" i="121"/>
  <c r="D177" i="167"/>
  <c r="G52" i="121"/>
  <c r="G26" i="122"/>
  <c r="E27" i="122"/>
  <c r="C204" i="167" s="1"/>
  <c r="E204" i="167" s="1"/>
  <c r="E21" i="122"/>
  <c r="C200" i="167" s="1"/>
  <c r="E200" i="167" s="1"/>
  <c r="E20" i="122"/>
  <c r="C199" i="167" s="1"/>
  <c r="E8" i="122"/>
  <c r="E7" i="122"/>
  <c r="E13" i="121"/>
  <c r="C176" i="167" s="1"/>
  <c r="E17" i="121"/>
  <c r="C181" i="167" s="1"/>
  <c r="E16" i="121"/>
  <c r="C179" i="167" s="1"/>
  <c r="E12" i="121"/>
  <c r="C174" i="167" s="1"/>
  <c r="C178" i="167" l="1"/>
  <c r="C173" i="167"/>
  <c r="G27" i="122"/>
  <c r="E199" i="167"/>
  <c r="E201" i="167" s="1"/>
  <c r="C201" i="167"/>
  <c r="H52" i="121"/>
  <c r="E177" i="167"/>
  <c r="H65" i="121"/>
  <c r="E182" i="167"/>
  <c r="H59" i="121"/>
  <c r="E180" i="167"/>
  <c r="L9" i="170"/>
  <c r="N122" i="169"/>
  <c r="N112" i="169"/>
  <c r="C183" i="167" l="1"/>
  <c r="C184" i="167" s="1"/>
  <c r="I59" i="121"/>
  <c r="F180" i="167"/>
  <c r="I65" i="121"/>
  <c r="F182" i="167"/>
  <c r="I52" i="121"/>
  <c r="F177" i="167"/>
  <c r="L101" i="169"/>
  <c r="K11" i="173"/>
  <c r="J11" i="173"/>
  <c r="I11" i="173"/>
  <c r="H11" i="173"/>
  <c r="G11" i="173"/>
  <c r="F11" i="173"/>
  <c r="N102" i="169" s="1"/>
  <c r="E11" i="173"/>
  <c r="N82" i="169" s="1"/>
  <c r="D11" i="173"/>
  <c r="C11" i="173"/>
  <c r="N208" i="168"/>
  <c r="M208" i="168" s="1"/>
  <c r="M180" i="168" s="1"/>
  <c r="N207" i="168"/>
  <c r="M207" i="168" s="1"/>
  <c r="M179" i="168" s="1"/>
  <c r="N206" i="168"/>
  <c r="M206" i="168" s="1"/>
  <c r="M178" i="168" s="1"/>
  <c r="N205" i="168"/>
  <c r="M205" i="168" s="1"/>
  <c r="M177" i="168" s="1"/>
  <c r="N204" i="168"/>
  <c r="M204" i="168" s="1"/>
  <c r="N196" i="168"/>
  <c r="N195" i="168"/>
  <c r="N194" i="168"/>
  <c r="N193" i="168"/>
  <c r="N192" i="168"/>
  <c r="N165" i="168"/>
  <c r="M165" i="168" s="1"/>
  <c r="M140" i="168" s="1"/>
  <c r="N164" i="168"/>
  <c r="M164" i="168" s="1"/>
  <c r="M139" i="168" s="1"/>
  <c r="N163" i="168"/>
  <c r="M163" i="168" s="1"/>
  <c r="N162" i="168"/>
  <c r="M162" i="168" s="1"/>
  <c r="M137" i="168" s="1"/>
  <c r="N154" i="168"/>
  <c r="N153" i="168"/>
  <c r="N152" i="168"/>
  <c r="N151" i="168"/>
  <c r="N124" i="168"/>
  <c r="M124" i="168" s="1"/>
  <c r="M96" i="168" s="1"/>
  <c r="N123" i="168"/>
  <c r="M123" i="168" s="1"/>
  <c r="M95" i="168" s="1"/>
  <c r="N122" i="168"/>
  <c r="M122" i="168" s="1"/>
  <c r="M94" i="168" s="1"/>
  <c r="N121" i="168"/>
  <c r="M121" i="168" s="1"/>
  <c r="M93" i="168" s="1"/>
  <c r="N120" i="168"/>
  <c r="M120" i="168" s="1"/>
  <c r="M161" i="168" l="1"/>
  <c r="M138" i="168"/>
  <c r="M136" i="168" s="1"/>
  <c r="M119" i="168"/>
  <c r="M92" i="168"/>
  <c r="M91" i="168" s="1"/>
  <c r="M203" i="168"/>
  <c r="M176" i="168"/>
  <c r="M175" i="168" s="1"/>
  <c r="J52" i="121"/>
  <c r="G177" i="167"/>
  <c r="J65" i="121"/>
  <c r="G182" i="167"/>
  <c r="J59" i="121"/>
  <c r="G180" i="167"/>
  <c r="L84" i="168"/>
  <c r="N73" i="168"/>
  <c r="M73" i="168" s="1"/>
  <c r="N72" i="168"/>
  <c r="M72" i="168" s="1"/>
  <c r="N71" i="168"/>
  <c r="M71" i="168" s="1"/>
  <c r="N70" i="168"/>
  <c r="M62" i="168"/>
  <c r="N62" i="168" s="1"/>
  <c r="M61" i="168"/>
  <c r="N61" i="168" s="1"/>
  <c r="M60" i="168"/>
  <c r="N60" i="168" s="1"/>
  <c r="M59" i="168"/>
  <c r="N59" i="168" s="1"/>
  <c r="L15" i="168"/>
  <c r="L14" i="168"/>
  <c r="L13" i="168"/>
  <c r="L12" i="168"/>
  <c r="L11" i="168"/>
  <c r="L10" i="168"/>
  <c r="L9" i="168"/>
  <c r="G17" i="38"/>
  <c r="F17" i="38"/>
  <c r="E17" i="38"/>
  <c r="D17" i="38"/>
  <c r="N69" i="168" l="1"/>
  <c r="M70" i="168"/>
  <c r="M69" i="168" s="1"/>
  <c r="K59" i="121"/>
  <c r="I180" i="167" s="1"/>
  <c r="H180" i="167"/>
  <c r="K65" i="121"/>
  <c r="I182" i="167" s="1"/>
  <c r="H182" i="167"/>
  <c r="K52" i="121"/>
  <c r="I177" i="167" s="1"/>
  <c r="H177" i="167"/>
  <c r="D16" i="103"/>
  <c r="P20" i="19"/>
  <c r="P19" i="19"/>
  <c r="V20" i="19"/>
  <c r="V19" i="19"/>
  <c r="V21" i="19"/>
  <c r="P21" i="19"/>
  <c r="O149" i="170" l="1"/>
  <c r="P149" i="170" s="1"/>
  <c r="Q149" i="170" s="1"/>
  <c r="R149" i="170" s="1"/>
  <c r="O127" i="170"/>
  <c r="O105" i="170"/>
  <c r="P105" i="170" s="1"/>
  <c r="Q105" i="170" s="1"/>
  <c r="R105" i="170" s="1"/>
  <c r="O62" i="170"/>
  <c r="P62" i="170" s="1"/>
  <c r="Q62" i="170" s="1"/>
  <c r="R62" i="170" s="1"/>
  <c r="O63" i="170"/>
  <c r="P63" i="170" s="1"/>
  <c r="N401" i="170"/>
  <c r="P127" i="170" l="1"/>
  <c r="Q63" i="170"/>
  <c r="Q127" i="170" l="1"/>
  <c r="R63" i="170"/>
  <c r="R127" i="170" l="1"/>
  <c r="I54" i="38" l="1"/>
  <c r="H54" i="38"/>
  <c r="G54" i="38"/>
  <c r="F54" i="38"/>
  <c r="E54" i="38"/>
  <c r="L24" i="171" l="1"/>
  <c r="N227" i="171"/>
  <c r="H182" i="171"/>
  <c r="R138" i="171"/>
  <c r="I163" i="167" s="1"/>
  <c r="M110" i="171"/>
  <c r="M97" i="171"/>
  <c r="M84" i="171"/>
  <c r="R37" i="171"/>
  <c r="Q37" i="171"/>
  <c r="P37" i="171"/>
  <c r="O59" i="171"/>
  <c r="O37" i="171" s="1"/>
  <c r="O257" i="171" l="1"/>
  <c r="N138" i="171"/>
  <c r="E163" i="167" s="1"/>
  <c r="J163" i="167" s="1"/>
  <c r="M59" i="171"/>
  <c r="N37" i="171"/>
  <c r="N126" i="171" l="1"/>
  <c r="M37" i="171"/>
  <c r="O272" i="171"/>
  <c r="P287" i="171" s="1"/>
  <c r="O138" i="171" l="1"/>
  <c r="N24" i="171"/>
  <c r="M24" i="171"/>
  <c r="P302" i="171"/>
  <c r="Q317" i="171" s="1"/>
  <c r="P138" i="171" l="1"/>
  <c r="G163" i="167" s="1"/>
  <c r="O126" i="171"/>
  <c r="O24" i="171" s="1"/>
  <c r="F163" i="167"/>
  <c r="Q332" i="171"/>
  <c r="Q138" i="171" s="1"/>
  <c r="H163" i="167" s="1"/>
  <c r="P126" i="171" l="1"/>
  <c r="P24" i="171" s="1"/>
  <c r="Q126" i="171"/>
  <c r="Q24" i="171" s="1"/>
  <c r="R126" i="171"/>
  <c r="R24" i="171" s="1"/>
  <c r="L12" i="171" l="1"/>
  <c r="K11" i="171"/>
  <c r="K8" i="171"/>
  <c r="L123" i="171"/>
  <c r="K26" i="171"/>
  <c r="K21" i="171"/>
  <c r="K33" i="171"/>
  <c r="L39" i="171"/>
  <c r="L25" i="171"/>
  <c r="L23" i="171"/>
  <c r="L22" i="171"/>
  <c r="J11" i="171"/>
  <c r="I11" i="171"/>
  <c r="M4" i="171"/>
  <c r="M3" i="171"/>
  <c r="D58" i="121"/>
  <c r="C41" i="167"/>
  <c r="D13" i="1"/>
  <c r="D12" i="1"/>
  <c r="M4" i="170"/>
  <c r="M3" i="170"/>
  <c r="C39" i="167" l="1"/>
  <c r="C40" i="167"/>
  <c r="D45" i="121"/>
  <c r="D65" i="121"/>
  <c r="L21" i="171"/>
  <c r="L34" i="171"/>
  <c r="D31" i="121"/>
  <c r="D52" i="121"/>
  <c r="D35" i="121"/>
  <c r="D59" i="121"/>
  <c r="D8" i="1"/>
  <c r="M4" i="169"/>
  <c r="M3" i="169"/>
  <c r="M4" i="168"/>
  <c r="M3" i="168"/>
  <c r="L8" i="168"/>
  <c r="H208" i="171"/>
  <c r="H215" i="171" s="1"/>
  <c r="H275" i="171" s="1"/>
  <c r="N275" i="171" s="1"/>
  <c r="O275" i="171" s="1"/>
  <c r="H193" i="171"/>
  <c r="G194" i="171" s="1"/>
  <c r="H178" i="171"/>
  <c r="H185" i="171" s="1"/>
  <c r="H164" i="171"/>
  <c r="H170" i="171" s="1"/>
  <c r="H149" i="171"/>
  <c r="G152" i="171" s="1"/>
  <c r="G241" i="171" s="1"/>
  <c r="N141" i="171"/>
  <c r="R140" i="171"/>
  <c r="R13" i="171" s="1"/>
  <c r="Q140" i="171"/>
  <c r="Q13" i="171" s="1"/>
  <c r="P140" i="171"/>
  <c r="P13" i="171" s="1"/>
  <c r="O140" i="171"/>
  <c r="O13" i="171" s="1"/>
  <c r="K140" i="171"/>
  <c r="R139" i="171"/>
  <c r="I164" i="167" s="1"/>
  <c r="R137" i="171"/>
  <c r="I162" i="167" s="1"/>
  <c r="R136" i="171"/>
  <c r="I161" i="167" s="1"/>
  <c r="K135" i="171"/>
  <c r="J135" i="171"/>
  <c r="J134" i="171" s="1"/>
  <c r="I135" i="171"/>
  <c r="I134" i="171" s="1"/>
  <c r="R40" i="171"/>
  <c r="R39" i="171" s="1"/>
  <c r="Q40" i="171"/>
  <c r="Q39" i="171" s="1"/>
  <c r="P40" i="171"/>
  <c r="P39" i="171" s="1"/>
  <c r="O40" i="171"/>
  <c r="O39" i="171" s="1"/>
  <c r="R38" i="171"/>
  <c r="Q38" i="171"/>
  <c r="P38" i="171"/>
  <c r="O38" i="171"/>
  <c r="M38" i="171"/>
  <c r="R36" i="171"/>
  <c r="Q36" i="171"/>
  <c r="P36" i="171"/>
  <c r="O36" i="171"/>
  <c r="N36" i="171"/>
  <c r="M36" i="171" s="1"/>
  <c r="R35" i="171"/>
  <c r="Q35" i="171"/>
  <c r="P35" i="171"/>
  <c r="O35" i="171"/>
  <c r="N35" i="171"/>
  <c r="M35" i="171" s="1"/>
  <c r="K20" i="171"/>
  <c r="K997" i="170"/>
  <c r="K12" i="170" s="1"/>
  <c r="K772" i="170"/>
  <c r="K748" i="170"/>
  <c r="K724" i="170"/>
  <c r="O693" i="170"/>
  <c r="O691" i="170"/>
  <c r="P691" i="170" s="1"/>
  <c r="O686" i="170"/>
  <c r="P686" i="170" s="1"/>
  <c r="O685" i="170"/>
  <c r="O680" i="170"/>
  <c r="O678" i="170"/>
  <c r="K676" i="170"/>
  <c r="K652" i="170"/>
  <c r="K645" i="170"/>
  <c r="K644" i="170"/>
  <c r="K643" i="170"/>
  <c r="K642" i="170"/>
  <c r="K641" i="170"/>
  <c r="K640" i="170"/>
  <c r="K639" i="170"/>
  <c r="K638" i="170"/>
  <c r="K637" i="170"/>
  <c r="K636" i="170"/>
  <c r="K635" i="170"/>
  <c r="K634" i="170"/>
  <c r="K633" i="170"/>
  <c r="K632" i="170"/>
  <c r="K631" i="170"/>
  <c r="K630" i="170"/>
  <c r="K629" i="170"/>
  <c r="P618" i="170"/>
  <c r="O618" i="170"/>
  <c r="N618" i="170"/>
  <c r="K618" i="170"/>
  <c r="R609" i="170"/>
  <c r="R607" i="170" s="1"/>
  <c r="Q609" i="170"/>
  <c r="Q607" i="170" s="1"/>
  <c r="P599" i="170"/>
  <c r="Q589" i="170" s="1"/>
  <c r="O599" i="170"/>
  <c r="N599" i="170"/>
  <c r="K599" i="170"/>
  <c r="R590" i="170"/>
  <c r="Q590" i="170"/>
  <c r="P587" i="170"/>
  <c r="O580" i="170"/>
  <c r="P570" i="170" s="1"/>
  <c r="N580" i="170"/>
  <c r="K580" i="170"/>
  <c r="R571" i="170"/>
  <c r="Q571" i="170"/>
  <c r="P571" i="170"/>
  <c r="O561" i="170"/>
  <c r="P551" i="170" s="1"/>
  <c r="N561" i="170"/>
  <c r="K561" i="170"/>
  <c r="O553" i="170"/>
  <c r="R552" i="170"/>
  <c r="Q552" i="170"/>
  <c r="P552" i="170"/>
  <c r="O550" i="170"/>
  <c r="N550" i="170"/>
  <c r="N549" i="170" s="1"/>
  <c r="N542" i="170"/>
  <c r="K542" i="170"/>
  <c r="R533" i="170"/>
  <c r="R531" i="170" s="1"/>
  <c r="Q533" i="170"/>
  <c r="Q531" i="170" s="1"/>
  <c r="P533" i="170"/>
  <c r="P531" i="170" s="1"/>
  <c r="O533" i="170"/>
  <c r="O531" i="170" s="1"/>
  <c r="N531" i="170"/>
  <c r="N530" i="170" s="1"/>
  <c r="N523" i="170"/>
  <c r="N518" i="170" s="1"/>
  <c r="K523" i="170"/>
  <c r="R514" i="170"/>
  <c r="R512" i="170" s="1"/>
  <c r="Q514" i="170"/>
  <c r="Q512" i="170" s="1"/>
  <c r="P514" i="170"/>
  <c r="P512" i="170" s="1"/>
  <c r="O514" i="170"/>
  <c r="O512" i="170" s="1"/>
  <c r="N512" i="170"/>
  <c r="R498" i="170"/>
  <c r="Q498" i="170"/>
  <c r="P498" i="170"/>
  <c r="O498" i="170"/>
  <c r="R495" i="170"/>
  <c r="Q495" i="170"/>
  <c r="P495" i="170"/>
  <c r="O495" i="170"/>
  <c r="N494" i="170"/>
  <c r="R476" i="170"/>
  <c r="Q476" i="170"/>
  <c r="P476" i="170"/>
  <c r="O476" i="170"/>
  <c r="N476" i="170"/>
  <c r="N475" i="170"/>
  <c r="R457" i="170"/>
  <c r="Q457" i="170"/>
  <c r="P457" i="170"/>
  <c r="O457" i="170"/>
  <c r="N457" i="170"/>
  <c r="K454" i="170"/>
  <c r="R441" i="170"/>
  <c r="Q441" i="170"/>
  <c r="P441" i="170"/>
  <c r="O441" i="170"/>
  <c r="N441" i="170"/>
  <c r="R438" i="170"/>
  <c r="Q438" i="170"/>
  <c r="P438" i="170"/>
  <c r="O438" i="170"/>
  <c r="N438" i="170"/>
  <c r="K435" i="170"/>
  <c r="R419" i="170"/>
  <c r="Q419" i="170"/>
  <c r="P419" i="170"/>
  <c r="O419" i="170"/>
  <c r="N419" i="170"/>
  <c r="K416" i="170"/>
  <c r="R384" i="170"/>
  <c r="Q384" i="170"/>
  <c r="P384" i="170"/>
  <c r="O384" i="170"/>
  <c r="N384" i="170"/>
  <c r="R381" i="170"/>
  <c r="Q381" i="170"/>
  <c r="P381" i="170"/>
  <c r="O381" i="170"/>
  <c r="N381" i="170"/>
  <c r="K378" i="170"/>
  <c r="R363" i="170"/>
  <c r="Q363" i="170"/>
  <c r="P363" i="170"/>
  <c r="O363" i="170"/>
  <c r="N363" i="170"/>
  <c r="R362" i="170"/>
  <c r="Q362" i="170"/>
  <c r="P362" i="170"/>
  <c r="O362" i="170"/>
  <c r="N362" i="170"/>
  <c r="N361" i="170" s="1"/>
  <c r="M361" i="170" s="1"/>
  <c r="O361" i="170"/>
  <c r="O357" i="170" s="1"/>
  <c r="K347" i="170"/>
  <c r="K346" i="170"/>
  <c r="K345" i="170"/>
  <c r="R321" i="170"/>
  <c r="Q321" i="170"/>
  <c r="R299" i="170"/>
  <c r="Q299" i="170"/>
  <c r="R277" i="170"/>
  <c r="Q277" i="170"/>
  <c r="P277" i="170"/>
  <c r="R256" i="170"/>
  <c r="Q256" i="170"/>
  <c r="P256" i="170"/>
  <c r="R234" i="170"/>
  <c r="Q234" i="170"/>
  <c r="P234" i="170"/>
  <c r="O234" i="170"/>
  <c r="R212" i="170"/>
  <c r="Q212" i="170"/>
  <c r="P212" i="170"/>
  <c r="O212" i="170"/>
  <c r="R192" i="170"/>
  <c r="Q192" i="170"/>
  <c r="P192" i="170"/>
  <c r="O192" i="170"/>
  <c r="N190" i="170"/>
  <c r="N189" i="170" s="1"/>
  <c r="N170" i="170"/>
  <c r="O170" i="170" s="1"/>
  <c r="O148" i="170"/>
  <c r="K145" i="170"/>
  <c r="K144" i="170" s="1"/>
  <c r="O126" i="170"/>
  <c r="P126" i="170" s="1"/>
  <c r="Q126" i="170" s="1"/>
  <c r="K112" i="170"/>
  <c r="N112" i="170" s="1"/>
  <c r="O112" i="170" s="1"/>
  <c r="P112" i="170" s="1"/>
  <c r="Q112" i="170" s="1"/>
  <c r="R112" i="170" s="1"/>
  <c r="O104" i="170"/>
  <c r="P104" i="170" s="1"/>
  <c r="K101" i="170"/>
  <c r="K73" i="170"/>
  <c r="N73" i="170" s="1"/>
  <c r="K71" i="170"/>
  <c r="N71" i="170" s="1"/>
  <c r="O70" i="170"/>
  <c r="P70" i="170" s="1"/>
  <c r="Q70" i="170" s="1"/>
  <c r="R70" i="170" s="1"/>
  <c r="K70" i="170"/>
  <c r="K62" i="170"/>
  <c r="K59" i="170"/>
  <c r="K58" i="170" s="1"/>
  <c r="K52" i="170"/>
  <c r="K51" i="170"/>
  <c r="N51" i="170" s="1"/>
  <c r="O51" i="170" s="1"/>
  <c r="P51" i="170" s="1"/>
  <c r="Q51" i="170" s="1"/>
  <c r="R51" i="170" s="1"/>
  <c r="K44" i="170"/>
  <c r="N44" i="170" s="1"/>
  <c r="K41" i="170"/>
  <c r="K40" i="170" s="1"/>
  <c r="K30" i="170"/>
  <c r="K29" i="170"/>
  <c r="K28" i="170"/>
  <c r="W123" i="169"/>
  <c r="K121" i="169"/>
  <c r="K66" i="169" s="1"/>
  <c r="K14" i="169" s="1"/>
  <c r="B126" i="167" s="1"/>
  <c r="K111" i="169"/>
  <c r="K65" i="169" s="1"/>
  <c r="K13" i="169" s="1"/>
  <c r="B125" i="167" s="1"/>
  <c r="W109" i="169"/>
  <c r="O112" i="169" s="1"/>
  <c r="P112" i="169" s="1"/>
  <c r="Q112" i="169" s="1"/>
  <c r="R112" i="169" s="1"/>
  <c r="W103" i="169"/>
  <c r="O102" i="169"/>
  <c r="P102" i="169" s="1"/>
  <c r="Q102" i="169" s="1"/>
  <c r="R102" i="169" s="1"/>
  <c r="K101" i="169"/>
  <c r="K64" i="169" s="1"/>
  <c r="K12" i="169" s="1"/>
  <c r="B124" i="167" s="1"/>
  <c r="K81" i="169"/>
  <c r="K62" i="169" s="1"/>
  <c r="K10" i="169" s="1"/>
  <c r="B122" i="167" s="1"/>
  <c r="P74" i="169"/>
  <c r="P22" i="169" s="1"/>
  <c r="G134" i="167" s="1"/>
  <c r="O74" i="169"/>
  <c r="O22" i="169" s="1"/>
  <c r="F134" i="167" s="1"/>
  <c r="N74" i="169"/>
  <c r="N22" i="169" s="1"/>
  <c r="K74" i="169"/>
  <c r="K22" i="169" s="1"/>
  <c r="B134" i="167" s="1"/>
  <c r="P73" i="169"/>
  <c r="P21" i="169" s="1"/>
  <c r="G133" i="167" s="1"/>
  <c r="O73" i="169"/>
  <c r="O21" i="169" s="1"/>
  <c r="F133" i="167" s="1"/>
  <c r="N73" i="169"/>
  <c r="N21" i="169" s="1"/>
  <c r="K73" i="169"/>
  <c r="K21" i="169" s="1"/>
  <c r="B133" i="167" s="1"/>
  <c r="O72" i="169"/>
  <c r="O20" i="169" s="1"/>
  <c r="F132" i="167" s="1"/>
  <c r="N72" i="169"/>
  <c r="N20" i="169" s="1"/>
  <c r="K72" i="169"/>
  <c r="K20" i="169" s="1"/>
  <c r="B132" i="167" s="1"/>
  <c r="O71" i="169"/>
  <c r="O19" i="169" s="1"/>
  <c r="F131" i="167" s="1"/>
  <c r="N71" i="169"/>
  <c r="N19" i="169" s="1"/>
  <c r="K71" i="169"/>
  <c r="K19" i="169" s="1"/>
  <c r="B131" i="167" s="1"/>
  <c r="N70" i="169"/>
  <c r="N18" i="169" s="1"/>
  <c r="E130" i="167" s="1"/>
  <c r="K70" i="169"/>
  <c r="K18" i="169" s="1"/>
  <c r="B130" i="167" s="1"/>
  <c r="N69" i="169"/>
  <c r="N17" i="169" s="1"/>
  <c r="E129" i="167" s="1"/>
  <c r="K69" i="169"/>
  <c r="K17" i="169" s="1"/>
  <c r="B129" i="167" s="1"/>
  <c r="K68" i="169"/>
  <c r="K16" i="169" s="1"/>
  <c r="B128" i="167" s="1"/>
  <c r="K67" i="169"/>
  <c r="K15" i="169" s="1"/>
  <c r="B127" i="167" s="1"/>
  <c r="R63" i="169"/>
  <c r="R11" i="169" s="1"/>
  <c r="I123" i="167" s="1"/>
  <c r="Q63" i="169"/>
  <c r="Q11" i="169" s="1"/>
  <c r="H123" i="167" s="1"/>
  <c r="P63" i="169"/>
  <c r="P11" i="169" s="1"/>
  <c r="G123" i="167" s="1"/>
  <c r="O63" i="169"/>
  <c r="O11" i="169" s="1"/>
  <c r="F123" i="167" s="1"/>
  <c r="N63" i="169"/>
  <c r="E123" i="167" s="1"/>
  <c r="K63" i="169"/>
  <c r="X211" i="168"/>
  <c r="P253" i="168" s="1"/>
  <c r="Q253" i="168" s="1"/>
  <c r="R253" i="168" s="1"/>
  <c r="X210" i="168"/>
  <c r="P252" i="168" s="1"/>
  <c r="Q252" i="168" s="1"/>
  <c r="R252" i="168" s="1"/>
  <c r="X209" i="168"/>
  <c r="P251" i="168" s="1"/>
  <c r="Q251" i="168" s="1"/>
  <c r="R251" i="168" s="1"/>
  <c r="X208" i="168"/>
  <c r="O337" i="168"/>
  <c r="X207" i="168"/>
  <c r="P249" i="168" s="1"/>
  <c r="Q249" i="168" s="1"/>
  <c r="R249" i="168" s="1"/>
  <c r="O335" i="168"/>
  <c r="O333" i="168"/>
  <c r="K203" i="168"/>
  <c r="N240" i="168"/>
  <c r="N239" i="168"/>
  <c r="O193" i="168"/>
  <c r="P193" i="168" s="1"/>
  <c r="Q193" i="168" s="1"/>
  <c r="K180" i="168"/>
  <c r="K179" i="168"/>
  <c r="K178" i="168"/>
  <c r="K177" i="168"/>
  <c r="K176" i="168"/>
  <c r="O165" i="168"/>
  <c r="P165" i="168" s="1"/>
  <c r="O164" i="168"/>
  <c r="P164" i="168" s="1"/>
  <c r="Q164" i="168" s="1"/>
  <c r="R164" i="168" s="1"/>
  <c r="O163" i="168"/>
  <c r="P163" i="168" s="1"/>
  <c r="N137" i="168"/>
  <c r="K161" i="168"/>
  <c r="O154" i="168"/>
  <c r="P154" i="168" s="1"/>
  <c r="Q154" i="168" s="1"/>
  <c r="O153" i="168"/>
  <c r="P153" i="168" s="1"/>
  <c r="Q153" i="168" s="1"/>
  <c r="O152" i="168"/>
  <c r="O151" i="168"/>
  <c r="P151" i="168" s="1"/>
  <c r="K140" i="168"/>
  <c r="K139" i="168"/>
  <c r="K138" i="168"/>
  <c r="K137" i="168"/>
  <c r="N96" i="168"/>
  <c r="O123" i="168"/>
  <c r="P123" i="168" s="1"/>
  <c r="Q123" i="168" s="1"/>
  <c r="R123" i="168" s="1"/>
  <c r="O122" i="168"/>
  <c r="P122" i="168" s="1"/>
  <c r="Q122" i="168" s="1"/>
  <c r="R122" i="168" s="1"/>
  <c r="N92" i="168"/>
  <c r="K119" i="168"/>
  <c r="O112" i="168"/>
  <c r="P112" i="168" s="1"/>
  <c r="O111" i="168"/>
  <c r="O110" i="168"/>
  <c r="O109" i="168"/>
  <c r="P109" i="168" s="1"/>
  <c r="Q109" i="168" s="1"/>
  <c r="O108" i="168"/>
  <c r="P108" i="168" s="1"/>
  <c r="Q108" i="168" s="1"/>
  <c r="R108" i="168" s="1"/>
  <c r="K96" i="168"/>
  <c r="K95" i="168"/>
  <c r="K94" i="168"/>
  <c r="K93" i="168"/>
  <c r="K92" i="168"/>
  <c r="K78" i="168"/>
  <c r="K77" i="168"/>
  <c r="K76" i="168"/>
  <c r="K75" i="168"/>
  <c r="O73" i="168"/>
  <c r="P73" i="168" s="1"/>
  <c r="Q73" i="168" s="1"/>
  <c r="O72" i="168"/>
  <c r="P72" i="168" s="1"/>
  <c r="Q72" i="168" s="1"/>
  <c r="O70" i="168"/>
  <c r="J48" i="168"/>
  <c r="K47" i="168"/>
  <c r="J47" i="168"/>
  <c r="K46" i="168"/>
  <c r="J46" i="168"/>
  <c r="K45" i="168"/>
  <c r="J45" i="168"/>
  <c r="P22" i="168"/>
  <c r="G111" i="167" s="1"/>
  <c r="O22" i="168"/>
  <c r="F111" i="167" s="1"/>
  <c r="N22" i="168"/>
  <c r="K22" i="168"/>
  <c r="J22" i="168"/>
  <c r="P21" i="168"/>
  <c r="G110" i="167" s="1"/>
  <c r="O21" i="168"/>
  <c r="F110" i="167" s="1"/>
  <c r="N21" i="168"/>
  <c r="E110" i="167" s="1"/>
  <c r="K21" i="168"/>
  <c r="J21" i="168"/>
  <c r="O20" i="168"/>
  <c r="F109" i="167" s="1"/>
  <c r="N20" i="168"/>
  <c r="E109" i="167" s="1"/>
  <c r="K20" i="168"/>
  <c r="J20" i="168"/>
  <c r="O19" i="168"/>
  <c r="F108" i="167" s="1"/>
  <c r="N19" i="168"/>
  <c r="K19" i="168"/>
  <c r="J19" i="168"/>
  <c r="N18" i="168"/>
  <c r="E107" i="167" s="1"/>
  <c r="K18" i="168"/>
  <c r="J18" i="168"/>
  <c r="N17" i="168"/>
  <c r="K17" i="168"/>
  <c r="J17" i="168"/>
  <c r="K16" i="168"/>
  <c r="J16" i="168"/>
  <c r="K15" i="168"/>
  <c r="J15" i="168"/>
  <c r="J14" i="168"/>
  <c r="J13" i="168"/>
  <c r="J12" i="168"/>
  <c r="R11" i="168"/>
  <c r="Q11" i="168"/>
  <c r="P11" i="168"/>
  <c r="O11" i="168"/>
  <c r="N11" i="168"/>
  <c r="M11" i="168" s="1"/>
  <c r="D100" i="167" s="1"/>
  <c r="K11" i="168"/>
  <c r="J11" i="168"/>
  <c r="C35" i="167" l="1"/>
  <c r="C138" i="167" s="1"/>
  <c r="B147" i="167"/>
  <c r="C15" i="1"/>
  <c r="B42" i="167" s="1"/>
  <c r="P70" i="168"/>
  <c r="O205" i="168"/>
  <c r="P250" i="168"/>
  <c r="Q250" i="168" s="1"/>
  <c r="R250" i="168" s="1"/>
  <c r="I160" i="167"/>
  <c r="I159" i="167" s="1"/>
  <c r="L9" i="171"/>
  <c r="N129" i="171"/>
  <c r="L141" i="171"/>
  <c r="L129" i="171" s="1"/>
  <c r="E166" i="167"/>
  <c r="M346" i="170"/>
  <c r="M357" i="170"/>
  <c r="E132" i="167"/>
  <c r="M20" i="169"/>
  <c r="D132" i="167" s="1"/>
  <c r="E131" i="167"/>
  <c r="M19" i="169"/>
  <c r="D131" i="167" s="1"/>
  <c r="E134" i="167"/>
  <c r="M22" i="169"/>
  <c r="D134" i="167" s="1"/>
  <c r="E133" i="167"/>
  <c r="M21" i="169"/>
  <c r="D133" i="167" s="1"/>
  <c r="M17" i="169"/>
  <c r="D129" i="167" s="1"/>
  <c r="M18" i="169"/>
  <c r="D130" i="167" s="1"/>
  <c r="R26" i="169"/>
  <c r="I100" i="167"/>
  <c r="K35" i="169"/>
  <c r="B109" i="167"/>
  <c r="K30" i="169"/>
  <c r="B104" i="167"/>
  <c r="K36" i="169"/>
  <c r="B110" i="167"/>
  <c r="K31" i="169"/>
  <c r="B105" i="167"/>
  <c r="K32" i="169"/>
  <c r="B106" i="167"/>
  <c r="M17" i="168"/>
  <c r="D106" i="167" s="1"/>
  <c r="E106" i="167"/>
  <c r="K37" i="169"/>
  <c r="B111" i="167"/>
  <c r="M22" i="168"/>
  <c r="D111" i="167" s="1"/>
  <c r="E111" i="167"/>
  <c r="K33" i="169"/>
  <c r="B107" i="167"/>
  <c r="K26" i="169"/>
  <c r="B100" i="167"/>
  <c r="M21" i="168"/>
  <c r="D110" i="167" s="1"/>
  <c r="N26" i="169"/>
  <c r="E100" i="167"/>
  <c r="O26" i="169"/>
  <c r="F100" i="167"/>
  <c r="K34" i="169"/>
  <c r="B108" i="167"/>
  <c r="P26" i="169"/>
  <c r="G100" i="167"/>
  <c r="M19" i="168"/>
  <c r="D108" i="167" s="1"/>
  <c r="E108" i="167"/>
  <c r="Q26" i="169"/>
  <c r="H100" i="167"/>
  <c r="L13" i="170"/>
  <c r="E45" i="121"/>
  <c r="F45" i="121" s="1"/>
  <c r="N35" i="169"/>
  <c r="M35" i="169" s="1"/>
  <c r="N34" i="168"/>
  <c r="P36" i="169"/>
  <c r="P35" i="168"/>
  <c r="N33" i="169"/>
  <c r="M33" i="169" s="1"/>
  <c r="N32" i="168"/>
  <c r="O35" i="169"/>
  <c r="O34" i="168"/>
  <c r="N37" i="169"/>
  <c r="M37" i="169" s="1"/>
  <c r="N36" i="168"/>
  <c r="O37" i="169"/>
  <c r="O36" i="168"/>
  <c r="M18" i="168"/>
  <c r="D107" i="167" s="1"/>
  <c r="N32" i="169"/>
  <c r="M32" i="169" s="1"/>
  <c r="N31" i="168"/>
  <c r="P37" i="169"/>
  <c r="P36" i="168"/>
  <c r="O34" i="169"/>
  <c r="O33" i="168"/>
  <c r="O36" i="169"/>
  <c r="O35" i="168"/>
  <c r="N34" i="169"/>
  <c r="M34" i="169" s="1"/>
  <c r="N33" i="168"/>
  <c r="N36" i="169"/>
  <c r="M36" i="169" s="1"/>
  <c r="N35" i="168"/>
  <c r="M20" i="168"/>
  <c r="D109" i="167" s="1"/>
  <c r="D7" i="1"/>
  <c r="N493" i="170"/>
  <c r="K159" i="170"/>
  <c r="N159" i="170" s="1"/>
  <c r="O159" i="170" s="1"/>
  <c r="O247" i="170" s="1"/>
  <c r="K134" i="171"/>
  <c r="L33" i="171"/>
  <c r="O34" i="171"/>
  <c r="O33" i="171" s="1"/>
  <c r="P34" i="171"/>
  <c r="P33" i="171" s="1"/>
  <c r="N39" i="171"/>
  <c r="M39" i="171"/>
  <c r="M34" i="171"/>
  <c r="N140" i="171"/>
  <c r="N13" i="171" s="1"/>
  <c r="H156" i="171"/>
  <c r="Q34" i="171"/>
  <c r="Q33" i="171" s="1"/>
  <c r="R34" i="171"/>
  <c r="R33" i="171" s="1"/>
  <c r="G179" i="171"/>
  <c r="G195" i="171"/>
  <c r="G196" i="171"/>
  <c r="H200" i="171"/>
  <c r="G209" i="171"/>
  <c r="G224" i="171" s="1"/>
  <c r="N34" i="171"/>
  <c r="G180" i="171"/>
  <c r="G181" i="171"/>
  <c r="G210" i="171"/>
  <c r="G225" i="171" s="1"/>
  <c r="D36" i="121"/>
  <c r="O679" i="170"/>
  <c r="P679" i="170" s="1"/>
  <c r="O549" i="170"/>
  <c r="R361" i="170"/>
  <c r="R357" i="170" s="1"/>
  <c r="N645" i="170"/>
  <c r="M645" i="170" s="1"/>
  <c r="Q588" i="170"/>
  <c r="P693" i="170"/>
  <c r="P837" i="170" s="1"/>
  <c r="O837" i="170"/>
  <c r="O692" i="170"/>
  <c r="K113" i="170"/>
  <c r="N113" i="170" s="1"/>
  <c r="O113" i="170" s="1"/>
  <c r="N632" i="170"/>
  <c r="M632" i="170" s="1"/>
  <c r="P361" i="170"/>
  <c r="P357" i="170" s="1"/>
  <c r="K628" i="170"/>
  <c r="K11" i="170" s="1"/>
  <c r="P148" i="170"/>
  <c r="Q104" i="170"/>
  <c r="O684" i="170"/>
  <c r="O828" i="170" s="1"/>
  <c r="P550" i="170"/>
  <c r="Q361" i="170"/>
  <c r="Q357" i="170" s="1"/>
  <c r="O367" i="168"/>
  <c r="O322" i="168"/>
  <c r="P569" i="170"/>
  <c r="N238" i="168"/>
  <c r="O238" i="168" s="1"/>
  <c r="P238" i="168" s="1"/>
  <c r="Q238" i="168" s="1"/>
  <c r="R238" i="168" s="1"/>
  <c r="O289" i="168"/>
  <c r="N94" i="168"/>
  <c r="N139" i="168"/>
  <c r="P289" i="168"/>
  <c r="N95" i="168"/>
  <c r="N140" i="168"/>
  <c r="O162" i="168"/>
  <c r="O161" i="168" s="1"/>
  <c r="O336" i="168"/>
  <c r="N138" i="168"/>
  <c r="O378" i="168"/>
  <c r="O382" i="168"/>
  <c r="P139" i="168"/>
  <c r="N47" i="168"/>
  <c r="M47" i="168" s="1"/>
  <c r="O120" i="168"/>
  <c r="O92" i="168" s="1"/>
  <c r="O61" i="168"/>
  <c r="O47" i="168" s="1"/>
  <c r="O381" i="168"/>
  <c r="O138" i="168"/>
  <c r="O62" i="168"/>
  <c r="O282" i="168" s="1"/>
  <c r="O268" i="168" s="1"/>
  <c r="N179" i="168"/>
  <c r="P468" i="168"/>
  <c r="N180" i="168"/>
  <c r="P471" i="168"/>
  <c r="N45" i="168"/>
  <c r="M45" i="168" s="1"/>
  <c r="N126" i="168"/>
  <c r="O210" i="168" s="1"/>
  <c r="P472" i="168"/>
  <c r="N46" i="168"/>
  <c r="M46" i="168" s="1"/>
  <c r="N128" i="168"/>
  <c r="O212" i="168" s="1"/>
  <c r="N161" i="168"/>
  <c r="O208" i="168"/>
  <c r="R562" i="168" s="1"/>
  <c r="Q561" i="168"/>
  <c r="N129" i="168"/>
  <c r="O213" i="168" s="1"/>
  <c r="N268" i="168"/>
  <c r="K136" i="168"/>
  <c r="K447" i="170" s="1"/>
  <c r="O94" i="168"/>
  <c r="O95" i="168"/>
  <c r="O195" i="168"/>
  <c r="O369" i="168" s="1"/>
  <c r="P111" i="168"/>
  <c r="N48" i="168"/>
  <c r="M48" i="168" s="1"/>
  <c r="O139" i="168"/>
  <c r="O59" i="168"/>
  <c r="P140" i="168"/>
  <c r="R73" i="168"/>
  <c r="O239" i="168"/>
  <c r="N132" i="169"/>
  <c r="Q112" i="168"/>
  <c r="O122" i="169"/>
  <c r="P469" i="168"/>
  <c r="P424" i="168"/>
  <c r="P205" i="168"/>
  <c r="N177" i="168"/>
  <c r="O379" i="168"/>
  <c r="O334" i="168"/>
  <c r="Q559" i="168"/>
  <c r="R72" i="168"/>
  <c r="O44" i="170"/>
  <c r="N42" i="170"/>
  <c r="N127" i="168"/>
  <c r="O211" i="168" s="1"/>
  <c r="N93" i="168"/>
  <c r="O121" i="168"/>
  <c r="Q163" i="168"/>
  <c r="R163" i="168" s="1"/>
  <c r="N224" i="168"/>
  <c r="O240" i="168"/>
  <c r="N265" i="168"/>
  <c r="N289" i="168"/>
  <c r="O168" i="170"/>
  <c r="P170" i="170"/>
  <c r="P367" i="168"/>
  <c r="P322" i="168"/>
  <c r="P457" i="168"/>
  <c r="P412" i="168"/>
  <c r="K11" i="169"/>
  <c r="B123" i="167" s="1"/>
  <c r="B120" i="167" s="1"/>
  <c r="K61" i="169"/>
  <c r="R126" i="170"/>
  <c r="R109" i="168"/>
  <c r="O124" i="168"/>
  <c r="N130" i="168"/>
  <c r="O214" i="168" s="1"/>
  <c r="Q165" i="168"/>
  <c r="R165" i="168" s="1"/>
  <c r="R153" i="168"/>
  <c r="R139" i="168" s="1"/>
  <c r="Q139" i="168"/>
  <c r="Q547" i="168"/>
  <c r="Q412" i="168"/>
  <c r="Q367" i="168"/>
  <c r="R193" i="168"/>
  <c r="Q322" i="168"/>
  <c r="Q457" i="168"/>
  <c r="N178" i="168"/>
  <c r="O194" i="168"/>
  <c r="K44" i="168"/>
  <c r="P152" i="168"/>
  <c r="P110" i="168"/>
  <c r="O196" i="168"/>
  <c r="N241" i="168"/>
  <c r="Q502" i="168"/>
  <c r="Q486" i="168" s="1"/>
  <c r="K91" i="168"/>
  <c r="R154" i="168"/>
  <c r="R140" i="168" s="1"/>
  <c r="K134" i="170"/>
  <c r="N134" i="170" s="1"/>
  <c r="O134" i="170" s="1"/>
  <c r="P134" i="170" s="1"/>
  <c r="Q134" i="170" s="1"/>
  <c r="R134" i="170" s="1"/>
  <c r="K123" i="170"/>
  <c r="K135" i="170"/>
  <c r="N135" i="170" s="1"/>
  <c r="O71" i="168"/>
  <c r="P71" i="168" s="1"/>
  <c r="Q71" i="168" s="1"/>
  <c r="K175" i="168"/>
  <c r="N176" i="168"/>
  <c r="N237" i="168"/>
  <c r="O192" i="168"/>
  <c r="N197" i="170"/>
  <c r="O690" i="170"/>
  <c r="O204" i="168"/>
  <c r="P333" i="168" s="1"/>
  <c r="N203" i="168"/>
  <c r="O60" i="168"/>
  <c r="N266" i="168"/>
  <c r="Q151" i="168"/>
  <c r="P470" i="168"/>
  <c r="N203" i="170"/>
  <c r="N198" i="170" s="1"/>
  <c r="O73" i="170"/>
  <c r="N267" i="168"/>
  <c r="O140" i="168"/>
  <c r="K115" i="170"/>
  <c r="N115" i="170" s="1"/>
  <c r="O115" i="170" s="1"/>
  <c r="P115" i="170" s="1"/>
  <c r="Q115" i="170" s="1"/>
  <c r="R115" i="170" s="1"/>
  <c r="K100" i="170"/>
  <c r="O881" i="170"/>
  <c r="O857" i="170"/>
  <c r="O380" i="168"/>
  <c r="P425" i="168"/>
  <c r="Q560" i="168"/>
  <c r="O206" i="168"/>
  <c r="Q470" i="168" s="1"/>
  <c r="N223" i="168"/>
  <c r="J44" i="168"/>
  <c r="J10" i="168" s="1"/>
  <c r="J8" i="168" s="1"/>
  <c r="P423" i="168"/>
  <c r="Q558" i="168"/>
  <c r="N633" i="170"/>
  <c r="M633" i="170" s="1"/>
  <c r="N201" i="170"/>
  <c r="N196" i="170" s="1"/>
  <c r="O71" i="170"/>
  <c r="N644" i="170"/>
  <c r="M644" i="170" s="1"/>
  <c r="O82" i="169"/>
  <c r="N142" i="169"/>
  <c r="N119" i="168"/>
  <c r="P426" i="168"/>
  <c r="O207" i="168"/>
  <c r="R561" i="168" s="1"/>
  <c r="O822" i="170"/>
  <c r="P678" i="170"/>
  <c r="O689" i="170"/>
  <c r="N357" i="170"/>
  <c r="N639" i="170"/>
  <c r="M639" i="170" s="1"/>
  <c r="O687" i="170"/>
  <c r="N474" i="170"/>
  <c r="N511" i="170"/>
  <c r="N772" i="170"/>
  <c r="N634" i="170"/>
  <c r="M634" i="170" s="1"/>
  <c r="O682" i="170"/>
  <c r="O875" i="170"/>
  <c r="O851" i="170"/>
  <c r="P275" i="171"/>
  <c r="Q275" i="171" s="1"/>
  <c r="R275" i="171" s="1"/>
  <c r="O268" i="171"/>
  <c r="O267" i="171" s="1"/>
  <c r="O829" i="170"/>
  <c r="P685" i="170"/>
  <c r="K344" i="170"/>
  <c r="K10" i="170" s="1"/>
  <c r="Q686" i="170"/>
  <c r="P830" i="170"/>
  <c r="Q562" i="168"/>
  <c r="P427" i="168"/>
  <c r="N724" i="170"/>
  <c r="P926" i="170"/>
  <c r="P902" i="170"/>
  <c r="P878" i="170"/>
  <c r="P854" i="170"/>
  <c r="O871" i="170"/>
  <c r="O847" i="170"/>
  <c r="N676" i="170"/>
  <c r="O882" i="170"/>
  <c r="O858" i="170"/>
  <c r="N630" i="170"/>
  <c r="M630" i="170" s="1"/>
  <c r="O830" i="170"/>
  <c r="O883" i="170"/>
  <c r="O859" i="170"/>
  <c r="O876" i="170"/>
  <c r="O852" i="170"/>
  <c r="N652" i="170"/>
  <c r="O652" i="170"/>
  <c r="O878" i="170"/>
  <c r="O854" i="170"/>
  <c r="H290" i="171"/>
  <c r="N290" i="171" s="1"/>
  <c r="O290" i="171" s="1"/>
  <c r="P290" i="171" s="1"/>
  <c r="H335" i="171"/>
  <c r="N335" i="171" s="1"/>
  <c r="O335" i="171" s="1"/>
  <c r="P335" i="171" s="1"/>
  <c r="Q335" i="171" s="1"/>
  <c r="H260" i="171"/>
  <c r="N260" i="171" s="1"/>
  <c r="O260" i="171" s="1"/>
  <c r="H305" i="171"/>
  <c r="N305" i="171" s="1"/>
  <c r="O305" i="171" s="1"/>
  <c r="P305" i="171" s="1"/>
  <c r="H230" i="171"/>
  <c r="N230" i="171" s="1"/>
  <c r="H320" i="171"/>
  <c r="N320" i="171" s="1"/>
  <c r="O320" i="171" s="1"/>
  <c r="P320" i="171" s="1"/>
  <c r="Q320" i="171" s="1"/>
  <c r="N748" i="170"/>
  <c r="R135" i="171"/>
  <c r="O877" i="170"/>
  <c r="O853" i="170"/>
  <c r="P680" i="170"/>
  <c r="O824" i="170"/>
  <c r="Q691" i="170"/>
  <c r="O688" i="170"/>
  <c r="N636" i="170"/>
  <c r="M636" i="170" s="1"/>
  <c r="O835" i="170"/>
  <c r="O681" i="170"/>
  <c r="N629" i="170"/>
  <c r="M629" i="170" s="1"/>
  <c r="P835" i="170"/>
  <c r="N640" i="170"/>
  <c r="M640" i="170" s="1"/>
  <c r="O129" i="171"/>
  <c r="O683" i="170"/>
  <c r="G150" i="171"/>
  <c r="G239" i="171" s="1"/>
  <c r="G151" i="171"/>
  <c r="G240" i="171" s="1"/>
  <c r="G211" i="171"/>
  <c r="G226" i="171" s="1"/>
  <c r="N237" i="171" l="1"/>
  <c r="O238" i="171"/>
  <c r="O241" i="171" s="1"/>
  <c r="E165" i="167"/>
  <c r="M129" i="171"/>
  <c r="M128" i="171" s="1"/>
  <c r="C156" i="167"/>
  <c r="L998" i="170"/>
  <c r="L128" i="171"/>
  <c r="L122" i="171" s="1"/>
  <c r="L27" i="171"/>
  <c r="L26" i="171" s="1"/>
  <c r="C34" i="167"/>
  <c r="U14" i="1"/>
  <c r="U12" i="1"/>
  <c r="U13" i="1"/>
  <c r="U8" i="1"/>
  <c r="B146" i="167"/>
  <c r="C14" i="1"/>
  <c r="B41" i="167" s="1"/>
  <c r="B145" i="167"/>
  <c r="C13" i="1"/>
  <c r="B40" i="167" s="1"/>
  <c r="B168" i="167"/>
  <c r="M44" i="168"/>
  <c r="O69" i="168"/>
  <c r="Q70" i="168"/>
  <c r="P69" i="168"/>
  <c r="C36" i="167"/>
  <c r="C37" i="167" s="1"/>
  <c r="C114" i="167"/>
  <c r="L140" i="171"/>
  <c r="C166" i="167"/>
  <c r="C165" i="167" s="1"/>
  <c r="C159" i="167" s="1"/>
  <c r="D175" i="167"/>
  <c r="C175" i="167"/>
  <c r="K40" i="169"/>
  <c r="G45" i="121"/>
  <c r="E175" i="167" s="1"/>
  <c r="O880" i="170"/>
  <c r="P159" i="170"/>
  <c r="P225" i="170" s="1"/>
  <c r="N643" i="170"/>
  <c r="M643" i="170" s="1"/>
  <c r="N637" i="170"/>
  <c r="M637" i="170" s="1"/>
  <c r="N641" i="170"/>
  <c r="M641" i="170" s="1"/>
  <c r="O856" i="170"/>
  <c r="J352" i="170"/>
  <c r="J13" i="170"/>
  <c r="O225" i="170"/>
  <c r="N638" i="170"/>
  <c r="M638" i="170" s="1"/>
  <c r="Q693" i="170"/>
  <c r="R693" i="170" s="1"/>
  <c r="Q423" i="168"/>
  <c r="P378" i="168"/>
  <c r="R558" i="168"/>
  <c r="O353" i="168"/>
  <c r="O823" i="170"/>
  <c r="O631" i="170" s="1"/>
  <c r="N181" i="170"/>
  <c r="O181" i="170" s="1"/>
  <c r="P181" i="170" s="1"/>
  <c r="Q181" i="170" s="1"/>
  <c r="R181" i="170" s="1"/>
  <c r="Q869" i="170"/>
  <c r="N33" i="171"/>
  <c r="R134" i="171"/>
  <c r="R12" i="171"/>
  <c r="R11" i="171" s="1"/>
  <c r="J23" i="1" s="1"/>
  <c r="I49" i="167" s="1"/>
  <c r="M33" i="171"/>
  <c r="P245" i="171"/>
  <c r="Q245" i="171" s="1"/>
  <c r="R245" i="171" s="1"/>
  <c r="O724" i="170"/>
  <c r="N642" i="170"/>
  <c r="M642" i="170" s="1"/>
  <c r="O637" i="170"/>
  <c r="O869" i="170"/>
  <c r="O850" i="170"/>
  <c r="O643" i="170"/>
  <c r="O874" i="170"/>
  <c r="O845" i="170"/>
  <c r="R104" i="170"/>
  <c r="Q148" i="170"/>
  <c r="O870" i="170"/>
  <c r="O846" i="170"/>
  <c r="N796" i="170"/>
  <c r="P684" i="170"/>
  <c r="P828" i="170" s="1"/>
  <c r="O879" i="170"/>
  <c r="O855" i="170"/>
  <c r="N188" i="170"/>
  <c r="O836" i="170"/>
  <c r="P692" i="170"/>
  <c r="N631" i="170"/>
  <c r="M631" i="170" s="1"/>
  <c r="N136" i="168"/>
  <c r="N139" i="170" s="1"/>
  <c r="O306" i="168"/>
  <c r="Q427" i="168"/>
  <c r="P337" i="168"/>
  <c r="N222" i="168"/>
  <c r="Q471" i="168"/>
  <c r="P62" i="168"/>
  <c r="P282" i="168" s="1"/>
  <c r="P268" i="168" s="1"/>
  <c r="N91" i="168"/>
  <c r="N428" i="170" s="1"/>
  <c r="O281" i="168"/>
  <c r="O267" i="168" s="1"/>
  <c r="K13" i="168"/>
  <c r="K116" i="169"/>
  <c r="K112" i="169" s="1"/>
  <c r="P61" i="168"/>
  <c r="P47" i="168" s="1"/>
  <c r="O137" i="168"/>
  <c r="O136" i="168" s="1"/>
  <c r="O447" i="170" s="1"/>
  <c r="P120" i="168"/>
  <c r="Q120" i="168" s="1"/>
  <c r="N175" i="168"/>
  <c r="E103" i="167" s="1"/>
  <c r="P382" i="168"/>
  <c r="N44" i="168"/>
  <c r="N86" i="169" s="1"/>
  <c r="N81" i="169" s="1"/>
  <c r="O119" i="168"/>
  <c r="P162" i="168"/>
  <c r="P335" i="168"/>
  <c r="O279" i="168"/>
  <c r="O265" i="168" s="1"/>
  <c r="O45" i="168"/>
  <c r="P380" i="168"/>
  <c r="P195" i="168"/>
  <c r="O324" i="168"/>
  <c r="O308" i="168" s="1"/>
  <c r="Q472" i="168"/>
  <c r="Q557" i="168"/>
  <c r="R560" i="168"/>
  <c r="Q111" i="168"/>
  <c r="P95" i="168"/>
  <c r="O223" i="168"/>
  <c r="O377" i="168"/>
  <c r="P59" i="168"/>
  <c r="P45" i="168" s="1"/>
  <c r="O179" i="168"/>
  <c r="P467" i="168"/>
  <c r="Q531" i="168"/>
  <c r="O351" i="168"/>
  <c r="P208" i="168"/>
  <c r="R472" i="168" s="1"/>
  <c r="O48" i="168"/>
  <c r="R335" i="171"/>
  <c r="Q328" i="171"/>
  <c r="Q327" i="171" s="1"/>
  <c r="P379" i="168"/>
  <c r="P351" i="168" s="1"/>
  <c r="P681" i="170"/>
  <c r="O825" i="170"/>
  <c r="P748" i="170"/>
  <c r="O748" i="170"/>
  <c r="R559" i="168"/>
  <c r="P881" i="170"/>
  <c r="P857" i="170"/>
  <c r="P929" i="170"/>
  <c r="P905" i="170"/>
  <c r="P441" i="168"/>
  <c r="P688" i="170"/>
  <c r="O832" i="170"/>
  <c r="P859" i="170"/>
  <c r="P931" i="170"/>
  <c r="P883" i="170"/>
  <c r="P907" i="170"/>
  <c r="P822" i="170"/>
  <c r="Q678" i="170"/>
  <c r="K122" i="170"/>
  <c r="K137" i="170"/>
  <c r="N137" i="170" s="1"/>
  <c r="O137" i="170" s="1"/>
  <c r="P137" i="170" s="1"/>
  <c r="Q137" i="170" s="1"/>
  <c r="R137" i="170" s="1"/>
  <c r="K27" i="170"/>
  <c r="P638" i="170"/>
  <c r="Q830" i="170"/>
  <c r="R686" i="170"/>
  <c r="O201" i="170"/>
  <c r="P71" i="170"/>
  <c r="K390" i="170"/>
  <c r="K86" i="169"/>
  <c r="K82" i="169" s="1"/>
  <c r="K10" i="168"/>
  <c r="B99" i="167" s="1"/>
  <c r="O152" i="169"/>
  <c r="O162" i="169"/>
  <c r="P122" i="169"/>
  <c r="O132" i="169"/>
  <c r="Q313" i="171"/>
  <c r="Q312" i="171" s="1"/>
  <c r="R320" i="171"/>
  <c r="K8" i="169"/>
  <c r="C8" i="1" s="1"/>
  <c r="B35" i="167" s="1"/>
  <c r="B138" i="167" s="1"/>
  <c r="O96" i="168"/>
  <c r="P124" i="168"/>
  <c r="Q170" i="170"/>
  <c r="P168" i="170"/>
  <c r="R112" i="168"/>
  <c r="N27" i="171"/>
  <c r="N26" i="171" s="1"/>
  <c r="N128" i="171"/>
  <c r="P724" i="170"/>
  <c r="O885" i="170"/>
  <c r="O861" i="170"/>
  <c r="Q379" i="168"/>
  <c r="Q351" i="168" s="1"/>
  <c r="R424" i="168"/>
  <c r="P222" i="168"/>
  <c r="R469" i="168"/>
  <c r="Q205" i="168"/>
  <c r="P283" i="171"/>
  <c r="P282" i="171" s="1"/>
  <c r="Q290" i="171"/>
  <c r="R290" i="171" s="1"/>
  <c r="N225" i="168"/>
  <c r="O241" i="168"/>
  <c r="P877" i="170"/>
  <c r="P853" i="170"/>
  <c r="P925" i="170"/>
  <c r="P901" i="170"/>
  <c r="O180" i="168"/>
  <c r="O325" i="168"/>
  <c r="O309" i="168" s="1"/>
  <c r="P196" i="168"/>
  <c r="O370" i="168"/>
  <c r="O354" i="168" s="1"/>
  <c r="Q424" i="168"/>
  <c r="Q396" i="168" s="1"/>
  <c r="K126" i="169"/>
  <c r="K122" i="169" s="1"/>
  <c r="K466" i="170"/>
  <c r="K14" i="168"/>
  <c r="Q110" i="168"/>
  <c r="P94" i="168"/>
  <c r="O93" i="168"/>
  <c r="P121" i="168"/>
  <c r="Q469" i="168"/>
  <c r="Q441" i="168" s="1"/>
  <c r="P239" i="168"/>
  <c r="O177" i="168"/>
  <c r="P875" i="170"/>
  <c r="P851" i="170"/>
  <c r="P923" i="170"/>
  <c r="P899" i="170"/>
  <c r="Q835" i="170"/>
  <c r="R691" i="170"/>
  <c r="P129" i="171"/>
  <c r="O27" i="171"/>
  <c r="O26" i="171" s="1"/>
  <c r="O128" i="171"/>
  <c r="N223" i="171"/>
  <c r="O230" i="171"/>
  <c r="P230" i="171" s="1"/>
  <c r="Q230" i="171" s="1"/>
  <c r="R230" i="171" s="1"/>
  <c r="O638" i="170"/>
  <c r="P682" i="170"/>
  <c r="O826" i="170"/>
  <c r="P206" i="168"/>
  <c r="Q425" i="168"/>
  <c r="P73" i="170"/>
  <c r="O203" i="170"/>
  <c r="P204" i="168"/>
  <c r="O203" i="168"/>
  <c r="Q468" i="168"/>
  <c r="N47" i="170"/>
  <c r="N41" i="170"/>
  <c r="P334" i="168"/>
  <c r="P306" i="168" s="1"/>
  <c r="P240" i="168"/>
  <c r="P422" i="168"/>
  <c r="K428" i="170"/>
  <c r="K106" i="169"/>
  <c r="K102" i="169" s="1"/>
  <c r="K12" i="168"/>
  <c r="P876" i="170"/>
  <c r="P852" i="170"/>
  <c r="P924" i="170"/>
  <c r="P900" i="170"/>
  <c r="P930" i="170"/>
  <c r="P906" i="170"/>
  <c r="P882" i="170"/>
  <c r="P858" i="170"/>
  <c r="R457" i="168"/>
  <c r="R547" i="168"/>
  <c r="R367" i="168"/>
  <c r="R322" i="168"/>
  <c r="R502" i="168"/>
  <c r="R486" i="168" s="1"/>
  <c r="R412" i="168"/>
  <c r="N248" i="168"/>
  <c r="O222" i="168"/>
  <c r="N820" i="170"/>
  <c r="Q680" i="170"/>
  <c r="P824" i="170"/>
  <c r="P829" i="170"/>
  <c r="Q685" i="170"/>
  <c r="P922" i="170"/>
  <c r="P898" i="170"/>
  <c r="P874" i="170"/>
  <c r="P850" i="170"/>
  <c r="R151" i="168"/>
  <c r="N437" i="170"/>
  <c r="N436" i="170" s="1"/>
  <c r="K446" i="170"/>
  <c r="N446" i="170" s="1"/>
  <c r="O446" i="170" s="1"/>
  <c r="P446" i="170" s="1"/>
  <c r="Q446" i="170" s="1"/>
  <c r="R446" i="170" s="1"/>
  <c r="Q974" i="170"/>
  <c r="Q950" i="170"/>
  <c r="Q878" i="170"/>
  <c r="Q854" i="170"/>
  <c r="Q902" i="170"/>
  <c r="Q926" i="170"/>
  <c r="O280" i="168"/>
  <c r="O266" i="168" s="1"/>
  <c r="P60" i="168"/>
  <c r="O46" i="168"/>
  <c r="O270" i="171"/>
  <c r="O269" i="171"/>
  <c r="O271" i="171"/>
  <c r="P823" i="170"/>
  <c r="Q679" i="170"/>
  <c r="R71" i="168"/>
  <c r="O834" i="170"/>
  <c r="O642" i="170" s="1"/>
  <c r="P690" i="170"/>
  <c r="P396" i="168"/>
  <c r="O833" i="170"/>
  <c r="O641" i="170" s="1"/>
  <c r="P689" i="170"/>
  <c r="O135" i="170"/>
  <c r="P82" i="169"/>
  <c r="O142" i="169"/>
  <c r="P138" i="168"/>
  <c r="Q152" i="168"/>
  <c r="P177" i="168"/>
  <c r="O827" i="170"/>
  <c r="O635" i="170" s="1"/>
  <c r="P683" i="170"/>
  <c r="P927" i="170"/>
  <c r="P903" i="170"/>
  <c r="P879" i="170"/>
  <c r="P855" i="170"/>
  <c r="O636" i="170"/>
  <c r="P113" i="170"/>
  <c r="O848" i="170"/>
  <c r="O872" i="170"/>
  <c r="O821" i="170"/>
  <c r="O676" i="170"/>
  <c r="Q305" i="171"/>
  <c r="R305" i="171" s="1"/>
  <c r="P298" i="171"/>
  <c r="P297" i="171" s="1"/>
  <c r="P919" i="170"/>
  <c r="P895" i="170"/>
  <c r="P847" i="170"/>
  <c r="P871" i="170"/>
  <c r="O831" i="170"/>
  <c r="P687" i="170"/>
  <c r="O884" i="170"/>
  <c r="O860" i="170"/>
  <c r="O873" i="170"/>
  <c r="O849" i="170"/>
  <c r="P192" i="168"/>
  <c r="O176" i="168"/>
  <c r="O321" i="168"/>
  <c r="O305" i="168" s="1"/>
  <c r="O366" i="168"/>
  <c r="O350" i="168" s="1"/>
  <c r="P194" i="168"/>
  <c r="O323" i="168"/>
  <c r="O307" i="168" s="1"/>
  <c r="O368" i="168"/>
  <c r="O352" i="168" s="1"/>
  <c r="O178" i="168"/>
  <c r="P44" i="170"/>
  <c r="O42" i="170"/>
  <c r="P260" i="171"/>
  <c r="Q260" i="171" s="1"/>
  <c r="R260" i="171" s="1"/>
  <c r="O253" i="171"/>
  <c r="O252" i="171" s="1"/>
  <c r="O772" i="170"/>
  <c r="P207" i="168"/>
  <c r="Q426" i="168"/>
  <c r="P336" i="168"/>
  <c r="O224" i="168"/>
  <c r="P381" i="168"/>
  <c r="N221" i="168"/>
  <c r="O237" i="168"/>
  <c r="Q140" i="168"/>
  <c r="N264" i="168"/>
  <c r="O240" i="171" l="1"/>
  <c r="M27" i="171"/>
  <c r="M26" i="171" s="1"/>
  <c r="O239" i="171"/>
  <c r="L13" i="171"/>
  <c r="L134" i="171"/>
  <c r="L10" i="171"/>
  <c r="L999" i="170" s="1"/>
  <c r="L997" i="170" s="1"/>
  <c r="L12" i="170" s="1"/>
  <c r="L20" i="171"/>
  <c r="N62" i="169"/>
  <c r="M81" i="169"/>
  <c r="R427" i="168"/>
  <c r="Q382" i="168"/>
  <c r="Q208" i="168"/>
  <c r="Q69" i="168"/>
  <c r="Q289" i="168"/>
  <c r="R70" i="168"/>
  <c r="M628" i="170"/>
  <c r="P247" i="170"/>
  <c r="P269" i="170"/>
  <c r="E122" i="167"/>
  <c r="K29" i="169"/>
  <c r="K43" i="169" s="1"/>
  <c r="B103" i="167"/>
  <c r="K28" i="169"/>
  <c r="K42" i="169" s="1"/>
  <c r="B102" i="167"/>
  <c r="K27" i="169"/>
  <c r="K41" i="169" s="1"/>
  <c r="B101" i="167"/>
  <c r="P290" i="170"/>
  <c r="O640" i="170"/>
  <c r="H45" i="121"/>
  <c r="F175" i="167" s="1"/>
  <c r="P856" i="170"/>
  <c r="P880" i="170"/>
  <c r="P904" i="170"/>
  <c r="P928" i="170"/>
  <c r="Q159" i="170"/>
  <c r="Q269" i="170" s="1"/>
  <c r="Q893" i="170"/>
  <c r="Q941" i="170"/>
  <c r="Q837" i="170"/>
  <c r="R557" i="168"/>
  <c r="N129" i="170"/>
  <c r="N128" i="170"/>
  <c r="N125" i="170" s="1"/>
  <c r="N124" i="170" s="1"/>
  <c r="N130" i="170" s="1"/>
  <c r="N106" i="169"/>
  <c r="N101" i="169" s="1"/>
  <c r="N64" i="169" s="1"/>
  <c r="O44" i="168"/>
  <c r="O86" i="169" s="1"/>
  <c r="O81" i="169" s="1"/>
  <c r="O62" i="169" s="1"/>
  <c r="O10" i="169" s="1"/>
  <c r="F122" i="167" s="1"/>
  <c r="P917" i="170"/>
  <c r="P893" i="170"/>
  <c r="Q965" i="170"/>
  <c r="P845" i="170"/>
  <c r="Q917" i="170"/>
  <c r="Q845" i="170"/>
  <c r="P869" i="170"/>
  <c r="N29" i="169"/>
  <c r="M29" i="169" s="1"/>
  <c r="N28" i="168"/>
  <c r="M14" i="168"/>
  <c r="D103" i="167" s="1"/>
  <c r="N628" i="170"/>
  <c r="O629" i="170"/>
  <c r="Q684" i="170"/>
  <c r="R684" i="170" s="1"/>
  <c r="R828" i="170" s="1"/>
  <c r="O634" i="170"/>
  <c r="O630" i="170"/>
  <c r="N999" i="170"/>
  <c r="N10" i="171"/>
  <c r="O999" i="170"/>
  <c r="O10" i="171"/>
  <c r="F157" i="167" s="1"/>
  <c r="O645" i="170"/>
  <c r="P836" i="170"/>
  <c r="Q692" i="170"/>
  <c r="P631" i="170"/>
  <c r="P637" i="170"/>
  <c r="Q638" i="170"/>
  <c r="O633" i="170"/>
  <c r="O644" i="170"/>
  <c r="P870" i="170"/>
  <c r="P846" i="170"/>
  <c r="P918" i="170"/>
  <c r="P894" i="170"/>
  <c r="O639" i="170"/>
  <c r="R148" i="170"/>
  <c r="N117" i="170"/>
  <c r="Q62" i="168"/>
  <c r="Q282" i="168" s="1"/>
  <c r="Q268" i="168" s="1"/>
  <c r="N447" i="170"/>
  <c r="N440" i="170" s="1"/>
  <c r="N439" i="170" s="1"/>
  <c r="N116" i="169"/>
  <c r="N111" i="169" s="1"/>
  <c r="N65" i="169" s="1"/>
  <c r="E102" i="167"/>
  <c r="P48" i="168"/>
  <c r="P92" i="168"/>
  <c r="O264" i="168"/>
  <c r="P377" i="168"/>
  <c r="Q162" i="168"/>
  <c r="P161" i="168"/>
  <c r="P137" i="168"/>
  <c r="P136" i="168" s="1"/>
  <c r="E99" i="167"/>
  <c r="N390" i="170"/>
  <c r="N161" i="170"/>
  <c r="N466" i="170"/>
  <c r="N459" i="170" s="1"/>
  <c r="N458" i="170" s="1"/>
  <c r="N126" i="169"/>
  <c r="N121" i="169" s="1"/>
  <c r="N66" i="169" s="1"/>
  <c r="P281" i="168"/>
  <c r="P267" i="168" s="1"/>
  <c r="Q61" i="168"/>
  <c r="Q281" i="168" s="1"/>
  <c r="Q267" i="168" s="1"/>
  <c r="N75" i="170"/>
  <c r="O139" i="170"/>
  <c r="O116" i="169"/>
  <c r="O111" i="169" s="1"/>
  <c r="O65" i="169" s="1"/>
  <c r="O13" i="169" s="1"/>
  <c r="F125" i="167" s="1"/>
  <c r="N220" i="168"/>
  <c r="N183" i="170" s="1"/>
  <c r="N173" i="170" s="1"/>
  <c r="Q59" i="168"/>
  <c r="Q279" i="168" s="1"/>
  <c r="Q95" i="168"/>
  <c r="R111" i="168"/>
  <c r="R95" i="168" s="1"/>
  <c r="O13" i="168"/>
  <c r="F102" i="167" s="1"/>
  <c r="R531" i="168"/>
  <c r="R441" i="168"/>
  <c r="P279" i="168"/>
  <c r="P265" i="168" s="1"/>
  <c r="Q422" i="168"/>
  <c r="P459" i="168"/>
  <c r="P443" i="168" s="1"/>
  <c r="P369" i="168"/>
  <c r="P353" i="168" s="1"/>
  <c r="P414" i="168"/>
  <c r="P398" i="168" s="1"/>
  <c r="P324" i="168"/>
  <c r="P308" i="168" s="1"/>
  <c r="Q195" i="168"/>
  <c r="P826" i="170"/>
  <c r="P634" i="170" s="1"/>
  <c r="Q682" i="170"/>
  <c r="Q194" i="168"/>
  <c r="P178" i="168"/>
  <c r="P458" i="168"/>
  <c r="P442" i="168" s="1"/>
  <c r="P323" i="168"/>
  <c r="P307" i="168" s="1"/>
  <c r="P368" i="168"/>
  <c r="P352" i="168" s="1"/>
  <c r="P413" i="168"/>
  <c r="P397" i="168" s="1"/>
  <c r="Q922" i="170"/>
  <c r="Q898" i="170"/>
  <c r="Q970" i="170"/>
  <c r="Q946" i="170"/>
  <c r="Q850" i="170"/>
  <c r="Q874" i="170"/>
  <c r="Q881" i="170"/>
  <c r="Q857" i="170"/>
  <c r="Q929" i="170"/>
  <c r="Q905" i="170"/>
  <c r="Q977" i="170"/>
  <c r="Q953" i="170"/>
  <c r="Q121" i="168"/>
  <c r="P93" i="168"/>
  <c r="R678" i="170"/>
  <c r="Q822" i="170"/>
  <c r="R120" i="168"/>
  <c r="Q92" i="168"/>
  <c r="O175" i="168"/>
  <c r="Q871" i="170"/>
  <c r="Q847" i="170"/>
  <c r="Q919" i="170"/>
  <c r="Q895" i="170"/>
  <c r="Q967" i="170"/>
  <c r="Q943" i="170"/>
  <c r="N46" i="170"/>
  <c r="O91" i="168"/>
  <c r="Q71" i="170"/>
  <c r="P201" i="170"/>
  <c r="P301" i="171"/>
  <c r="P299" i="171"/>
  <c r="P300" i="171"/>
  <c r="N418" i="170"/>
  <c r="N417" i="170" s="1"/>
  <c r="K427" i="170"/>
  <c r="N427" i="170" s="1"/>
  <c r="O427" i="170" s="1"/>
  <c r="P427" i="170" s="1"/>
  <c r="Q427" i="170" s="1"/>
  <c r="R427" i="170" s="1"/>
  <c r="R110" i="168"/>
  <c r="R94" i="168" s="1"/>
  <c r="Q94" i="168"/>
  <c r="Q928" i="170"/>
  <c r="Q904" i="170"/>
  <c r="Q880" i="170"/>
  <c r="Q856" i="170"/>
  <c r="Q976" i="170"/>
  <c r="Q952" i="170"/>
  <c r="P921" i="170"/>
  <c r="P897" i="170"/>
  <c r="P873" i="170"/>
  <c r="P849" i="170"/>
  <c r="Q315" i="171"/>
  <c r="Q314" i="171"/>
  <c r="Q316" i="171"/>
  <c r="P676" i="170"/>
  <c r="P821" i="170"/>
  <c r="R926" i="170"/>
  <c r="R902" i="170"/>
  <c r="R974" i="170"/>
  <c r="R950" i="170"/>
  <c r="R878" i="170"/>
  <c r="R854" i="170"/>
  <c r="O248" i="168"/>
  <c r="O225" i="168"/>
  <c r="P241" i="168"/>
  <c r="R830" i="170"/>
  <c r="O820" i="170"/>
  <c r="Q60" i="168"/>
  <c r="P46" i="168"/>
  <c r="P280" i="168"/>
  <c r="P266" i="168" s="1"/>
  <c r="N421" i="170"/>
  <c r="N420" i="170" s="1"/>
  <c r="O418" i="170"/>
  <c r="O417" i="170" s="1"/>
  <c r="P933" i="170"/>
  <c r="P909" i="170"/>
  <c r="P885" i="170"/>
  <c r="P861" i="170"/>
  <c r="Q979" i="170"/>
  <c r="Q955" i="170"/>
  <c r="Q931" i="170"/>
  <c r="Q907" i="170"/>
  <c r="Q859" i="170"/>
  <c r="Q883" i="170"/>
  <c r="P932" i="170"/>
  <c r="P908" i="170"/>
  <c r="P884" i="170"/>
  <c r="P860" i="170"/>
  <c r="O868" i="170"/>
  <c r="Q378" i="168"/>
  <c r="P203" i="168"/>
  <c r="R468" i="168"/>
  <c r="Q204" i="168"/>
  <c r="R423" i="168"/>
  <c r="Q724" i="170"/>
  <c r="R724" i="170"/>
  <c r="P42" i="170"/>
  <c r="Q44" i="170"/>
  <c r="Q687" i="170"/>
  <c r="P831" i="170"/>
  <c r="P639" i="170" s="1"/>
  <c r="R382" i="168"/>
  <c r="Q337" i="168"/>
  <c r="R208" i="168"/>
  <c r="P636" i="170"/>
  <c r="Q948" i="170"/>
  <c r="Q924" i="170"/>
  <c r="Q876" i="170"/>
  <c r="Q972" i="170"/>
  <c r="Q900" i="170"/>
  <c r="Q852" i="170"/>
  <c r="O304" i="168"/>
  <c r="N380" i="170"/>
  <c r="N379" i="170" s="1"/>
  <c r="K389" i="170"/>
  <c r="N389" i="170" s="1"/>
  <c r="R152" i="168"/>
  <c r="R138" i="168" s="1"/>
  <c r="Q138" i="168"/>
  <c r="Q467" i="168"/>
  <c r="Q129" i="171"/>
  <c r="P128" i="171"/>
  <c r="P27" i="171"/>
  <c r="P26" i="171" s="1"/>
  <c r="P172" i="169"/>
  <c r="P152" i="169"/>
  <c r="P162" i="169"/>
  <c r="Q122" i="169"/>
  <c r="P182" i="169"/>
  <c r="P132" i="169"/>
  <c r="Q381" i="168"/>
  <c r="R426" i="168"/>
  <c r="P224" i="168"/>
  <c r="Q207" i="168"/>
  <c r="R471" i="168"/>
  <c r="P179" i="168"/>
  <c r="O256" i="171"/>
  <c r="O139" i="171" s="1"/>
  <c r="F164" i="167" s="1"/>
  <c r="O254" i="171"/>
  <c r="O136" i="171" s="1"/>
  <c r="F161" i="167" s="1"/>
  <c r="O255" i="171"/>
  <c r="O137" i="171" s="1"/>
  <c r="F162" i="167" s="1"/>
  <c r="O844" i="170"/>
  <c r="R837" i="170"/>
  <c r="K26" i="170"/>
  <c r="K9" i="170" s="1"/>
  <c r="K32" i="170"/>
  <c r="K34" i="170"/>
  <c r="K33" i="170"/>
  <c r="Q688" i="170"/>
  <c r="P832" i="170"/>
  <c r="P437" i="170"/>
  <c r="P436" i="170" s="1"/>
  <c r="O440" i="170"/>
  <c r="O439" i="170" s="1"/>
  <c r="O442" i="170"/>
  <c r="Q240" i="168"/>
  <c r="R470" i="168"/>
  <c r="Q206" i="168"/>
  <c r="Q380" i="168"/>
  <c r="P223" i="168"/>
  <c r="R425" i="168"/>
  <c r="Q748" i="170"/>
  <c r="R748" i="170"/>
  <c r="P135" i="170"/>
  <c r="Q168" i="170"/>
  <c r="R170" i="170"/>
  <c r="R168" i="170" s="1"/>
  <c r="P652" i="170"/>
  <c r="O221" i="168"/>
  <c r="P237" i="168"/>
  <c r="Q239" i="168"/>
  <c r="P286" i="171"/>
  <c r="P285" i="171"/>
  <c r="P284" i="171"/>
  <c r="Q124" i="168"/>
  <c r="P96" i="168"/>
  <c r="K25" i="169"/>
  <c r="K8" i="168"/>
  <c r="O349" i="168"/>
  <c r="Q879" i="170"/>
  <c r="Q855" i="170"/>
  <c r="Q975" i="170"/>
  <c r="Q951" i="170"/>
  <c r="Q903" i="170"/>
  <c r="Q927" i="170"/>
  <c r="Q823" i="170"/>
  <c r="R679" i="170"/>
  <c r="Q877" i="170"/>
  <c r="Q853" i="170"/>
  <c r="Q973" i="170"/>
  <c r="Q949" i="170"/>
  <c r="Q925" i="170"/>
  <c r="Q901" i="170"/>
  <c r="Q222" i="168"/>
  <c r="R379" i="168"/>
  <c r="R351" i="168" s="1"/>
  <c r="Q334" i="168"/>
  <c r="Q306" i="168" s="1"/>
  <c r="R205" i="168"/>
  <c r="Q177" i="168"/>
  <c r="P825" i="170"/>
  <c r="Q681" i="170"/>
  <c r="Q113" i="170"/>
  <c r="Q829" i="170"/>
  <c r="R685" i="170"/>
  <c r="N226" i="171"/>
  <c r="N139" i="171" s="1"/>
  <c r="E164" i="167" s="1"/>
  <c r="J164" i="167" s="1"/>
  <c r="N224" i="171"/>
  <c r="N225" i="171"/>
  <c r="N137" i="171" s="1"/>
  <c r="E162" i="167" s="1"/>
  <c r="J162" i="167" s="1"/>
  <c r="P119" i="168"/>
  <c r="P456" i="168"/>
  <c r="P440" i="168" s="1"/>
  <c r="P321" i="168"/>
  <c r="P305" i="168" s="1"/>
  <c r="P411" i="168"/>
  <c r="P395" i="168" s="1"/>
  <c r="P366" i="168"/>
  <c r="P350" i="168" s="1"/>
  <c r="Q192" i="168"/>
  <c r="P176" i="168"/>
  <c r="P827" i="170"/>
  <c r="P635" i="170" s="1"/>
  <c r="Q683" i="170"/>
  <c r="Q689" i="170"/>
  <c r="P833" i="170"/>
  <c r="P641" i="170" s="1"/>
  <c r="Q971" i="170"/>
  <c r="Q947" i="170"/>
  <c r="Q875" i="170"/>
  <c r="Q851" i="170"/>
  <c r="Q923" i="170"/>
  <c r="Q899" i="170"/>
  <c r="Q331" i="171"/>
  <c r="Q329" i="171"/>
  <c r="Q330" i="171"/>
  <c r="Q824" i="170"/>
  <c r="R680" i="170"/>
  <c r="R824" i="170" s="1"/>
  <c r="N456" i="170"/>
  <c r="N455" i="170" s="1"/>
  <c r="P643" i="170"/>
  <c r="O796" i="170"/>
  <c r="O632" i="170"/>
  <c r="Q82" i="169"/>
  <c r="P142" i="169"/>
  <c r="P834" i="170"/>
  <c r="P642" i="170" s="1"/>
  <c r="Q690" i="170"/>
  <c r="R396" i="168"/>
  <c r="R835" i="170"/>
  <c r="N504" i="170"/>
  <c r="N146" i="169"/>
  <c r="N141" i="169" s="1"/>
  <c r="N68" i="169" s="1"/>
  <c r="E105" i="167"/>
  <c r="O41" i="170"/>
  <c r="O47" i="170"/>
  <c r="P872" i="170"/>
  <c r="P848" i="170"/>
  <c r="P920" i="170"/>
  <c r="P896" i="170"/>
  <c r="P772" i="170"/>
  <c r="Q978" i="170"/>
  <c r="Q954" i="170"/>
  <c r="Q882" i="170"/>
  <c r="Q858" i="170"/>
  <c r="Q906" i="170"/>
  <c r="Q930" i="170"/>
  <c r="Q73" i="170"/>
  <c r="P203" i="170"/>
  <c r="P415" i="168"/>
  <c r="P399" i="168" s="1"/>
  <c r="P370" i="168"/>
  <c r="P354" i="168" s="1"/>
  <c r="Q196" i="168"/>
  <c r="P460" i="168"/>
  <c r="P444" i="168" s="1"/>
  <c r="P180" i="168"/>
  <c r="P325" i="168"/>
  <c r="P309" i="168" s="1"/>
  <c r="L8" i="170" l="1"/>
  <c r="D15" i="1"/>
  <c r="C42" i="167" s="1"/>
  <c r="C38" i="167" s="1"/>
  <c r="C43" i="167" s="1"/>
  <c r="C45" i="167" s="1"/>
  <c r="C147" i="167"/>
  <c r="C143" i="167" s="1"/>
  <c r="L8" i="171"/>
  <c r="D22" i="1" s="1"/>
  <c r="C157" i="167"/>
  <c r="C155" i="167" s="1"/>
  <c r="C168" i="167" s="1"/>
  <c r="L11" i="171"/>
  <c r="D23" i="1" s="1"/>
  <c r="M13" i="171"/>
  <c r="E157" i="167"/>
  <c r="M10" i="171"/>
  <c r="O16" i="168"/>
  <c r="B144" i="167"/>
  <c r="B143" i="167" s="1"/>
  <c r="C12" i="1"/>
  <c r="B39" i="167" s="1"/>
  <c r="B38" i="167" s="1"/>
  <c r="K8" i="170"/>
  <c r="Q265" i="168"/>
  <c r="D122" i="167"/>
  <c r="N151" i="170"/>
  <c r="N150" i="170"/>
  <c r="N147" i="170" s="1"/>
  <c r="R289" i="168"/>
  <c r="R69" i="168"/>
  <c r="K23" i="169"/>
  <c r="B97" i="167"/>
  <c r="B136" i="167" s="1"/>
  <c r="E14" i="1"/>
  <c r="F160" i="167"/>
  <c r="F159" i="167" s="1"/>
  <c r="R159" i="170"/>
  <c r="R225" i="170" s="1"/>
  <c r="Q334" i="170"/>
  <c r="Q247" i="170"/>
  <c r="Q290" i="170"/>
  <c r="Q312" i="170"/>
  <c r="E125" i="167"/>
  <c r="N26" i="168"/>
  <c r="E101" i="167"/>
  <c r="E128" i="167"/>
  <c r="E126" i="167"/>
  <c r="E124" i="167"/>
  <c r="Q48" i="168"/>
  <c r="R62" i="168"/>
  <c r="R48" i="168" s="1"/>
  <c r="Q225" i="170"/>
  <c r="P640" i="170"/>
  <c r="Q119" i="168"/>
  <c r="I45" i="121"/>
  <c r="G175" i="167" s="1"/>
  <c r="R845" i="170"/>
  <c r="R941" i="170"/>
  <c r="R965" i="170"/>
  <c r="R893" i="170"/>
  <c r="R917" i="170"/>
  <c r="R869" i="170"/>
  <c r="O129" i="170"/>
  <c r="O128" i="170"/>
  <c r="O125" i="170" s="1"/>
  <c r="O124" i="170" s="1"/>
  <c r="O130" i="170" s="1"/>
  <c r="N442" i="170"/>
  <c r="N435" i="170" s="1"/>
  <c r="N28" i="169"/>
  <c r="N27" i="168"/>
  <c r="M13" i="168"/>
  <c r="D102" i="167" s="1"/>
  <c r="O28" i="169"/>
  <c r="O42" i="169" s="1"/>
  <c r="O27" i="168"/>
  <c r="N123" i="170"/>
  <c r="N107" i="170"/>
  <c r="N106" i="170"/>
  <c r="N103" i="170" s="1"/>
  <c r="N102" i="170" s="1"/>
  <c r="N108" i="170" s="1"/>
  <c r="O10" i="168"/>
  <c r="O25" i="169" s="1"/>
  <c r="O390" i="170"/>
  <c r="P380" i="170" s="1"/>
  <c r="P379" i="170" s="1"/>
  <c r="O75" i="170"/>
  <c r="O65" i="170" s="1"/>
  <c r="N65" i="170"/>
  <c r="N64" i="170"/>
  <c r="N61" i="170" s="1"/>
  <c r="N60" i="170" s="1"/>
  <c r="N31" i="169"/>
  <c r="N30" i="168"/>
  <c r="D105" i="167"/>
  <c r="O146" i="169"/>
  <c r="O141" i="169" s="1"/>
  <c r="O68" i="169" s="1"/>
  <c r="O16" i="169" s="1"/>
  <c r="F128" i="167" s="1"/>
  <c r="N24" i="168"/>
  <c r="M10" i="168"/>
  <c r="D99" i="167" s="1"/>
  <c r="P629" i="170"/>
  <c r="Q828" i="170"/>
  <c r="Q636" i="170" s="1"/>
  <c r="P630" i="170"/>
  <c r="P644" i="170"/>
  <c r="N43" i="169"/>
  <c r="Q772" i="170"/>
  <c r="N27" i="169"/>
  <c r="M12" i="168"/>
  <c r="D101" i="167" s="1"/>
  <c r="K13" i="170"/>
  <c r="N222" i="171"/>
  <c r="N136" i="171"/>
  <c r="P999" i="170"/>
  <c r="P10" i="171"/>
  <c r="G157" i="167" s="1"/>
  <c r="P136" i="171"/>
  <c r="G161" i="167" s="1"/>
  <c r="P137" i="171"/>
  <c r="Q139" i="171"/>
  <c r="H164" i="167" s="1"/>
  <c r="O628" i="170"/>
  <c r="O11" i="170" s="1"/>
  <c r="Q631" i="170"/>
  <c r="Q637" i="170"/>
  <c r="Q870" i="170"/>
  <c r="Q846" i="170"/>
  <c r="Q966" i="170"/>
  <c r="Q942" i="170"/>
  <c r="Q894" i="170"/>
  <c r="Q918" i="170"/>
  <c r="P645" i="170"/>
  <c r="R638" i="170"/>
  <c r="P892" i="170"/>
  <c r="P916" i="170"/>
  <c r="P844" i="170"/>
  <c r="P633" i="170"/>
  <c r="P868" i="170"/>
  <c r="R692" i="170"/>
  <c r="R836" i="170" s="1"/>
  <c r="Q836" i="170"/>
  <c r="N25" i="169"/>
  <c r="O437" i="170"/>
  <c r="O436" i="170" s="1"/>
  <c r="O435" i="170" s="1"/>
  <c r="O504" i="170"/>
  <c r="O497" i="170" s="1"/>
  <c r="O496" i="170" s="1"/>
  <c r="P44" i="168"/>
  <c r="P75" i="170" s="1"/>
  <c r="O456" i="170"/>
  <c r="O455" i="170" s="1"/>
  <c r="N423" i="170"/>
  <c r="N416" i="170" s="1"/>
  <c r="O220" i="168"/>
  <c r="O485" i="170" s="1"/>
  <c r="P447" i="170"/>
  <c r="Q437" i="170" s="1"/>
  <c r="Q436" i="170" s="1"/>
  <c r="P116" i="169"/>
  <c r="P111" i="169" s="1"/>
  <c r="P65" i="169" s="1"/>
  <c r="P13" i="169" s="1"/>
  <c r="G125" i="167" s="1"/>
  <c r="P139" i="170"/>
  <c r="P13" i="168"/>
  <c r="G102" i="167" s="1"/>
  <c r="N485" i="170"/>
  <c r="O475" i="170" s="1"/>
  <c r="O474" i="170" s="1"/>
  <c r="Q45" i="168"/>
  <c r="N136" i="169"/>
  <c r="N131" i="169" s="1"/>
  <c r="E104" i="167"/>
  <c r="N383" i="170"/>
  <c r="N382" i="170" s="1"/>
  <c r="O380" i="170"/>
  <c r="O379" i="170" s="1"/>
  <c r="P91" i="168"/>
  <c r="P117" i="170" s="1"/>
  <c r="Q47" i="168"/>
  <c r="R61" i="168"/>
  <c r="R47" i="168" s="1"/>
  <c r="Q161" i="168"/>
  <c r="R162" i="168"/>
  <c r="Q137" i="168"/>
  <c r="Q136" i="168" s="1"/>
  <c r="Q13" i="168" s="1"/>
  <c r="H102" i="167" s="1"/>
  <c r="P264" i="168"/>
  <c r="K352" i="170"/>
  <c r="C7" i="1"/>
  <c r="B34" i="167" s="1"/>
  <c r="B114" i="167" s="1"/>
  <c r="R422" i="168"/>
  <c r="R59" i="168"/>
  <c r="R279" i="168" s="1"/>
  <c r="Q504" i="168"/>
  <c r="Q488" i="168" s="1"/>
  <c r="Q414" i="168"/>
  <c r="Q398" i="168" s="1"/>
  <c r="Q324" i="168"/>
  <c r="Q549" i="168"/>
  <c r="Q533" i="168" s="1"/>
  <c r="Q459" i="168"/>
  <c r="Q443" i="168" s="1"/>
  <c r="R195" i="168"/>
  <c r="Q369" i="168"/>
  <c r="Q353" i="168" s="1"/>
  <c r="R113" i="170"/>
  <c r="R931" i="170"/>
  <c r="R907" i="170"/>
  <c r="R979" i="170"/>
  <c r="R883" i="170"/>
  <c r="R859" i="170"/>
  <c r="R955" i="170"/>
  <c r="Q827" i="170"/>
  <c r="Q635" i="170" s="1"/>
  <c r="R683" i="170"/>
  <c r="Q825" i="170"/>
  <c r="R681" i="170"/>
  <c r="O428" i="170"/>
  <c r="O106" i="169"/>
  <c r="O101" i="169" s="1"/>
  <c r="O64" i="169" s="1"/>
  <c r="O12" i="169" s="1"/>
  <c r="F124" i="167" s="1"/>
  <c r="O12" i="168"/>
  <c r="F101" i="167" s="1"/>
  <c r="O117" i="170"/>
  <c r="R652" i="170"/>
  <c r="Q676" i="170"/>
  <c r="Q821" i="170"/>
  <c r="P175" i="168"/>
  <c r="O135" i="171"/>
  <c r="N345" i="170"/>
  <c r="R337" i="168"/>
  <c r="O523" i="170"/>
  <c r="O17" i="168"/>
  <c r="F106" i="167" s="1"/>
  <c r="O227" i="170"/>
  <c r="O217" i="170" s="1"/>
  <c r="O211" i="170" s="1"/>
  <c r="O156" i="169"/>
  <c r="O151" i="169" s="1"/>
  <c r="O69" i="169" s="1"/>
  <c r="O17" i="169" s="1"/>
  <c r="F129" i="167" s="1"/>
  <c r="R60" i="168"/>
  <c r="Q280" i="168"/>
  <c r="Q266" i="168" s="1"/>
  <c r="Q46" i="168"/>
  <c r="P349" i="168"/>
  <c r="R222" i="168"/>
  <c r="R334" i="168"/>
  <c r="R306" i="168" s="1"/>
  <c r="R177" i="168"/>
  <c r="R467" i="168"/>
  <c r="R971" i="170"/>
  <c r="R947" i="170"/>
  <c r="R923" i="170"/>
  <c r="R899" i="170"/>
  <c r="R851" i="170"/>
  <c r="R875" i="170"/>
  <c r="P304" i="168"/>
  <c r="Q137" i="171"/>
  <c r="H162" i="167" s="1"/>
  <c r="Q834" i="170"/>
  <c r="Q642" i="170" s="1"/>
  <c r="R690" i="170"/>
  <c r="R973" i="170"/>
  <c r="R949" i="170"/>
  <c r="R925" i="170"/>
  <c r="R901" i="170"/>
  <c r="R877" i="170"/>
  <c r="R853" i="170"/>
  <c r="R239" i="168"/>
  <c r="R687" i="170"/>
  <c r="Q831" i="170"/>
  <c r="Q639" i="170" s="1"/>
  <c r="P248" i="168"/>
  <c r="O125" i="171"/>
  <c r="O23" i="171" s="1"/>
  <c r="N125" i="171"/>
  <c r="R972" i="170"/>
  <c r="R948" i="170"/>
  <c r="R876" i="170"/>
  <c r="R852" i="170"/>
  <c r="R924" i="170"/>
  <c r="R900" i="170"/>
  <c r="R44" i="170"/>
  <c r="R42" i="170" s="1"/>
  <c r="Q42" i="170"/>
  <c r="Q933" i="170"/>
  <c r="Q957" i="170"/>
  <c r="Q909" i="170"/>
  <c r="Q885" i="170"/>
  <c r="Q981" i="170"/>
  <c r="Q861" i="170"/>
  <c r="R240" i="168"/>
  <c r="R978" i="170"/>
  <c r="R954" i="170"/>
  <c r="R882" i="170"/>
  <c r="R858" i="170"/>
  <c r="R906" i="170"/>
  <c r="R930" i="170"/>
  <c r="O465" i="170"/>
  <c r="N484" i="170"/>
  <c r="R204" i="168"/>
  <c r="R378" i="168"/>
  <c r="Q333" i="168"/>
  <c r="Q203" i="168"/>
  <c r="R822" i="170"/>
  <c r="P394" i="168"/>
  <c r="P439" i="168"/>
  <c r="Q652" i="170"/>
  <c r="R129" i="171"/>
  <c r="Q27" i="171"/>
  <c r="Q26" i="171" s="1"/>
  <c r="Q128" i="171"/>
  <c r="Q377" i="168"/>
  <c r="Q241" i="168"/>
  <c r="P225" i="168"/>
  <c r="Q203" i="170"/>
  <c r="R73" i="170"/>
  <c r="R121" i="168"/>
  <c r="R93" i="168" s="1"/>
  <c r="Q93" i="168"/>
  <c r="P796" i="170"/>
  <c r="P632" i="170"/>
  <c r="R927" i="170"/>
  <c r="R903" i="170"/>
  <c r="R879" i="170"/>
  <c r="R855" i="170"/>
  <c r="R975" i="170"/>
  <c r="R951" i="170"/>
  <c r="P221" i="168"/>
  <c r="Q237" i="168"/>
  <c r="P47" i="170"/>
  <c r="P41" i="170"/>
  <c r="Q969" i="170"/>
  <c r="Q945" i="170"/>
  <c r="Q873" i="170"/>
  <c r="Q849" i="170"/>
  <c r="Q921" i="170"/>
  <c r="Q897" i="170"/>
  <c r="R829" i="170"/>
  <c r="O542" i="170"/>
  <c r="O249" i="170"/>
  <c r="O239" i="170" s="1"/>
  <c r="O233" i="170" s="1"/>
  <c r="O166" i="169"/>
  <c r="O161" i="169" s="1"/>
  <c r="O70" i="169" s="1"/>
  <c r="O18" i="169" s="1"/>
  <c r="F130" i="167" s="1"/>
  <c r="O18" i="168"/>
  <c r="F107" i="167" s="1"/>
  <c r="R194" i="168"/>
  <c r="Q548" i="168"/>
  <c r="Q532" i="168" s="1"/>
  <c r="Q368" i="168"/>
  <c r="Q352" i="168" s="1"/>
  <c r="Q178" i="168"/>
  <c r="Q503" i="168"/>
  <c r="Q487" i="168" s="1"/>
  <c r="Q323" i="168"/>
  <c r="Q458" i="168"/>
  <c r="Q442" i="168" s="1"/>
  <c r="Q413" i="168"/>
  <c r="Q397" i="168" s="1"/>
  <c r="Q833" i="170"/>
  <c r="Q641" i="170" s="1"/>
  <c r="R689" i="170"/>
  <c r="N461" i="170"/>
  <c r="N454" i="170" s="1"/>
  <c r="Q202" i="169"/>
  <c r="Q132" i="169"/>
  <c r="R122" i="169"/>
  <c r="Q162" i="169"/>
  <c r="Q182" i="169"/>
  <c r="Q192" i="169"/>
  <c r="Q172" i="169"/>
  <c r="Q152" i="169"/>
  <c r="R928" i="170"/>
  <c r="R904" i="170"/>
  <c r="R880" i="170"/>
  <c r="R856" i="170"/>
  <c r="R952" i="170"/>
  <c r="R976" i="170"/>
  <c r="R871" i="170"/>
  <c r="R847" i="170"/>
  <c r="R919" i="170"/>
  <c r="R895" i="170"/>
  <c r="R967" i="170"/>
  <c r="R943" i="170"/>
  <c r="R881" i="170"/>
  <c r="R857" i="170"/>
  <c r="R929" i="170"/>
  <c r="R905" i="170"/>
  <c r="R977" i="170"/>
  <c r="R953" i="170"/>
  <c r="Q826" i="170"/>
  <c r="Q634" i="170" s="1"/>
  <c r="R682" i="170"/>
  <c r="O46" i="170"/>
  <c r="O40" i="170" s="1"/>
  <c r="P820" i="170"/>
  <c r="Q201" i="170"/>
  <c r="R71" i="170"/>
  <c r="O466" i="170"/>
  <c r="O161" i="170"/>
  <c r="O126" i="169"/>
  <c r="O121" i="169" s="1"/>
  <c r="O66" i="169" s="1"/>
  <c r="O14" i="169" s="1"/>
  <c r="F126" i="167" s="1"/>
  <c r="O14" i="168"/>
  <c r="F103" i="167" s="1"/>
  <c r="K38" i="169"/>
  <c r="K39" i="169"/>
  <c r="O389" i="170"/>
  <c r="N503" i="170"/>
  <c r="N385" i="170"/>
  <c r="M385" i="170" s="1"/>
  <c r="O494" i="170"/>
  <c r="O493" i="170" s="1"/>
  <c r="N496" i="170"/>
  <c r="R823" i="170"/>
  <c r="Q135" i="170"/>
  <c r="Q643" i="170"/>
  <c r="N40" i="170"/>
  <c r="R92" i="168"/>
  <c r="R922" i="170"/>
  <c r="R898" i="170"/>
  <c r="R874" i="170"/>
  <c r="R850" i="170"/>
  <c r="R970" i="170"/>
  <c r="R946" i="170"/>
  <c r="Q505" i="168"/>
  <c r="Q489" i="168" s="1"/>
  <c r="Q460" i="168"/>
  <c r="Q444" i="168" s="1"/>
  <c r="Q370" i="168"/>
  <c r="Q354" i="168" s="1"/>
  <c r="Q325" i="168"/>
  <c r="Q309" i="168" s="1"/>
  <c r="Q550" i="168"/>
  <c r="Q534" i="168" s="1"/>
  <c r="Q415" i="168"/>
  <c r="Q399" i="168" s="1"/>
  <c r="Q180" i="168"/>
  <c r="R196" i="168"/>
  <c r="Q366" i="168"/>
  <c r="Q350" i="168" s="1"/>
  <c r="Q501" i="168"/>
  <c r="Q485" i="168" s="1"/>
  <c r="Q411" i="168"/>
  <c r="Q395" i="168" s="1"/>
  <c r="Q546" i="168"/>
  <c r="Q530" i="168" s="1"/>
  <c r="Q456" i="168"/>
  <c r="Q440" i="168" s="1"/>
  <c r="Q321" i="168"/>
  <c r="R192" i="168"/>
  <c r="Q176" i="168"/>
  <c r="R124" i="168"/>
  <c r="R96" i="168" s="1"/>
  <c r="Q96" i="168"/>
  <c r="Q136" i="171"/>
  <c r="H161" i="167" s="1"/>
  <c r="P139" i="171"/>
  <c r="G164" i="167" s="1"/>
  <c r="R688" i="170"/>
  <c r="Q832" i="170"/>
  <c r="Q640" i="170" s="1"/>
  <c r="R207" i="168"/>
  <c r="Q336" i="168"/>
  <c r="Q224" i="168"/>
  <c r="R381" i="168"/>
  <c r="Q179" i="168"/>
  <c r="Q872" i="170"/>
  <c r="Q848" i="170"/>
  <c r="Q896" i="170"/>
  <c r="Q944" i="170"/>
  <c r="Q968" i="170"/>
  <c r="Q920" i="170"/>
  <c r="R82" i="169"/>
  <c r="R142" i="169" s="1"/>
  <c r="Q142" i="169"/>
  <c r="O127" i="171"/>
  <c r="O25" i="171" s="1"/>
  <c r="N127" i="171"/>
  <c r="Q335" i="168"/>
  <c r="R206" i="168"/>
  <c r="Q223" i="168"/>
  <c r="R380" i="168"/>
  <c r="Q980" i="170"/>
  <c r="Q956" i="170"/>
  <c r="Q884" i="170"/>
  <c r="Q860" i="170"/>
  <c r="Q932" i="170"/>
  <c r="Q908" i="170"/>
  <c r="F105" i="167" l="1"/>
  <c r="O205" i="170"/>
  <c r="O195" i="170" s="1"/>
  <c r="O31" i="169"/>
  <c r="O45" i="169" s="1"/>
  <c r="O30" i="168"/>
  <c r="C149" i="167"/>
  <c r="C151" i="167"/>
  <c r="Q264" i="168"/>
  <c r="Q504" i="170" s="1"/>
  <c r="D157" i="167"/>
  <c r="J157" i="167" s="1"/>
  <c r="M999" i="170"/>
  <c r="P504" i="170"/>
  <c r="Q494" i="170" s="1"/>
  <c r="Q493" i="170" s="1"/>
  <c r="M378" i="170"/>
  <c r="M347" i="170"/>
  <c r="M344" i="170" s="1"/>
  <c r="B151" i="167"/>
  <c r="N45" i="169"/>
  <c r="M31" i="169"/>
  <c r="N169" i="170"/>
  <c r="N168" i="170" s="1"/>
  <c r="N167" i="170" s="1"/>
  <c r="N146" i="170"/>
  <c r="N145" i="170" s="1"/>
  <c r="B149" i="167"/>
  <c r="R265" i="168"/>
  <c r="N39" i="169"/>
  <c r="M25" i="169"/>
  <c r="M39" i="169" s="1"/>
  <c r="N42" i="169"/>
  <c r="M28" i="169"/>
  <c r="E97" i="167"/>
  <c r="E112" i="167" s="1"/>
  <c r="R269" i="170"/>
  <c r="R312" i="170"/>
  <c r="R290" i="170"/>
  <c r="R247" i="170"/>
  <c r="R334" i="170"/>
  <c r="P125" i="171"/>
  <c r="P23" i="171" s="1"/>
  <c r="G162" i="167"/>
  <c r="G160" i="167" s="1"/>
  <c r="G159" i="167" s="1"/>
  <c r="H160" i="167"/>
  <c r="H159" i="167" s="1"/>
  <c r="M135" i="171"/>
  <c r="E161" i="167"/>
  <c r="N41" i="169"/>
  <c r="M27" i="169"/>
  <c r="N67" i="169"/>
  <c r="M131" i="169"/>
  <c r="D124" i="167"/>
  <c r="M41" i="169"/>
  <c r="D126" i="167"/>
  <c r="M43" i="169"/>
  <c r="D128" i="167"/>
  <c r="M45" i="169"/>
  <c r="D125" i="167"/>
  <c r="M42" i="169"/>
  <c r="P428" i="170"/>
  <c r="P423" i="170" s="1"/>
  <c r="B36" i="167"/>
  <c r="B37" i="167" s="1"/>
  <c r="B43" i="167"/>
  <c r="O24" i="168"/>
  <c r="F99" i="167"/>
  <c r="R282" i="168"/>
  <c r="R268" i="168" s="1"/>
  <c r="G14" i="1"/>
  <c r="F41" i="167" s="1"/>
  <c r="F146" i="167"/>
  <c r="J45" i="121"/>
  <c r="H175" i="167" s="1"/>
  <c r="O183" i="170"/>
  <c r="O173" i="170" s="1"/>
  <c r="O167" i="170" s="1"/>
  <c r="O176" i="170" s="1"/>
  <c r="O151" i="170"/>
  <c r="O150" i="170"/>
  <c r="O147" i="170" s="1"/>
  <c r="O146" i="170" s="1"/>
  <c r="Q28" i="169"/>
  <c r="Q27" i="168"/>
  <c r="N132" i="170"/>
  <c r="N131" i="170"/>
  <c r="P28" i="169"/>
  <c r="P42" i="169" s="1"/>
  <c r="P27" i="168"/>
  <c r="P129" i="170"/>
  <c r="P128" i="170"/>
  <c r="P125" i="170" s="1"/>
  <c r="P124" i="170" s="1"/>
  <c r="P130" i="170" s="1"/>
  <c r="O123" i="170"/>
  <c r="Q91" i="168"/>
  <c r="Q106" i="169" s="1"/>
  <c r="Q101" i="169" s="1"/>
  <c r="Q64" i="169" s="1"/>
  <c r="Q12" i="169" s="1"/>
  <c r="H124" i="167" s="1"/>
  <c r="O107" i="170"/>
  <c r="O106" i="170"/>
  <c r="O103" i="170" s="1"/>
  <c r="O102" i="170" s="1"/>
  <c r="O108" i="170" s="1"/>
  <c r="O27" i="169"/>
  <c r="O41" i="169" s="1"/>
  <c r="O26" i="168"/>
  <c r="P107" i="170"/>
  <c r="P106" i="170"/>
  <c r="P103" i="170" s="1"/>
  <c r="P102" i="170" s="1"/>
  <c r="P108" i="170" s="1"/>
  <c r="N101" i="170"/>
  <c r="O64" i="170"/>
  <c r="O61" i="170" s="1"/>
  <c r="O383" i="170"/>
  <c r="O382" i="170" s="1"/>
  <c r="N68" i="170"/>
  <c r="N66" i="170"/>
  <c r="N28" i="170" s="1"/>
  <c r="N59" i="170"/>
  <c r="P65" i="170"/>
  <c r="P64" i="170"/>
  <c r="P61" i="170" s="1"/>
  <c r="Q644" i="170"/>
  <c r="O32" i="169"/>
  <c r="O46" i="169" s="1"/>
  <c r="O31" i="168"/>
  <c r="O33" i="169"/>
  <c r="O47" i="169" s="1"/>
  <c r="O32" i="168"/>
  <c r="O29" i="169"/>
  <c r="O43" i="169" s="1"/>
  <c r="O28" i="168"/>
  <c r="N30" i="169"/>
  <c r="N29" i="168"/>
  <c r="M15" i="168"/>
  <c r="N61" i="169"/>
  <c r="Q645" i="170"/>
  <c r="P124" i="171"/>
  <c r="P22" i="171" s="1"/>
  <c r="N135" i="171"/>
  <c r="N12" i="171" s="1"/>
  <c r="N124" i="171"/>
  <c r="M22" i="171" s="1"/>
  <c r="O124" i="171"/>
  <c r="O22" i="171" s="1"/>
  <c r="O21" i="171" s="1"/>
  <c r="Q127" i="171"/>
  <c r="Q25" i="171" s="1"/>
  <c r="N23" i="171"/>
  <c r="M23" i="171"/>
  <c r="N25" i="171"/>
  <c r="O134" i="171"/>
  <c r="O12" i="171"/>
  <c r="O11" i="171" s="1"/>
  <c r="G23" i="1" s="1"/>
  <c r="F49" i="167" s="1"/>
  <c r="Q999" i="170"/>
  <c r="Q10" i="171"/>
  <c r="H157" i="167" s="1"/>
  <c r="R125" i="171"/>
  <c r="R23" i="171" s="1"/>
  <c r="Q125" i="171"/>
  <c r="Q23" i="171" s="1"/>
  <c r="Q135" i="171"/>
  <c r="R631" i="170"/>
  <c r="P628" i="170"/>
  <c r="P11" i="170" s="1"/>
  <c r="Q844" i="170"/>
  <c r="Q630" i="170"/>
  <c r="R643" i="170"/>
  <c r="Q916" i="170"/>
  <c r="Q964" i="170"/>
  <c r="Q940" i="170"/>
  <c r="P442" i="170"/>
  <c r="Q892" i="170"/>
  <c r="P440" i="170"/>
  <c r="P439" i="170" s="1"/>
  <c r="R772" i="170"/>
  <c r="Q633" i="170"/>
  <c r="Q868" i="170"/>
  <c r="P494" i="170"/>
  <c r="P493" i="170" s="1"/>
  <c r="R870" i="170"/>
  <c r="R846" i="170"/>
  <c r="R966" i="170"/>
  <c r="R942" i="170"/>
  <c r="R918" i="170"/>
  <c r="R894" i="170"/>
  <c r="R637" i="170"/>
  <c r="P16" i="168"/>
  <c r="P146" i="169"/>
  <c r="P141" i="169" s="1"/>
  <c r="P68" i="169" s="1"/>
  <c r="P16" i="169" s="1"/>
  <c r="G128" i="167" s="1"/>
  <c r="N8" i="168"/>
  <c r="Q305" i="168"/>
  <c r="O15" i="168"/>
  <c r="O136" i="169"/>
  <c r="O131" i="169" s="1"/>
  <c r="O67" i="169" s="1"/>
  <c r="R281" i="168"/>
  <c r="R267" i="168" s="1"/>
  <c r="P86" i="169"/>
  <c r="P81" i="169" s="1"/>
  <c r="P62" i="169" s="1"/>
  <c r="P10" i="169" s="1"/>
  <c r="G122" i="167" s="1"/>
  <c r="P10" i="168"/>
  <c r="P390" i="170"/>
  <c r="P383" i="170" s="1"/>
  <c r="P382" i="170" s="1"/>
  <c r="Q139" i="170"/>
  <c r="Q116" i="169"/>
  <c r="Q111" i="169" s="1"/>
  <c r="Q65" i="169" s="1"/>
  <c r="Q13" i="169" s="1"/>
  <c r="H125" i="167" s="1"/>
  <c r="R45" i="168"/>
  <c r="Q447" i="170"/>
  <c r="R437" i="170" s="1"/>
  <c r="R436" i="170" s="1"/>
  <c r="Q44" i="168"/>
  <c r="Q390" i="170" s="1"/>
  <c r="P220" i="168"/>
  <c r="P485" i="170" s="1"/>
  <c r="N480" i="170"/>
  <c r="N347" i="170" s="1"/>
  <c r="P12" i="168"/>
  <c r="G101" i="167" s="1"/>
  <c r="R161" i="168"/>
  <c r="R137" i="168"/>
  <c r="R136" i="168" s="1"/>
  <c r="O345" i="170"/>
  <c r="P106" i="169"/>
  <c r="P101" i="169" s="1"/>
  <c r="P64" i="169" s="1"/>
  <c r="P12" i="169" s="1"/>
  <c r="G124" i="167" s="1"/>
  <c r="N478" i="170"/>
  <c r="N477" i="170" s="1"/>
  <c r="N378" i="170"/>
  <c r="N492" i="170"/>
  <c r="Q307" i="168"/>
  <c r="R504" i="168"/>
  <c r="R488" i="168" s="1"/>
  <c r="R324" i="168"/>
  <c r="R414" i="168"/>
  <c r="R398" i="168" s="1"/>
  <c r="R459" i="168"/>
  <c r="R443" i="168" s="1"/>
  <c r="R549" i="168"/>
  <c r="R533" i="168" s="1"/>
  <c r="R369" i="168"/>
  <c r="R353" i="168" s="1"/>
  <c r="Q308" i="168"/>
  <c r="O461" i="170"/>
  <c r="O459" i="170"/>
  <c r="O458" i="170" s="1"/>
  <c r="P456" i="170"/>
  <c r="P455" i="170" s="1"/>
  <c r="O522" i="170"/>
  <c r="O518" i="170" s="1"/>
  <c r="P465" i="170"/>
  <c r="O541" i="170"/>
  <c r="O537" i="170" s="1"/>
  <c r="O484" i="170"/>
  <c r="O480" i="170" s="1"/>
  <c r="P127" i="171"/>
  <c r="P25" i="171" s="1"/>
  <c r="Q632" i="170"/>
  <c r="Q796" i="170"/>
  <c r="P580" i="170"/>
  <c r="P292" i="170"/>
  <c r="P282" i="170" s="1"/>
  <c r="P276" i="170" s="1"/>
  <c r="P186" i="169"/>
  <c r="P181" i="169" s="1"/>
  <c r="P72" i="169" s="1"/>
  <c r="P20" i="169" s="1"/>
  <c r="G132" i="167" s="1"/>
  <c r="P20" i="168"/>
  <c r="G109" i="167" s="1"/>
  <c r="R825" i="170"/>
  <c r="P523" i="170"/>
  <c r="P156" i="169"/>
  <c r="P151" i="169" s="1"/>
  <c r="P69" i="169" s="1"/>
  <c r="P17" i="169" s="1"/>
  <c r="G129" i="167" s="1"/>
  <c r="P227" i="170"/>
  <c r="P217" i="170" s="1"/>
  <c r="P211" i="170" s="1"/>
  <c r="P17" i="168"/>
  <c r="G106" i="167" s="1"/>
  <c r="P475" i="170"/>
  <c r="P474" i="170" s="1"/>
  <c r="O478" i="170"/>
  <c r="O477" i="170" s="1"/>
  <c r="R827" i="170"/>
  <c r="R635" i="170" s="1"/>
  <c r="Q529" i="168"/>
  <c r="O503" i="170"/>
  <c r="O499" i="170" s="1"/>
  <c r="O492" i="170" s="1"/>
  <c r="P389" i="170"/>
  <c r="R921" i="170"/>
  <c r="R897" i="170"/>
  <c r="R969" i="170"/>
  <c r="R945" i="170"/>
  <c r="R873" i="170"/>
  <c r="R849" i="170"/>
  <c r="R981" i="170"/>
  <c r="R957" i="170"/>
  <c r="R933" i="170"/>
  <c r="R909" i="170"/>
  <c r="R885" i="170"/>
  <c r="R861" i="170"/>
  <c r="Q820" i="170"/>
  <c r="R336" i="168"/>
  <c r="R224" i="168"/>
  <c r="R179" i="168"/>
  <c r="Q394" i="168"/>
  <c r="R826" i="170"/>
  <c r="R634" i="170" s="1"/>
  <c r="P46" i="170"/>
  <c r="P40" i="170" s="1"/>
  <c r="Q47" i="170"/>
  <c r="Q41" i="170"/>
  <c r="Q629" i="170"/>
  <c r="Q484" i="168"/>
  <c r="R91" i="168"/>
  <c r="O385" i="170"/>
  <c r="R47" i="170"/>
  <c r="R41" i="170"/>
  <c r="R676" i="170"/>
  <c r="R821" i="170"/>
  <c r="R629" i="170" s="1"/>
  <c r="R135" i="170"/>
  <c r="P135" i="171"/>
  <c r="R127" i="171"/>
  <c r="R25" i="171" s="1"/>
  <c r="R201" i="170"/>
  <c r="R27" i="171"/>
  <c r="R26" i="171" s="1"/>
  <c r="R128" i="171"/>
  <c r="R834" i="170"/>
  <c r="R642" i="170" s="1"/>
  <c r="P542" i="170"/>
  <c r="P249" i="170"/>
  <c r="P239" i="170" s="1"/>
  <c r="P233" i="170" s="1"/>
  <c r="P18" i="168"/>
  <c r="G107" i="167" s="1"/>
  <c r="P166" i="169"/>
  <c r="P161" i="169" s="1"/>
  <c r="P70" i="169" s="1"/>
  <c r="P18" i="169" s="1"/>
  <c r="G130" i="167" s="1"/>
  <c r="P418" i="170"/>
  <c r="P417" i="170" s="1"/>
  <c r="O423" i="170"/>
  <c r="O421" i="170"/>
  <c r="O420" i="170" s="1"/>
  <c r="Q175" i="168"/>
  <c r="R321" i="168"/>
  <c r="R176" i="168"/>
  <c r="R366" i="168"/>
  <c r="R350" i="168" s="1"/>
  <c r="R546" i="168"/>
  <c r="R530" i="168" s="1"/>
  <c r="R456" i="168"/>
  <c r="R440" i="168" s="1"/>
  <c r="R501" i="168"/>
  <c r="R485" i="168" s="1"/>
  <c r="R411" i="168"/>
  <c r="R395" i="168" s="1"/>
  <c r="R203" i="170"/>
  <c r="R333" i="168"/>
  <c r="R203" i="168"/>
  <c r="R636" i="170"/>
  <c r="Q225" i="168"/>
  <c r="R241" i="168"/>
  <c r="R225" i="168" s="1"/>
  <c r="O516" i="170"/>
  <c r="O515" i="170" s="1"/>
  <c r="O39" i="169"/>
  <c r="R872" i="170"/>
  <c r="R848" i="170"/>
  <c r="R920" i="170"/>
  <c r="R896" i="170"/>
  <c r="R968" i="170"/>
  <c r="R944" i="170"/>
  <c r="R152" i="169"/>
  <c r="R192" i="169"/>
  <c r="R162" i="169"/>
  <c r="R132" i="169"/>
  <c r="R182" i="169"/>
  <c r="R202" i="169"/>
  <c r="R172" i="169"/>
  <c r="R831" i="170"/>
  <c r="R639" i="170" s="1"/>
  <c r="Q124" i="171"/>
  <c r="Q349" i="168"/>
  <c r="R237" i="168"/>
  <c r="Q221" i="168"/>
  <c r="R377" i="168"/>
  <c r="R280" i="168"/>
  <c r="R266" i="168" s="1"/>
  <c r="R46" i="168"/>
  <c r="R223" i="168"/>
  <c r="R335" i="168"/>
  <c r="R460" i="168"/>
  <c r="R444" i="168" s="1"/>
  <c r="R505" i="168"/>
  <c r="R489" i="168" s="1"/>
  <c r="R180" i="168"/>
  <c r="R370" i="168"/>
  <c r="R354" i="168" s="1"/>
  <c r="R550" i="168"/>
  <c r="R534" i="168" s="1"/>
  <c r="R415" i="168"/>
  <c r="R399" i="168" s="1"/>
  <c r="R325" i="168"/>
  <c r="R309" i="168" s="1"/>
  <c r="O242" i="170"/>
  <c r="O241" i="170"/>
  <c r="Q248" i="168"/>
  <c r="O220" i="170"/>
  <c r="O219" i="170"/>
  <c r="P421" i="170"/>
  <c r="P420" i="170" s="1"/>
  <c r="R980" i="170"/>
  <c r="R956" i="170"/>
  <c r="R932" i="170"/>
  <c r="R908" i="170"/>
  <c r="R884" i="170"/>
  <c r="R860" i="170"/>
  <c r="R548" i="168"/>
  <c r="R532" i="168" s="1"/>
  <c r="R413" i="168"/>
  <c r="R397" i="168" s="1"/>
  <c r="R323" i="168"/>
  <c r="R368" i="168"/>
  <c r="R352" i="168" s="1"/>
  <c r="R178" i="168"/>
  <c r="R503" i="168"/>
  <c r="R487" i="168" s="1"/>
  <c r="R458" i="168"/>
  <c r="R442" i="168" s="1"/>
  <c r="P176" i="169"/>
  <c r="P171" i="169" s="1"/>
  <c r="P71" i="169" s="1"/>
  <c r="P19" i="169" s="1"/>
  <c r="G131" i="167" s="1"/>
  <c r="P561" i="170"/>
  <c r="P271" i="170"/>
  <c r="P261" i="170" s="1"/>
  <c r="P255" i="170" s="1"/>
  <c r="P19" i="168"/>
  <c r="G108" i="167" s="1"/>
  <c r="P126" i="169"/>
  <c r="P121" i="169" s="1"/>
  <c r="P66" i="169" s="1"/>
  <c r="P14" i="169" s="1"/>
  <c r="G126" i="167" s="1"/>
  <c r="P161" i="170"/>
  <c r="P466" i="170"/>
  <c r="P14" i="168"/>
  <c r="G103" i="167" s="1"/>
  <c r="Q439" i="168"/>
  <c r="R832" i="170"/>
  <c r="R640" i="170" s="1"/>
  <c r="R119" i="168"/>
  <c r="R124" i="171"/>
  <c r="R833" i="170"/>
  <c r="R641" i="170" s="1"/>
  <c r="O535" i="170"/>
  <c r="O534" i="170" s="1"/>
  <c r="E160" i="167" l="1"/>
  <c r="J161" i="167"/>
  <c r="G105" i="167"/>
  <c r="P205" i="170"/>
  <c r="P195" i="170" s="1"/>
  <c r="Q16" i="168"/>
  <c r="Q146" i="169"/>
  <c r="Q141" i="169" s="1"/>
  <c r="Q68" i="169" s="1"/>
  <c r="Q16" i="169" s="1"/>
  <c r="H128" i="167" s="1"/>
  <c r="P497" i="170"/>
  <c r="P496" i="170" s="1"/>
  <c r="O9" i="171"/>
  <c r="O8" i="171" s="1"/>
  <c r="G22" i="1" s="1"/>
  <c r="F48" i="167" s="1"/>
  <c r="N11" i="171"/>
  <c r="F23" i="1" s="1"/>
  <c r="E49" i="167" s="1"/>
  <c r="M12" i="171"/>
  <c r="O60" i="170"/>
  <c r="O68" i="170" s="1"/>
  <c r="O191" i="170"/>
  <c r="O190" i="170" s="1"/>
  <c r="P60" i="170"/>
  <c r="P66" i="170" s="1"/>
  <c r="P191" i="170"/>
  <c r="P190" i="170" s="1"/>
  <c r="N352" i="170"/>
  <c r="E127" i="167"/>
  <c r="E120" i="167" s="1"/>
  <c r="E136" i="167" s="1"/>
  <c r="N8" i="169"/>
  <c r="N153" i="170"/>
  <c r="N154" i="170"/>
  <c r="N176" i="170"/>
  <c r="N175" i="170"/>
  <c r="O123" i="171"/>
  <c r="O122" i="171" s="1"/>
  <c r="N134" i="171"/>
  <c r="N123" i="171"/>
  <c r="N122" i="171" s="1"/>
  <c r="Q418" i="170"/>
  <c r="Q417" i="170" s="1"/>
  <c r="M30" i="169"/>
  <c r="M23" i="169" s="1"/>
  <c r="N23" i="169"/>
  <c r="M67" i="169"/>
  <c r="M8" i="168"/>
  <c r="D104" i="167"/>
  <c r="D97" i="167" s="1"/>
  <c r="P24" i="168"/>
  <c r="G99" i="167"/>
  <c r="O29" i="168"/>
  <c r="F104" i="167"/>
  <c r="H14" i="1"/>
  <c r="G41" i="167" s="1"/>
  <c r="G146" i="167"/>
  <c r="R264" i="168"/>
  <c r="Q12" i="168"/>
  <c r="H101" i="167" s="1"/>
  <c r="Q117" i="170"/>
  <c r="Q107" i="170" s="1"/>
  <c r="N122" i="170"/>
  <c r="K45" i="121"/>
  <c r="I175" i="167" s="1"/>
  <c r="N22" i="171"/>
  <c r="N21" i="171" s="1"/>
  <c r="O175" i="170"/>
  <c r="O166" i="170" s="1"/>
  <c r="N44" i="169"/>
  <c r="P151" i="170"/>
  <c r="P150" i="170"/>
  <c r="P147" i="170" s="1"/>
  <c r="P146" i="170" s="1"/>
  <c r="O145" i="170"/>
  <c r="O132" i="170"/>
  <c r="O131" i="170"/>
  <c r="P123" i="170"/>
  <c r="Q129" i="170"/>
  <c r="Q128" i="170"/>
  <c r="Q125" i="170" s="1"/>
  <c r="Q124" i="170" s="1"/>
  <c r="Q130" i="170" s="1"/>
  <c r="Q42" i="169"/>
  <c r="Q26" i="168"/>
  <c r="P27" i="169"/>
  <c r="P41" i="169" s="1"/>
  <c r="P26" i="168"/>
  <c r="O101" i="170"/>
  <c r="N110" i="170"/>
  <c r="N109" i="170"/>
  <c r="Q428" i="170"/>
  <c r="R418" i="170" s="1"/>
  <c r="R417" i="170" s="1"/>
  <c r="P101" i="170"/>
  <c r="O378" i="170"/>
  <c r="P31" i="169"/>
  <c r="P45" i="169" s="1"/>
  <c r="P30" i="168"/>
  <c r="N27" i="170"/>
  <c r="N32" i="170" s="1"/>
  <c r="N67" i="170"/>
  <c r="P35" i="169"/>
  <c r="P49" i="169" s="1"/>
  <c r="P34" i="168"/>
  <c r="P32" i="169"/>
  <c r="P46" i="169" s="1"/>
  <c r="P31" i="168"/>
  <c r="P29" i="169"/>
  <c r="P43" i="169" s="1"/>
  <c r="P28" i="168"/>
  <c r="M8" i="169"/>
  <c r="E8" i="1" s="1"/>
  <c r="P33" i="169"/>
  <c r="P47" i="169" s="1"/>
  <c r="P32" i="168"/>
  <c r="O61" i="169"/>
  <c r="O15" i="169"/>
  <c r="R305" i="168"/>
  <c r="P34" i="169"/>
  <c r="P48" i="169" s="1"/>
  <c r="P33" i="168"/>
  <c r="R645" i="170"/>
  <c r="P435" i="170"/>
  <c r="G44" i="121"/>
  <c r="N13" i="170"/>
  <c r="F7" i="1"/>
  <c r="E7" i="1" s="1"/>
  <c r="V14" i="1" s="1"/>
  <c r="N23" i="168"/>
  <c r="P134" i="171"/>
  <c r="P12" i="171"/>
  <c r="P11" i="171" s="1"/>
  <c r="H23" i="1" s="1"/>
  <c r="G49" i="167" s="1"/>
  <c r="M123" i="171"/>
  <c r="M122" i="171" s="1"/>
  <c r="M25" i="171"/>
  <c r="M21" i="171" s="1"/>
  <c r="Q134" i="171"/>
  <c r="Q12" i="171"/>
  <c r="Q11" i="171" s="1"/>
  <c r="I23" i="1" s="1"/>
  <c r="H49" i="167" s="1"/>
  <c r="R999" i="170"/>
  <c r="R10" i="171"/>
  <c r="I157" i="167" s="1"/>
  <c r="R630" i="170"/>
  <c r="O210" i="170"/>
  <c r="R633" i="170"/>
  <c r="R940" i="170"/>
  <c r="R916" i="170"/>
  <c r="R964" i="170"/>
  <c r="R892" i="170"/>
  <c r="R844" i="170"/>
  <c r="Q380" i="170"/>
  <c r="Q379" i="170" s="1"/>
  <c r="R644" i="170"/>
  <c r="Q442" i="170"/>
  <c r="R44" i="168"/>
  <c r="R390" i="170" s="1"/>
  <c r="P25" i="169"/>
  <c r="P39" i="169" s="1"/>
  <c r="P385" i="170"/>
  <c r="P378" i="170" s="1"/>
  <c r="O30" i="169"/>
  <c r="O23" i="169" s="1"/>
  <c r="O8" i="168"/>
  <c r="Q10" i="168"/>
  <c r="Q86" i="169"/>
  <c r="Q81" i="169" s="1"/>
  <c r="Q62" i="169" s="1"/>
  <c r="Q10" i="169" s="1"/>
  <c r="H122" i="167" s="1"/>
  <c r="Q440" i="170"/>
  <c r="Q439" i="170" s="1"/>
  <c r="Q75" i="170"/>
  <c r="O232" i="170"/>
  <c r="N473" i="170"/>
  <c r="P15" i="168"/>
  <c r="G104" i="167" s="1"/>
  <c r="P136" i="169"/>
  <c r="P131" i="169" s="1"/>
  <c r="P67" i="169" s="1"/>
  <c r="N346" i="170"/>
  <c r="N344" i="170" s="1"/>
  <c r="E145" i="167" s="1"/>
  <c r="R221" i="168"/>
  <c r="R220" i="168" s="1"/>
  <c r="P183" i="170"/>
  <c r="P173" i="170" s="1"/>
  <c r="P167" i="170" s="1"/>
  <c r="P176" i="170" s="1"/>
  <c r="Q304" i="168"/>
  <c r="Q156" i="169" s="1"/>
  <c r="Q151" i="169" s="1"/>
  <c r="Q69" i="169" s="1"/>
  <c r="Q17" i="169" s="1"/>
  <c r="H129" i="167" s="1"/>
  <c r="O454" i="170"/>
  <c r="O346" i="170"/>
  <c r="O473" i="170"/>
  <c r="P416" i="170"/>
  <c r="R447" i="170"/>
  <c r="R139" i="170"/>
  <c r="R116" i="169"/>
  <c r="R111" i="169" s="1"/>
  <c r="R65" i="169" s="1"/>
  <c r="R13" i="169" s="1"/>
  <c r="I125" i="167" s="1"/>
  <c r="R13" i="168"/>
  <c r="I102" i="167" s="1"/>
  <c r="R308" i="168"/>
  <c r="R123" i="171"/>
  <c r="R122" i="171" s="1"/>
  <c r="R22" i="171"/>
  <c r="R21" i="171" s="1"/>
  <c r="Q46" i="170"/>
  <c r="Q542" i="170"/>
  <c r="Q166" i="169"/>
  <c r="Q161" i="169" s="1"/>
  <c r="Q70" i="169" s="1"/>
  <c r="Q18" i="169" s="1"/>
  <c r="H130" i="167" s="1"/>
  <c r="Q249" i="170"/>
  <c r="Q239" i="170" s="1"/>
  <c r="Q233" i="170" s="1"/>
  <c r="Q18" i="168"/>
  <c r="H107" i="167" s="1"/>
  <c r="P264" i="170"/>
  <c r="P263" i="170"/>
  <c r="Q22" i="171"/>
  <c r="Q21" i="171" s="1"/>
  <c r="Q123" i="171"/>
  <c r="Q122" i="171" s="1"/>
  <c r="P345" i="170"/>
  <c r="R307" i="168"/>
  <c r="R428" i="170"/>
  <c r="R12" i="168"/>
  <c r="I101" i="167" s="1"/>
  <c r="R106" i="169"/>
  <c r="R101" i="169" s="1"/>
  <c r="R64" i="169" s="1"/>
  <c r="R12" i="169" s="1"/>
  <c r="I124" i="167" s="1"/>
  <c r="R117" i="170"/>
  <c r="Q599" i="170"/>
  <c r="Q314" i="170"/>
  <c r="Q304" i="170" s="1"/>
  <c r="Q298" i="170" s="1"/>
  <c r="Q21" i="168"/>
  <c r="H110" i="167" s="1"/>
  <c r="Q196" i="169"/>
  <c r="Q191" i="169" s="1"/>
  <c r="Q73" i="169" s="1"/>
  <c r="Q21" i="169" s="1"/>
  <c r="H133" i="167" s="1"/>
  <c r="P461" i="170"/>
  <c r="Q456" i="170"/>
  <c r="Q455" i="170" s="1"/>
  <c r="P459" i="170"/>
  <c r="P458" i="170" s="1"/>
  <c r="P123" i="171"/>
  <c r="P122" i="171" s="1"/>
  <c r="O20" i="171"/>
  <c r="O998" i="170"/>
  <c r="O997" i="170" s="1"/>
  <c r="O12" i="170" s="1"/>
  <c r="F147" i="167" s="1"/>
  <c r="P219" i="170"/>
  <c r="P220" i="170"/>
  <c r="Q618" i="170"/>
  <c r="Q206" i="169"/>
  <c r="Q201" i="169" s="1"/>
  <c r="Q74" i="169" s="1"/>
  <c r="Q22" i="169" s="1"/>
  <c r="H134" i="167" s="1"/>
  <c r="Q336" i="170"/>
  <c r="Q326" i="170" s="1"/>
  <c r="Q320" i="170" s="1"/>
  <c r="Q22" i="168"/>
  <c r="H111" i="167" s="1"/>
  <c r="P241" i="170"/>
  <c r="P242" i="170"/>
  <c r="R484" i="168"/>
  <c r="P535" i="170"/>
  <c r="P534" i="170" s="1"/>
  <c r="P573" i="170"/>
  <c r="P572" i="170" s="1"/>
  <c r="Q570" i="170"/>
  <c r="Q569" i="170" s="1"/>
  <c r="R796" i="170"/>
  <c r="R439" i="168"/>
  <c r="O347" i="170"/>
  <c r="R868" i="170"/>
  <c r="R248" i="168"/>
  <c r="Q580" i="170"/>
  <c r="Q292" i="170"/>
  <c r="Q282" i="170" s="1"/>
  <c r="Q276" i="170" s="1"/>
  <c r="Q20" i="168"/>
  <c r="H109" i="167" s="1"/>
  <c r="Q186" i="169"/>
  <c r="Q181" i="169" s="1"/>
  <c r="Q72" i="169" s="1"/>
  <c r="Q20" i="169" s="1"/>
  <c r="H132" i="167" s="1"/>
  <c r="Q466" i="170"/>
  <c r="Q126" i="169"/>
  <c r="Q121" i="169" s="1"/>
  <c r="Q66" i="169" s="1"/>
  <c r="Q14" i="169" s="1"/>
  <c r="H126" i="167" s="1"/>
  <c r="Q14" i="168"/>
  <c r="H103" i="167" s="1"/>
  <c r="Q161" i="170"/>
  <c r="O530" i="170"/>
  <c r="P478" i="170"/>
  <c r="P477" i="170" s="1"/>
  <c r="Q475" i="170"/>
  <c r="Q474" i="170" s="1"/>
  <c r="P21" i="171"/>
  <c r="R494" i="170"/>
  <c r="R493" i="170" s="1"/>
  <c r="Q497" i="170"/>
  <c r="Q496" i="170" s="1"/>
  <c r="O511" i="170"/>
  <c r="Q389" i="170"/>
  <c r="P503" i="170"/>
  <c r="P499" i="170" s="1"/>
  <c r="P516" i="170"/>
  <c r="P515" i="170" s="1"/>
  <c r="P556" i="170"/>
  <c r="Q551" i="170"/>
  <c r="Q550" i="170" s="1"/>
  <c r="P554" i="170"/>
  <c r="P553" i="170" s="1"/>
  <c r="R394" i="168"/>
  <c r="R820" i="170"/>
  <c r="P285" i="170"/>
  <c r="P284" i="170"/>
  <c r="Q383" i="170"/>
  <c r="Q382" i="170" s="1"/>
  <c r="R380" i="170"/>
  <c r="R379" i="170" s="1"/>
  <c r="R632" i="170"/>
  <c r="R529" i="168"/>
  <c r="R46" i="170"/>
  <c r="R40" i="170" s="1"/>
  <c r="R349" i="168"/>
  <c r="R175" i="168"/>
  <c r="Q561" i="170"/>
  <c r="Q271" i="170"/>
  <c r="Q261" i="170" s="1"/>
  <c r="Q255" i="170" s="1"/>
  <c r="Q19" i="168"/>
  <c r="H108" i="167" s="1"/>
  <c r="Q176" i="169"/>
  <c r="Q171" i="169" s="1"/>
  <c r="Q71" i="169" s="1"/>
  <c r="Q19" i="169" s="1"/>
  <c r="H131" i="167" s="1"/>
  <c r="Q220" i="168"/>
  <c r="O416" i="170"/>
  <c r="Q628" i="170"/>
  <c r="Q11" i="170" s="1"/>
  <c r="P541" i="170"/>
  <c r="P537" i="170" s="1"/>
  <c r="P579" i="170"/>
  <c r="P575" i="170" s="1"/>
  <c r="P484" i="170"/>
  <c r="P480" i="170" s="1"/>
  <c r="P522" i="170"/>
  <c r="P518" i="170" s="1"/>
  <c r="Q465" i="170"/>
  <c r="F156" i="167" l="1"/>
  <c r="F155" i="167" s="1"/>
  <c r="E159" i="167"/>
  <c r="J160" i="167"/>
  <c r="H105" i="167"/>
  <c r="Q205" i="170"/>
  <c r="Q195" i="170" s="1"/>
  <c r="Q31" i="169"/>
  <c r="Q45" i="169" s="1"/>
  <c r="Q30" i="168"/>
  <c r="P492" i="170"/>
  <c r="O59" i="170"/>
  <c r="O67" i="170" s="1"/>
  <c r="P59" i="170"/>
  <c r="P67" i="170" s="1"/>
  <c r="P68" i="170"/>
  <c r="O66" i="170"/>
  <c r="R504" i="170"/>
  <c r="R497" i="170" s="1"/>
  <c r="R496" i="170" s="1"/>
  <c r="O352" i="170"/>
  <c r="P9" i="171"/>
  <c r="G156" i="167" s="1"/>
  <c r="G155" i="167" s="1"/>
  <c r="R9" i="171"/>
  <c r="I156" i="167" s="1"/>
  <c r="I155" i="167" s="1"/>
  <c r="Q9" i="171"/>
  <c r="Q8" i="171" s="1"/>
  <c r="I22" i="1" s="1"/>
  <c r="H48" i="167" s="1"/>
  <c r="P189" i="170"/>
  <c r="P196" i="170"/>
  <c r="P28" i="170" s="1"/>
  <c r="O189" i="170"/>
  <c r="O196" i="170"/>
  <c r="E135" i="167"/>
  <c r="V8" i="1"/>
  <c r="M13" i="170"/>
  <c r="N30" i="170"/>
  <c r="N166" i="170"/>
  <c r="N144" i="170"/>
  <c r="N38" i="169"/>
  <c r="Q27" i="169"/>
  <c r="Q41" i="169" s="1"/>
  <c r="G97" i="167"/>
  <c r="F8" i="1"/>
  <c r="F97" i="167"/>
  <c r="F112" i="167" s="1"/>
  <c r="M44" i="169"/>
  <c r="F44" i="121"/>
  <c r="F43" i="121" s="1"/>
  <c r="E29" i="121" s="1"/>
  <c r="M132" i="169"/>
  <c r="O8" i="169"/>
  <c r="G8" i="1" s="1"/>
  <c r="F35" i="167" s="1"/>
  <c r="F127" i="167"/>
  <c r="R146" i="169"/>
  <c r="R141" i="169" s="1"/>
  <c r="R68" i="169" s="1"/>
  <c r="R16" i="169" s="1"/>
  <c r="I128" i="167" s="1"/>
  <c r="Q24" i="168"/>
  <c r="H99" i="167"/>
  <c r="R16" i="168"/>
  <c r="D127" i="167"/>
  <c r="D34" i="167"/>
  <c r="D114" i="167" s="1"/>
  <c r="E34" i="167"/>
  <c r="E114" i="167" s="1"/>
  <c r="Q106" i="170"/>
  <c r="Q103" i="170" s="1"/>
  <c r="Q102" i="170" s="1"/>
  <c r="Q108" i="170" s="1"/>
  <c r="I14" i="1"/>
  <c r="H41" i="167" s="1"/>
  <c r="H146" i="167"/>
  <c r="G43" i="121"/>
  <c r="F29" i="121" s="1"/>
  <c r="O122" i="170"/>
  <c r="N100" i="170"/>
  <c r="P145" i="170"/>
  <c r="O153" i="170"/>
  <c r="O154" i="170"/>
  <c r="Q151" i="170"/>
  <c r="Q150" i="170"/>
  <c r="Q147" i="170" s="1"/>
  <c r="Q146" i="170" s="1"/>
  <c r="R28" i="169"/>
  <c r="R42" i="169" s="1"/>
  <c r="R27" i="168"/>
  <c r="R129" i="170"/>
  <c r="R128" i="170"/>
  <c r="R125" i="170" s="1"/>
  <c r="R124" i="170" s="1"/>
  <c r="R130" i="170" s="1"/>
  <c r="Q123" i="170"/>
  <c r="P131" i="170"/>
  <c r="P132" i="170"/>
  <c r="R107" i="170"/>
  <c r="R106" i="170"/>
  <c r="R103" i="170" s="1"/>
  <c r="R102" i="170" s="1"/>
  <c r="R108" i="170" s="1"/>
  <c r="R27" i="169"/>
  <c r="R41" i="169" s="1"/>
  <c r="R26" i="168"/>
  <c r="P110" i="170"/>
  <c r="P109" i="170"/>
  <c r="Q421" i="170"/>
  <c r="Q420" i="170" s="1"/>
  <c r="Q423" i="170"/>
  <c r="O109" i="170"/>
  <c r="O110" i="170"/>
  <c r="Q25" i="169"/>
  <c r="Q39" i="169" s="1"/>
  <c r="Q65" i="170"/>
  <c r="Q64" i="170"/>
  <c r="Q61" i="170" s="1"/>
  <c r="N58" i="170"/>
  <c r="N29" i="170"/>
  <c r="N33" i="170" s="1"/>
  <c r="N34" i="170"/>
  <c r="N9" i="171"/>
  <c r="P210" i="170"/>
  <c r="Q29" i="169"/>
  <c r="Q43" i="169" s="1"/>
  <c r="Q28" i="168"/>
  <c r="Q36" i="169"/>
  <c r="Q50" i="169" s="1"/>
  <c r="Q35" i="168"/>
  <c r="Q33" i="169"/>
  <c r="Q47" i="169" s="1"/>
  <c r="Q32" i="168"/>
  <c r="P61" i="169"/>
  <c r="P15" i="169"/>
  <c r="Q34" i="169"/>
  <c r="Q48" i="169" s="1"/>
  <c r="Q33" i="168"/>
  <c r="P30" i="169"/>
  <c r="P23" i="169" s="1"/>
  <c r="P29" i="168"/>
  <c r="Q37" i="169"/>
  <c r="Q51" i="169" s="1"/>
  <c r="Q36" i="168"/>
  <c r="Q35" i="169"/>
  <c r="Q49" i="169" s="1"/>
  <c r="Q34" i="168"/>
  <c r="G51" i="121"/>
  <c r="G50" i="121" s="1"/>
  <c r="P275" i="170"/>
  <c r="O13" i="170"/>
  <c r="H44" i="121"/>
  <c r="O23" i="168"/>
  <c r="G7" i="1"/>
  <c r="F34" i="167" s="1"/>
  <c r="F13" i="1"/>
  <c r="N998" i="170"/>
  <c r="N20" i="171"/>
  <c r="M20" i="171"/>
  <c r="G15" i="1"/>
  <c r="F42" i="167" s="1"/>
  <c r="F168" i="167" s="1"/>
  <c r="R628" i="170"/>
  <c r="R11" i="170" s="1"/>
  <c r="Q435" i="170"/>
  <c r="R75" i="170"/>
  <c r="O44" i="169"/>
  <c r="R86" i="169"/>
  <c r="R81" i="169" s="1"/>
  <c r="R62" i="169" s="1"/>
  <c r="R10" i="169" s="1"/>
  <c r="I122" i="167" s="1"/>
  <c r="R10" i="168"/>
  <c r="P8" i="168"/>
  <c r="Q227" i="170"/>
  <c r="Q217" i="170" s="1"/>
  <c r="Q211" i="170" s="1"/>
  <c r="Q219" i="170" s="1"/>
  <c r="Q523" i="170"/>
  <c r="Q516" i="170" s="1"/>
  <c r="Q515" i="170" s="1"/>
  <c r="P175" i="170"/>
  <c r="P166" i="170" s="1"/>
  <c r="Q345" i="170"/>
  <c r="Q17" i="168"/>
  <c r="H106" i="167" s="1"/>
  <c r="P232" i="170"/>
  <c r="R304" i="168"/>
  <c r="R523" i="170" s="1"/>
  <c r="O344" i="170"/>
  <c r="O10" i="170" s="1"/>
  <c r="R440" i="170"/>
  <c r="R439" i="170" s="1"/>
  <c r="R442" i="170"/>
  <c r="P346" i="170"/>
  <c r="P549" i="170"/>
  <c r="P473" i="170"/>
  <c r="P568" i="170"/>
  <c r="P254" i="170"/>
  <c r="P347" i="170"/>
  <c r="Q329" i="170"/>
  <c r="Q319" i="170" s="1"/>
  <c r="Q285" i="170"/>
  <c r="Q284" i="170"/>
  <c r="Q263" i="170"/>
  <c r="Q264" i="170"/>
  <c r="Q306" i="170"/>
  <c r="Q307" i="170"/>
  <c r="R542" i="170"/>
  <c r="R249" i="170"/>
  <c r="R239" i="170" s="1"/>
  <c r="R233" i="170" s="1"/>
  <c r="R18" i="168"/>
  <c r="I107" i="167" s="1"/>
  <c r="R166" i="169"/>
  <c r="R161" i="169" s="1"/>
  <c r="R70" i="169" s="1"/>
  <c r="R18" i="169" s="1"/>
  <c r="I130" i="167" s="1"/>
  <c r="R561" i="170"/>
  <c r="R176" i="169"/>
  <c r="R171" i="169" s="1"/>
  <c r="R71" i="169" s="1"/>
  <c r="R19" i="169" s="1"/>
  <c r="I131" i="167" s="1"/>
  <c r="R271" i="170"/>
  <c r="R261" i="170" s="1"/>
  <c r="R255" i="170" s="1"/>
  <c r="R19" i="168"/>
  <c r="I108" i="167" s="1"/>
  <c r="R383" i="170"/>
  <c r="R382" i="170" s="1"/>
  <c r="Q484" i="170"/>
  <c r="Q541" i="170"/>
  <c r="Q537" i="170" s="1"/>
  <c r="Q579" i="170"/>
  <c r="Q575" i="170" s="1"/>
  <c r="R465" i="170"/>
  <c r="Q522" i="170"/>
  <c r="P530" i="170"/>
  <c r="Q611" i="170"/>
  <c r="Q610" i="170" s="1"/>
  <c r="Q613" i="170"/>
  <c r="R485" i="170"/>
  <c r="R136" i="169"/>
  <c r="R131" i="169" s="1"/>
  <c r="R67" i="169" s="1"/>
  <c r="R15" i="169" s="1"/>
  <c r="I127" i="167" s="1"/>
  <c r="R183" i="170"/>
  <c r="R173" i="170" s="1"/>
  <c r="R167" i="170" s="1"/>
  <c r="R15" i="168"/>
  <c r="I104" i="167" s="1"/>
  <c r="R599" i="170"/>
  <c r="R196" i="169"/>
  <c r="R191" i="169" s="1"/>
  <c r="R73" i="169" s="1"/>
  <c r="R21" i="169" s="1"/>
  <c r="I133" i="167" s="1"/>
  <c r="R21" i="168"/>
  <c r="I110" i="167" s="1"/>
  <c r="R314" i="170"/>
  <c r="R304" i="170" s="1"/>
  <c r="R298" i="170" s="1"/>
  <c r="Q535" i="170"/>
  <c r="Q534" i="170" s="1"/>
  <c r="Q573" i="170"/>
  <c r="Q572" i="170" s="1"/>
  <c r="R570" i="170"/>
  <c r="R569" i="170" s="1"/>
  <c r="R389" i="170"/>
  <c r="R503" i="170" s="1"/>
  <c r="Q503" i="170"/>
  <c r="Q499" i="170" s="1"/>
  <c r="Q492" i="170" s="1"/>
  <c r="R456" i="170"/>
  <c r="R455" i="170" s="1"/>
  <c r="Q459" i="170"/>
  <c r="Q458" i="170" s="1"/>
  <c r="Q461" i="170"/>
  <c r="Q183" i="170"/>
  <c r="Q173" i="170" s="1"/>
  <c r="Q167" i="170" s="1"/>
  <c r="Q485" i="170"/>
  <c r="Q136" i="169"/>
  <c r="Q131" i="169" s="1"/>
  <c r="Q67" i="169" s="1"/>
  <c r="Q15" i="168"/>
  <c r="H104" i="167" s="1"/>
  <c r="Q242" i="170"/>
  <c r="Q241" i="170"/>
  <c r="Q385" i="170"/>
  <c r="Q378" i="170" s="1"/>
  <c r="R580" i="170"/>
  <c r="R186" i="169"/>
  <c r="R181" i="169" s="1"/>
  <c r="R72" i="169" s="1"/>
  <c r="R20" i="169" s="1"/>
  <c r="I132" i="167" s="1"/>
  <c r="R292" i="170"/>
  <c r="R282" i="170" s="1"/>
  <c r="R276" i="170" s="1"/>
  <c r="R20" i="168"/>
  <c r="I109" i="167" s="1"/>
  <c r="P20" i="171"/>
  <c r="P998" i="170"/>
  <c r="P997" i="170" s="1"/>
  <c r="P12" i="170" s="1"/>
  <c r="G147" i="167" s="1"/>
  <c r="R551" i="170"/>
  <c r="R550" i="170" s="1"/>
  <c r="Q554" i="170"/>
  <c r="Q553" i="170" s="1"/>
  <c r="Q556" i="170"/>
  <c r="P454" i="170"/>
  <c r="R589" i="170"/>
  <c r="R588" i="170" s="1"/>
  <c r="Q592" i="170"/>
  <c r="Q591" i="170" s="1"/>
  <c r="Q594" i="170"/>
  <c r="Q40" i="170"/>
  <c r="R466" i="170"/>
  <c r="R161" i="170"/>
  <c r="R126" i="169"/>
  <c r="R121" i="169" s="1"/>
  <c r="R66" i="169" s="1"/>
  <c r="R14" i="169" s="1"/>
  <c r="I126" i="167" s="1"/>
  <c r="R14" i="168"/>
  <c r="I103" i="167" s="1"/>
  <c r="R421" i="170"/>
  <c r="R420" i="170" s="1"/>
  <c r="R423" i="170"/>
  <c r="R998" i="170"/>
  <c r="R997" i="170" s="1"/>
  <c r="R12" i="170" s="1"/>
  <c r="I147" i="167" s="1"/>
  <c r="R20" i="171"/>
  <c r="R618" i="170"/>
  <c r="R336" i="170"/>
  <c r="R326" i="170" s="1"/>
  <c r="R320" i="170" s="1"/>
  <c r="R22" i="168"/>
  <c r="I111" i="167" s="1"/>
  <c r="R206" i="169"/>
  <c r="R201" i="169" s="1"/>
  <c r="R74" i="169" s="1"/>
  <c r="R22" i="169" s="1"/>
  <c r="I134" i="167" s="1"/>
  <c r="Q20" i="171"/>
  <c r="Q998" i="170"/>
  <c r="Q997" i="170" s="1"/>
  <c r="Q12" i="170" s="1"/>
  <c r="H147" i="167" s="1"/>
  <c r="P511" i="170"/>
  <c r="J19" i="2"/>
  <c r="J18" i="2"/>
  <c r="J17" i="2"/>
  <c r="I105" i="167" l="1"/>
  <c r="R205" i="170"/>
  <c r="R195" i="170" s="1"/>
  <c r="O27" i="170"/>
  <c r="P58" i="170"/>
  <c r="O58" i="170"/>
  <c r="P27" i="170"/>
  <c r="P32" i="170" s="1"/>
  <c r="R499" i="170"/>
  <c r="R492" i="170" s="1"/>
  <c r="O28" i="170"/>
  <c r="O32" i="170" s="1"/>
  <c r="F114" i="167"/>
  <c r="P8" i="171"/>
  <c r="H22" i="1" s="1"/>
  <c r="G48" i="167" s="1"/>
  <c r="R8" i="171"/>
  <c r="J22" i="1" s="1"/>
  <c r="I48" i="167" s="1"/>
  <c r="H156" i="167"/>
  <c r="H155" i="167" s="1"/>
  <c r="N997" i="170"/>
  <c r="N12" i="170" s="1"/>
  <c r="M9" i="171"/>
  <c r="M8" i="171" s="1"/>
  <c r="N8" i="171"/>
  <c r="F22" i="1" s="1"/>
  <c r="E48" i="167" s="1"/>
  <c r="O197" i="170"/>
  <c r="O198" i="170"/>
  <c r="O30" i="170" s="1"/>
  <c r="P197" i="170"/>
  <c r="P198" i="170"/>
  <c r="Q60" i="170"/>
  <c r="Q66" i="170" s="1"/>
  <c r="Q191" i="170"/>
  <c r="Q190" i="170" s="1"/>
  <c r="R30" i="168"/>
  <c r="R31" i="169"/>
  <c r="R45" i="169" s="1"/>
  <c r="G112" i="167"/>
  <c r="D120" i="167"/>
  <c r="D136" i="167" s="1"/>
  <c r="F120" i="167"/>
  <c r="F138" i="167" s="1"/>
  <c r="H97" i="167"/>
  <c r="H112" i="167" s="1"/>
  <c r="D145" i="167"/>
  <c r="E13" i="1"/>
  <c r="O38" i="169"/>
  <c r="H51" i="121"/>
  <c r="H50" i="121" s="1"/>
  <c r="G30" i="121" s="1"/>
  <c r="E156" i="167"/>
  <c r="F51" i="121"/>
  <c r="F50" i="121" s="1"/>
  <c r="E30" i="121" s="1"/>
  <c r="E31" i="121" s="1"/>
  <c r="M38" i="169"/>
  <c r="Q101" i="170"/>
  <c r="Q109" i="170" s="1"/>
  <c r="P8" i="169"/>
  <c r="H8" i="1" s="1"/>
  <c r="G35" i="167" s="1"/>
  <c r="G127" i="167"/>
  <c r="F36" i="167"/>
  <c r="F37" i="167" s="1"/>
  <c r="R24" i="168"/>
  <c r="I99" i="167"/>
  <c r="D35" i="167"/>
  <c r="E35" i="167"/>
  <c r="E40" i="167"/>
  <c r="J14" i="1"/>
  <c r="I41" i="167" s="1"/>
  <c r="I146" i="167"/>
  <c r="G13" i="1"/>
  <c r="F40" i="167" s="1"/>
  <c r="F145" i="167"/>
  <c r="Q416" i="170"/>
  <c r="P122" i="170"/>
  <c r="P44" i="169"/>
  <c r="H43" i="121"/>
  <c r="G29" i="121" s="1"/>
  <c r="P153" i="170"/>
  <c r="P154" i="170"/>
  <c r="P30" i="170" s="1"/>
  <c r="R151" i="170"/>
  <c r="R150" i="170"/>
  <c r="R147" i="170" s="1"/>
  <c r="R146" i="170" s="1"/>
  <c r="Q145" i="170"/>
  <c r="O144" i="170"/>
  <c r="R123" i="170"/>
  <c r="Q132" i="170"/>
  <c r="Q131" i="170"/>
  <c r="P100" i="170"/>
  <c r="R101" i="170"/>
  <c r="O100" i="170"/>
  <c r="R65" i="170"/>
  <c r="R64" i="170"/>
  <c r="R61" i="170" s="1"/>
  <c r="N26" i="170"/>
  <c r="R36" i="169"/>
  <c r="R50" i="169" s="1"/>
  <c r="R35" i="168"/>
  <c r="R29" i="169"/>
  <c r="R43" i="169" s="1"/>
  <c r="R28" i="168"/>
  <c r="F30" i="121"/>
  <c r="F31" i="121" s="1"/>
  <c r="G58" i="121"/>
  <c r="R37" i="169"/>
  <c r="R51" i="169" s="1"/>
  <c r="R36" i="168"/>
  <c r="R33" i="169"/>
  <c r="R47" i="169" s="1"/>
  <c r="R32" i="168"/>
  <c r="Q30" i="169"/>
  <c r="Q23" i="169" s="1"/>
  <c r="Q29" i="168"/>
  <c r="R30" i="169"/>
  <c r="R29" i="168"/>
  <c r="R35" i="169"/>
  <c r="R49" i="169" s="1"/>
  <c r="R34" i="168"/>
  <c r="Q61" i="169"/>
  <c r="Q15" i="169"/>
  <c r="R34" i="169"/>
  <c r="R48" i="169" s="1"/>
  <c r="R33" i="168"/>
  <c r="Q32" i="169"/>
  <c r="Q46" i="169" s="1"/>
  <c r="Q31" i="168"/>
  <c r="Q220" i="170"/>
  <c r="Q210" i="170" s="1"/>
  <c r="P352" i="170"/>
  <c r="P13" i="170"/>
  <c r="I44" i="121"/>
  <c r="P23" i="168"/>
  <c r="H7" i="1"/>
  <c r="G34" i="167" s="1"/>
  <c r="G114" i="167" s="1"/>
  <c r="I15" i="1"/>
  <c r="H42" i="167" s="1"/>
  <c r="H15" i="1"/>
  <c r="G42" i="167" s="1"/>
  <c r="G168" i="167" s="1"/>
  <c r="J15" i="1"/>
  <c r="I42" i="167" s="1"/>
  <c r="I168" i="167" s="1"/>
  <c r="Q275" i="170"/>
  <c r="Q254" i="170"/>
  <c r="Q518" i="170"/>
  <c r="Q511" i="170" s="1"/>
  <c r="R25" i="169"/>
  <c r="R39" i="169" s="1"/>
  <c r="Q8" i="168"/>
  <c r="Q454" i="170"/>
  <c r="P344" i="170"/>
  <c r="P10" i="170" s="1"/>
  <c r="R17" i="168"/>
  <c r="I106" i="167" s="1"/>
  <c r="R416" i="170"/>
  <c r="R227" i="170"/>
  <c r="R217" i="170" s="1"/>
  <c r="R211" i="170" s="1"/>
  <c r="R219" i="170" s="1"/>
  <c r="R156" i="169"/>
  <c r="R151" i="169" s="1"/>
  <c r="R69" i="169" s="1"/>
  <c r="R435" i="170"/>
  <c r="Q568" i="170"/>
  <c r="Q297" i="170"/>
  <c r="Q549" i="170"/>
  <c r="Q232" i="170"/>
  <c r="Q587" i="170"/>
  <c r="Q606" i="170"/>
  <c r="Q480" i="170"/>
  <c r="R475" i="170"/>
  <c r="R474" i="170" s="1"/>
  <c r="Q478" i="170"/>
  <c r="Q477" i="170" s="1"/>
  <c r="R264" i="170"/>
  <c r="R263" i="170"/>
  <c r="Q176" i="170"/>
  <c r="Q175" i="170"/>
  <c r="R556" i="170"/>
  <c r="R554" i="170"/>
  <c r="R553" i="170" s="1"/>
  <c r="Q530" i="170"/>
  <c r="R484" i="170"/>
  <c r="R480" i="170" s="1"/>
  <c r="R579" i="170"/>
  <c r="R575" i="170" s="1"/>
  <c r="R541" i="170"/>
  <c r="R537" i="170" s="1"/>
  <c r="R522" i="170"/>
  <c r="R518" i="170" s="1"/>
  <c r="R329" i="170"/>
  <c r="R319" i="170" s="1"/>
  <c r="R284" i="170"/>
  <c r="R285" i="170"/>
  <c r="R594" i="170"/>
  <c r="R592" i="170"/>
  <c r="R591" i="170" s="1"/>
  <c r="R385" i="170"/>
  <c r="R516" i="170"/>
  <c r="R515" i="170" s="1"/>
  <c r="R306" i="170"/>
  <c r="R307" i="170"/>
  <c r="R535" i="170"/>
  <c r="R534" i="170" s="1"/>
  <c r="R573" i="170"/>
  <c r="R572" i="170" s="1"/>
  <c r="R478" i="170"/>
  <c r="R477" i="170" s="1"/>
  <c r="R613" i="170"/>
  <c r="R611" i="170"/>
  <c r="R610" i="170" s="1"/>
  <c r="R242" i="170"/>
  <c r="R241" i="170"/>
  <c r="R461" i="170"/>
  <c r="R459" i="170"/>
  <c r="R458" i="170" s="1"/>
  <c r="R176" i="170"/>
  <c r="R175" i="170"/>
  <c r="H168" i="167" l="1"/>
  <c r="E155" i="167"/>
  <c r="O34" i="170"/>
  <c r="Q68" i="170"/>
  <c r="P34" i="170"/>
  <c r="O188" i="170"/>
  <c r="O29" i="170"/>
  <c r="O33" i="170" s="1"/>
  <c r="Q59" i="170"/>
  <c r="Q67" i="170" s="1"/>
  <c r="P188" i="170"/>
  <c r="F136" i="167"/>
  <c r="F135" i="167"/>
  <c r="M998" i="170"/>
  <c r="M997" i="170" s="1"/>
  <c r="D156" i="167"/>
  <c r="D155" i="167" s="1"/>
  <c r="P29" i="170"/>
  <c r="P33" i="170" s="1"/>
  <c r="R60" i="170"/>
  <c r="R68" i="170" s="1"/>
  <c r="R191" i="170"/>
  <c r="R190" i="170" s="1"/>
  <c r="Q189" i="170"/>
  <c r="Q196" i="170"/>
  <c r="Q28" i="170" s="1"/>
  <c r="D40" i="167"/>
  <c r="V13" i="1"/>
  <c r="H58" i="121"/>
  <c r="H57" i="121" s="1"/>
  <c r="G33" i="121" s="1"/>
  <c r="G120" i="167"/>
  <c r="G138" i="167" s="1"/>
  <c r="I97" i="167"/>
  <c r="I112" i="167" s="1"/>
  <c r="E36" i="167"/>
  <c r="E37" i="167" s="1"/>
  <c r="E138" i="167"/>
  <c r="D36" i="167"/>
  <c r="D37" i="167" s="1"/>
  <c r="D138" i="167"/>
  <c r="R587" i="170"/>
  <c r="R44" i="169"/>
  <c r="R23" i="169"/>
  <c r="P38" i="169"/>
  <c r="F58" i="121"/>
  <c r="F57" i="121" s="1"/>
  <c r="E33" i="121" s="1"/>
  <c r="Q110" i="170"/>
  <c r="Q100" i="170" s="1"/>
  <c r="I51" i="121"/>
  <c r="I50" i="121" s="1"/>
  <c r="H30" i="121" s="1"/>
  <c r="G36" i="167"/>
  <c r="G37" i="167" s="1"/>
  <c r="R8" i="168"/>
  <c r="Q8" i="169"/>
  <c r="Q38" i="169" s="1"/>
  <c r="H127" i="167"/>
  <c r="H120" i="167" s="1"/>
  <c r="H13" i="1"/>
  <c r="G40" i="167" s="1"/>
  <c r="G145" i="167"/>
  <c r="E144" i="167"/>
  <c r="G57" i="121"/>
  <c r="F33" i="121" s="1"/>
  <c r="G31" i="121"/>
  <c r="R166" i="170"/>
  <c r="I43" i="121"/>
  <c r="H29" i="121" s="1"/>
  <c r="Q27" i="170"/>
  <c r="P144" i="170"/>
  <c r="Q153" i="170"/>
  <c r="Q154" i="170"/>
  <c r="R145" i="170"/>
  <c r="Q122" i="170"/>
  <c r="R131" i="170"/>
  <c r="R132" i="170"/>
  <c r="R110" i="170"/>
  <c r="R109" i="170"/>
  <c r="F12" i="1"/>
  <c r="R61" i="169"/>
  <c r="R17" i="169"/>
  <c r="Q44" i="169"/>
  <c r="R32" i="169"/>
  <c r="R31" i="168"/>
  <c r="Q347" i="170"/>
  <c r="J44" i="121"/>
  <c r="Q13" i="170"/>
  <c r="I7" i="1"/>
  <c r="H34" i="167" s="1"/>
  <c r="H114" i="167" s="1"/>
  <c r="Q23" i="168"/>
  <c r="Q352" i="170"/>
  <c r="R220" i="170"/>
  <c r="R549" i="170"/>
  <c r="R254" i="170"/>
  <c r="R606" i="170"/>
  <c r="R297" i="170"/>
  <c r="R530" i="170"/>
  <c r="R454" i="170"/>
  <c r="R346" i="170"/>
  <c r="R275" i="170"/>
  <c r="R568" i="170"/>
  <c r="R232" i="170"/>
  <c r="R347" i="170"/>
  <c r="R378" i="170"/>
  <c r="Q166" i="170"/>
  <c r="Q473" i="170"/>
  <c r="Q346" i="170"/>
  <c r="R473" i="170"/>
  <c r="R345" i="170"/>
  <c r="R511" i="170"/>
  <c r="J156" i="167" l="1"/>
  <c r="J155" i="167"/>
  <c r="O26" i="170"/>
  <c r="O9" i="170" s="1"/>
  <c r="R66" i="170"/>
  <c r="R59" i="170"/>
  <c r="R67" i="170" s="1"/>
  <c r="P26" i="170"/>
  <c r="P9" i="170" s="1"/>
  <c r="Q58" i="170"/>
  <c r="I58" i="121"/>
  <c r="I57" i="121" s="1"/>
  <c r="H33" i="121" s="1"/>
  <c r="E22" i="1"/>
  <c r="M12" i="170"/>
  <c r="R23" i="168"/>
  <c r="J51" i="121"/>
  <c r="J50" i="121" s="1"/>
  <c r="I30" i="121" s="1"/>
  <c r="G135" i="167"/>
  <c r="Q32" i="170"/>
  <c r="R189" i="170"/>
  <c r="R196" i="170"/>
  <c r="R28" i="170" s="1"/>
  <c r="Q197" i="170"/>
  <c r="Q29" i="170" s="1"/>
  <c r="Q198" i="170"/>
  <c r="Q30" i="170" s="1"/>
  <c r="Q34" i="170" s="1"/>
  <c r="Q188" i="170"/>
  <c r="I8" i="1"/>
  <c r="H35" i="167" s="1"/>
  <c r="H36" i="167" s="1"/>
  <c r="H37" i="167" s="1"/>
  <c r="G136" i="167"/>
  <c r="D144" i="167"/>
  <c r="E12" i="1"/>
  <c r="R352" i="170"/>
  <c r="R13" i="170"/>
  <c r="R100" i="170"/>
  <c r="K44" i="121"/>
  <c r="K43" i="121" s="1"/>
  <c r="J29" i="121" s="1"/>
  <c r="J7" i="1"/>
  <c r="I34" i="167" s="1"/>
  <c r="I114" i="167" s="1"/>
  <c r="H136" i="167"/>
  <c r="H135" i="167"/>
  <c r="R8" i="169"/>
  <c r="J8" i="1" s="1"/>
  <c r="I35" i="167" s="1"/>
  <c r="I129" i="167"/>
  <c r="E39" i="167"/>
  <c r="H12" i="1"/>
  <c r="G39" i="167" s="1"/>
  <c r="G38" i="167" s="1"/>
  <c r="G43" i="167" s="1"/>
  <c r="G144" i="167"/>
  <c r="G143" i="167" s="1"/>
  <c r="G12" i="1"/>
  <c r="F39" i="167" s="1"/>
  <c r="F38" i="167" s="1"/>
  <c r="F43" i="167" s="1"/>
  <c r="F144" i="167"/>
  <c r="F143" i="167" s="1"/>
  <c r="H31" i="121"/>
  <c r="J43" i="121"/>
  <c r="I29" i="121" s="1"/>
  <c r="R46" i="169"/>
  <c r="O8" i="170"/>
  <c r="H64" i="121" s="1"/>
  <c r="R153" i="170"/>
  <c r="R154" i="170"/>
  <c r="Q144" i="170"/>
  <c r="R122" i="170"/>
  <c r="R27" i="170"/>
  <c r="Q344" i="170"/>
  <c r="Q10" i="170" s="1"/>
  <c r="R210" i="170"/>
  <c r="P8" i="170"/>
  <c r="I64" i="121" s="1"/>
  <c r="R344" i="170"/>
  <c r="R10" i="170" s="1"/>
  <c r="I145" i="167" s="1"/>
  <c r="H138" i="167" l="1"/>
  <c r="D48" i="167"/>
  <c r="J58" i="121"/>
  <c r="J57" i="121" s="1"/>
  <c r="I33" i="121" s="1"/>
  <c r="Q26" i="170"/>
  <c r="Q9" i="170" s="1"/>
  <c r="I12" i="1" s="1"/>
  <c r="H39" i="167" s="1"/>
  <c r="Q33" i="170"/>
  <c r="R32" i="170"/>
  <c r="R197" i="170"/>
  <c r="R198" i="170"/>
  <c r="R30" i="170" s="1"/>
  <c r="R34" i="170" s="1"/>
  <c r="D39" i="167"/>
  <c r="V12" i="1"/>
  <c r="G151" i="167"/>
  <c r="I120" i="167"/>
  <c r="I136" i="167" s="1"/>
  <c r="F151" i="167"/>
  <c r="R38" i="169"/>
  <c r="I36" i="167"/>
  <c r="I37" i="167" s="1"/>
  <c r="K51" i="121"/>
  <c r="K50" i="121" s="1"/>
  <c r="J30" i="121" s="1"/>
  <c r="J31" i="121" s="1"/>
  <c r="I13" i="1"/>
  <c r="H40" i="167" s="1"/>
  <c r="H145" i="167"/>
  <c r="F149" i="167"/>
  <c r="G149" i="167"/>
  <c r="G148" i="167"/>
  <c r="I31" i="121"/>
  <c r="I63" i="121"/>
  <c r="H34" i="121" s="1"/>
  <c r="H35" i="121" s="1"/>
  <c r="H36" i="121" s="1"/>
  <c r="H63" i="121"/>
  <c r="G34" i="121" s="1"/>
  <c r="G35" i="121" s="1"/>
  <c r="G36" i="121" s="1"/>
  <c r="R29" i="170"/>
  <c r="R33" i="170" s="1"/>
  <c r="R144" i="170"/>
  <c r="R58" i="170"/>
  <c r="Q8" i="170"/>
  <c r="J64" i="121" s="1"/>
  <c r="J13" i="1"/>
  <c r="I40" i="167" s="1"/>
  <c r="H144" i="167" l="1"/>
  <c r="H143" i="167" s="1"/>
  <c r="H149" i="167" s="1"/>
  <c r="R188" i="170"/>
  <c r="I138" i="167"/>
  <c r="I135" i="167"/>
  <c r="K58" i="121"/>
  <c r="K57" i="121" s="1"/>
  <c r="J33" i="121" s="1"/>
  <c r="H38" i="167"/>
  <c r="H43" i="167" s="1"/>
  <c r="H37" i="121"/>
  <c r="J63" i="121"/>
  <c r="I34" i="121" s="1"/>
  <c r="I35" i="121" s="1"/>
  <c r="I36" i="121" s="1"/>
  <c r="I37" i="121" s="1"/>
  <c r="R26" i="170"/>
  <c r="R9" i="170" s="1"/>
  <c r="H148" i="167" l="1"/>
  <c r="H151" i="167"/>
  <c r="J12" i="1"/>
  <c r="I39" i="167" s="1"/>
  <c r="I38" i="167" s="1"/>
  <c r="I43" i="167" s="1"/>
  <c r="I144" i="167"/>
  <c r="I143" i="167" s="1"/>
  <c r="R8" i="170"/>
  <c r="K64" i="121" s="1"/>
  <c r="E25" i="1"/>
  <c r="E26" i="1" l="1"/>
  <c r="D51" i="167"/>
  <c r="I151" i="167"/>
  <c r="I148" i="167"/>
  <c r="I149" i="167"/>
  <c r="K63" i="121"/>
  <c r="J34" i="121" s="1"/>
  <c r="J35" i="121" s="1"/>
  <c r="J36" i="121" s="1"/>
  <c r="J37" i="121" s="1"/>
  <c r="R21" i="19" l="1"/>
  <c r="R19" i="19"/>
  <c r="R20" i="19"/>
  <c r="C15" i="74" l="1"/>
  <c r="D193" i="167" l="1"/>
  <c r="E193" i="167" s="1"/>
  <c r="J25" i="1" l="1"/>
  <c r="I51" i="167" s="1"/>
  <c r="I25" i="1"/>
  <c r="H51" i="167" s="1"/>
  <c r="H25" i="1"/>
  <c r="G51" i="167" s="1"/>
  <c r="G25" i="1"/>
  <c r="F51" i="167" s="1"/>
  <c r="D42" i="1" l="1"/>
  <c r="K25" i="1"/>
  <c r="J51" i="167" s="1"/>
  <c r="E11" i="121" l="1"/>
  <c r="E15" i="121" l="1"/>
  <c r="E19" i="121" s="1"/>
  <c r="E20" i="121" s="1"/>
  <c r="D21" i="1" s="1"/>
  <c r="D9" i="1" l="1"/>
  <c r="D10" i="1" s="1"/>
  <c r="D11" i="1" l="1"/>
  <c r="D16" i="1" s="1"/>
  <c r="D17" i="1" l="1"/>
  <c r="U11" i="1"/>
  <c r="H17" i="2"/>
  <c r="H19" i="2"/>
  <c r="H18" i="2"/>
  <c r="D19" i="1" l="1"/>
  <c r="D24" i="1" s="1"/>
  <c r="U17" i="1"/>
  <c r="I19" i="2"/>
  <c r="I18" i="2"/>
  <c r="I17" i="2"/>
  <c r="F19" i="2"/>
  <c r="D17" i="121"/>
  <c r="D16" i="121"/>
  <c r="D13" i="121"/>
  <c r="D12" i="121"/>
  <c r="D11" i="121" l="1"/>
  <c r="D15" i="121"/>
  <c r="D19" i="121" l="1"/>
  <c r="R14" i="1" l="1"/>
  <c r="P14" i="1"/>
  <c r="Q14" i="1" l="1"/>
  <c r="L18" i="2" l="1"/>
  <c r="F12" i="121" l="1"/>
  <c r="D174" i="167" s="1"/>
  <c r="G25" i="122" l="1"/>
  <c r="L1" i="122" l="1"/>
  <c r="A1" i="122" a="1"/>
  <c r="A1" i="122" s="1"/>
  <c r="L1" i="121" l="1"/>
  <c r="A1" i="121" a="1"/>
  <c r="A1" i="121" s="1"/>
  <c r="G9" i="122" l="1"/>
  <c r="G23" i="122"/>
  <c r="G22" i="122"/>
  <c r="G10" i="122" l="1"/>
  <c r="G7" i="122"/>
  <c r="G21" i="122"/>
  <c r="G11" i="122"/>
  <c r="E28" i="122"/>
  <c r="G28" i="122" l="1"/>
  <c r="C205" i="167"/>
  <c r="G20" i="122"/>
  <c r="G24" i="122" s="1"/>
  <c r="G29" i="122" s="1"/>
  <c r="E24" i="122"/>
  <c r="E29" i="122" s="1"/>
  <c r="E205" i="167" l="1"/>
  <c r="E206" i="167" s="1"/>
  <c r="C206" i="167"/>
  <c r="G12" i="121" l="1"/>
  <c r="E174" i="167" s="1"/>
  <c r="F9" i="1" l="1"/>
  <c r="F10" i="1" s="1"/>
  <c r="G16" i="121"/>
  <c r="E179" i="167" s="1"/>
  <c r="N13" i="1" l="1"/>
  <c r="E9" i="1"/>
  <c r="E10" i="1" s="1"/>
  <c r="F16" i="121"/>
  <c r="D179" i="167" s="1"/>
  <c r="G13" i="121"/>
  <c r="E176" i="167" s="1"/>
  <c r="E173" i="167" s="1"/>
  <c r="N8" i="1"/>
  <c r="C9" i="1"/>
  <c r="C10" i="1" s="1"/>
  <c r="P15" i="1" l="1"/>
  <c r="F13" i="121"/>
  <c r="G11" i="121"/>
  <c r="F11" i="121" l="1"/>
  <c r="D176" i="167"/>
  <c r="D173" i="167" s="1"/>
  <c r="Q15" i="1"/>
  <c r="R15" i="1" l="1"/>
  <c r="L17" i="2"/>
  <c r="L19" i="2"/>
  <c r="P7" i="104" l="1"/>
  <c r="D7" i="104"/>
  <c r="E7" i="104"/>
  <c r="F7" i="104"/>
  <c r="G7" i="104"/>
  <c r="H7" i="104"/>
  <c r="I7" i="104"/>
  <c r="J7" i="104"/>
  <c r="K7" i="104"/>
  <c r="L7" i="104"/>
  <c r="C7" i="104"/>
  <c r="H8" i="104"/>
  <c r="I8" i="104" s="1"/>
  <c r="C11" i="104"/>
  <c r="C9" i="104"/>
  <c r="D11" i="104"/>
  <c r="P11" i="104" s="1"/>
  <c r="C26" i="38" s="1"/>
  <c r="D9" i="104"/>
  <c r="L11" i="104"/>
  <c r="K11" i="104"/>
  <c r="J11" i="104"/>
  <c r="I11" i="104"/>
  <c r="H11" i="104"/>
  <c r="H12" i="104" s="1"/>
  <c r="I12" i="104" s="1"/>
  <c r="G11" i="104"/>
  <c r="F11" i="104"/>
  <c r="E11" i="104"/>
  <c r="L9" i="104"/>
  <c r="K9" i="104"/>
  <c r="J9" i="104"/>
  <c r="I9" i="104"/>
  <c r="H9" i="104"/>
  <c r="G9" i="104"/>
  <c r="F9" i="104"/>
  <c r="E9" i="104"/>
  <c r="L10" i="87"/>
  <c r="M44" i="87"/>
  <c r="L42" i="87"/>
  <c r="M40" i="87"/>
  <c r="L38" i="87"/>
  <c r="M36" i="87"/>
  <c r="L34" i="87"/>
  <c r="M32" i="87"/>
  <c r="L30" i="87"/>
  <c r="M28" i="87"/>
  <c r="L26" i="87"/>
  <c r="M24" i="87"/>
  <c r="L22" i="87"/>
  <c r="M20" i="87"/>
  <c r="L18" i="87"/>
  <c r="C7" i="103"/>
  <c r="G12" i="2"/>
  <c r="F15" i="103"/>
  <c r="E15" i="103"/>
  <c r="D15" i="103"/>
  <c r="T44" i="103"/>
  <c r="T43" i="103"/>
  <c r="G43" i="103"/>
  <c r="G42" i="103"/>
  <c r="T42" i="103"/>
  <c r="C17" i="38" l="1"/>
  <c r="H10" i="104"/>
  <c r="I10" i="104"/>
  <c r="J10" i="104" s="1"/>
  <c r="K10" i="104" s="1"/>
  <c r="L10" i="104" s="1"/>
  <c r="J12" i="104"/>
  <c r="K12" i="104" s="1"/>
  <c r="L12" i="104" s="1"/>
  <c r="J8" i="104"/>
  <c r="K8" i="104" s="1"/>
  <c r="L8" i="104" s="1"/>
  <c r="K20" i="38" l="1"/>
  <c r="L48" i="38" l="1"/>
  <c r="L46" i="38"/>
  <c r="L47" i="38" s="1"/>
  <c r="M48" i="38"/>
  <c r="L8" i="38" l="1"/>
  <c r="G19" i="2" l="1"/>
  <c r="K19" i="2" s="1"/>
  <c r="I29" i="2"/>
  <c r="H29" i="2"/>
  <c r="G29" i="2"/>
  <c r="F29" i="2"/>
  <c r="I28" i="2"/>
  <c r="H28" i="2"/>
  <c r="G28" i="2"/>
  <c r="F28" i="2"/>
  <c r="I27" i="2"/>
  <c r="H27" i="2"/>
  <c r="G27" i="2"/>
  <c r="F27" i="2"/>
  <c r="I26" i="2"/>
  <c r="H26" i="2"/>
  <c r="G26" i="2"/>
  <c r="F26" i="2"/>
  <c r="I25" i="2"/>
  <c r="H25" i="2"/>
  <c r="G25" i="2"/>
  <c r="F25" i="2"/>
  <c r="I24" i="2"/>
  <c r="H24" i="2"/>
  <c r="G24" i="2"/>
  <c r="F24" i="2"/>
  <c r="I23" i="2"/>
  <c r="H23" i="2"/>
  <c r="G23" i="2"/>
  <c r="F23" i="2"/>
  <c r="I22" i="2"/>
  <c r="H22" i="2"/>
  <c r="G22" i="2"/>
  <c r="F22" i="2"/>
  <c r="I21" i="2"/>
  <c r="H21" i="2"/>
  <c r="G21" i="2"/>
  <c r="F21" i="2"/>
  <c r="I20" i="2"/>
  <c r="H20" i="2"/>
  <c r="G20" i="2"/>
  <c r="F20" i="2"/>
  <c r="G18" i="2"/>
  <c r="K18" i="2" s="1"/>
  <c r="F18" i="2"/>
  <c r="G17" i="2"/>
  <c r="K17" i="2" s="1"/>
  <c r="F17" i="2"/>
  <c r="F54" i="2"/>
  <c r="F53" i="2"/>
  <c r="F52" i="2"/>
  <c r="J28" i="2"/>
  <c r="J27" i="2"/>
  <c r="J26" i="2"/>
  <c r="J25" i="2"/>
  <c r="J24" i="2"/>
  <c r="J23" i="2"/>
  <c r="J22" i="2"/>
  <c r="J21" i="2"/>
  <c r="J20" i="2"/>
  <c r="J29" i="2"/>
  <c r="M17" i="2" l="1"/>
  <c r="C4" i="167"/>
  <c r="M18" i="2"/>
  <c r="C5" i="167"/>
  <c r="M19" i="2"/>
  <c r="C6" i="167"/>
  <c r="C5" i="65"/>
  <c r="A1" i="74" a="1"/>
  <c r="A1" i="74" s="1"/>
  <c r="A1" i="104" l="1" a="1"/>
  <c r="A1" i="104" s="1"/>
  <c r="M16" i="87"/>
  <c r="L14" i="87"/>
  <c r="M12" i="87"/>
  <c r="A1" i="87" a="1"/>
  <c r="A1" i="87" s="1"/>
  <c r="J49" i="2"/>
  <c r="H15" i="103"/>
  <c r="C5" i="103"/>
  <c r="A1" i="103" a="1"/>
  <c r="A1" i="103" s="1"/>
  <c r="G75" i="8"/>
  <c r="G73" i="8" s="1"/>
  <c r="D75" i="8"/>
  <c r="D73" i="8" s="1"/>
  <c r="H73" i="8"/>
  <c r="F73" i="8"/>
  <c r="E73" i="8"/>
  <c r="H66" i="8"/>
  <c r="H71" i="8" s="1"/>
  <c r="G66" i="8"/>
  <c r="G71" i="8" s="1"/>
  <c r="F66" i="8"/>
  <c r="F71" i="8" s="1"/>
  <c r="E66" i="8"/>
  <c r="E71" i="8" s="1"/>
  <c r="D66" i="8"/>
  <c r="D71" i="8" s="1"/>
  <c r="H61" i="8"/>
  <c r="G61" i="8"/>
  <c r="F61" i="8"/>
  <c r="E61" i="8"/>
  <c r="H53" i="8"/>
  <c r="H67" i="8" s="1"/>
  <c r="G53" i="8"/>
  <c r="G67" i="8" s="1"/>
  <c r="F53" i="8"/>
  <c r="F67" i="8" s="1"/>
  <c r="E53" i="8"/>
  <c r="E67" i="8" s="1"/>
  <c r="D53" i="8"/>
  <c r="D67" i="8" s="1"/>
  <c r="H50" i="8"/>
  <c r="G50" i="8"/>
  <c r="F50" i="8"/>
  <c r="E50" i="8"/>
  <c r="D50" i="8"/>
  <c r="C49" i="8"/>
  <c r="C51" i="8" s="1"/>
  <c r="C54" i="8" s="1"/>
  <c r="C56" i="8" s="1"/>
  <c r="H44" i="8"/>
  <c r="G44" i="8"/>
  <c r="F44" i="8"/>
  <c r="E44" i="8"/>
  <c r="D44" i="8"/>
  <c r="H43" i="8"/>
  <c r="G43" i="8"/>
  <c r="F43" i="8"/>
  <c r="E43" i="8"/>
  <c r="D43" i="8"/>
  <c r="H42" i="8"/>
  <c r="G42" i="8"/>
  <c r="F42" i="8"/>
  <c r="E42" i="8"/>
  <c r="D42" i="8"/>
  <c r="H39" i="8"/>
  <c r="G39" i="8"/>
  <c r="F39" i="8"/>
  <c r="E39" i="8"/>
  <c r="C32" i="8"/>
  <c r="C31" i="8"/>
  <c r="D31" i="8" s="1"/>
  <c r="E31" i="8" s="1"/>
  <c r="F31" i="8" s="1"/>
  <c r="G31" i="8" s="1"/>
  <c r="H31" i="8" s="1"/>
  <c r="C30" i="8"/>
  <c r="C26" i="8"/>
  <c r="C25" i="8"/>
  <c r="C24" i="8"/>
  <c r="C21" i="8"/>
  <c r="C20" i="8"/>
  <c r="C15" i="8"/>
  <c r="C16" i="8" s="1"/>
  <c r="D16" i="8" s="1"/>
  <c r="E16" i="8" s="1"/>
  <c r="F16" i="8" s="1"/>
  <c r="G16" i="8" s="1"/>
  <c r="H16" i="8" s="1"/>
  <c r="C12" i="8"/>
  <c r="C11" i="8"/>
  <c r="C10" i="8"/>
  <c r="D77" i="8" s="1"/>
  <c r="H6" i="8"/>
  <c r="G6" i="8"/>
  <c r="F6" i="8"/>
  <c r="E6" i="8"/>
  <c r="A1" i="8"/>
  <c r="I116" i="3"/>
  <c r="I115" i="3"/>
  <c r="I114" i="3"/>
  <c r="I113" i="3"/>
  <c r="I112" i="3"/>
  <c r="I111" i="3"/>
  <c r="I110" i="3"/>
  <c r="I109" i="3"/>
  <c r="I108" i="3"/>
  <c r="I102" i="3"/>
  <c r="I101" i="3"/>
  <c r="I100" i="3"/>
  <c r="I99" i="3"/>
  <c r="I98" i="3"/>
  <c r="D78" i="3"/>
  <c r="D77" i="3"/>
  <c r="D76" i="3"/>
  <c r="F75" i="3"/>
  <c r="D75" i="3"/>
  <c r="D74" i="3"/>
  <c r="D73" i="3"/>
  <c r="D72" i="3"/>
  <c r="D71" i="3"/>
  <c r="I67" i="3"/>
  <c r="G66" i="3"/>
  <c r="D66" i="3"/>
  <c r="F65" i="3"/>
  <c r="D65" i="3"/>
  <c r="G64" i="3"/>
  <c r="D64" i="3"/>
  <c r="G63" i="3"/>
  <c r="F63" i="3"/>
  <c r="D63" i="3"/>
  <c r="F62" i="3"/>
  <c r="D62" i="3"/>
  <c r="G61" i="3"/>
  <c r="F61" i="3"/>
  <c r="D61" i="3"/>
  <c r="H60" i="3"/>
  <c r="D60" i="3"/>
  <c r="F59" i="3"/>
  <c r="D59" i="3"/>
  <c r="G58" i="3"/>
  <c r="D58" i="3"/>
  <c r="F57" i="3"/>
  <c r="D57" i="3"/>
  <c r="H56" i="3"/>
  <c r="D56" i="3"/>
  <c r="G55" i="3"/>
  <c r="D55" i="3"/>
  <c r="F54" i="3"/>
  <c r="D54" i="3"/>
  <c r="G53" i="3"/>
  <c r="D53" i="3"/>
  <c r="H52" i="3"/>
  <c r="D52" i="3"/>
  <c r="F51" i="3"/>
  <c r="D51" i="3"/>
  <c r="G50" i="3"/>
  <c r="D50" i="3"/>
  <c r="F49" i="3"/>
  <c r="D49" i="3"/>
  <c r="F48" i="3"/>
  <c r="D48" i="3"/>
  <c r="G47" i="3"/>
  <c r="F47" i="3"/>
  <c r="D47" i="3"/>
  <c r="G46" i="3"/>
  <c r="D46" i="3"/>
  <c r="F45" i="3"/>
  <c r="D45" i="3"/>
  <c r="F44" i="3"/>
  <c r="D44" i="3"/>
  <c r="G43" i="3"/>
  <c r="D43" i="3"/>
  <c r="G42" i="3"/>
  <c r="D42" i="3"/>
  <c r="G41" i="3"/>
  <c r="D41" i="3"/>
  <c r="G40" i="3"/>
  <c r="D40" i="3"/>
  <c r="G39" i="3"/>
  <c r="D39" i="3"/>
  <c r="G38" i="3"/>
  <c r="D38" i="3"/>
  <c r="D37" i="3"/>
  <c r="E28" i="3"/>
  <c r="E26" i="3"/>
  <c r="E25" i="3"/>
  <c r="E24" i="3"/>
  <c r="E23" i="3"/>
  <c r="I15" i="3"/>
  <c r="F15" i="3"/>
  <c r="I14" i="3"/>
  <c r="F14" i="3"/>
  <c r="I13" i="3"/>
  <c r="F13" i="3"/>
  <c r="I12" i="3"/>
  <c r="F12" i="3"/>
  <c r="I11" i="3"/>
  <c r="F11" i="3"/>
  <c r="F10" i="3"/>
  <c r="F9" i="3"/>
  <c r="F8" i="3"/>
  <c r="F37" i="3" s="1"/>
  <c r="F7" i="3"/>
  <c r="F6" i="3"/>
  <c r="F5" i="3"/>
  <c r="F4" i="3"/>
  <c r="A1" i="3"/>
  <c r="E17" i="4"/>
  <c r="E15" i="4"/>
  <c r="J14" i="4"/>
  <c r="I14" i="4"/>
  <c r="H14" i="4"/>
  <c r="G14" i="4"/>
  <c r="F14" i="4"/>
  <c r="L8" i="4"/>
  <c r="J6" i="4"/>
  <c r="H4" i="3" s="1"/>
  <c r="E6" i="4"/>
  <c r="G4" i="3" s="1"/>
  <c r="L3" i="4"/>
  <c r="I3" i="3" s="1"/>
  <c r="A1" i="4"/>
  <c r="M47" i="38"/>
  <c r="M46" i="38"/>
  <c r="G77" i="3"/>
  <c r="I77" i="3" s="1"/>
  <c r="I128" i="3" s="1"/>
  <c r="G76" i="3"/>
  <c r="I76" i="3" s="1"/>
  <c r="I127" i="3" s="1"/>
  <c r="G74" i="3"/>
  <c r="I74" i="3" s="1"/>
  <c r="I125" i="3" s="1"/>
  <c r="G73" i="3"/>
  <c r="I73" i="3" s="1"/>
  <c r="I124" i="3" s="1"/>
  <c r="G72" i="3"/>
  <c r="I72" i="3" s="1"/>
  <c r="I123" i="3" s="1"/>
  <c r="F66" i="3"/>
  <c r="G65" i="3"/>
  <c r="F64" i="3"/>
  <c r="G62" i="3"/>
  <c r="G59" i="3"/>
  <c r="F58" i="3"/>
  <c r="G57" i="3"/>
  <c r="F55" i="3"/>
  <c r="G54" i="3"/>
  <c r="F53" i="3"/>
  <c r="G51" i="3"/>
  <c r="F50" i="3"/>
  <c r="G49" i="3"/>
  <c r="G48" i="3"/>
  <c r="F46" i="3"/>
  <c r="G45" i="3"/>
  <c r="G44" i="3"/>
  <c r="F43" i="3"/>
  <c r="F41" i="3"/>
  <c r="F40" i="3"/>
  <c r="F39" i="3"/>
  <c r="G37" i="3"/>
  <c r="G28" i="3"/>
  <c r="G26" i="3"/>
  <c r="G25" i="3"/>
  <c r="G24" i="3"/>
  <c r="G23" i="3"/>
  <c r="J28" i="4"/>
  <c r="K21" i="38"/>
  <c r="K19" i="38"/>
  <c r="K18" i="38"/>
  <c r="K16" i="38"/>
  <c r="C27" i="38"/>
  <c r="M8" i="38"/>
  <c r="O45" i="38" s="1"/>
  <c r="A1" i="38" a="1"/>
  <c r="A1" i="38" s="1"/>
  <c r="E58" i="2"/>
  <c r="F62" i="2" s="1"/>
  <c r="A1" i="65" a="1"/>
  <c r="A1" i="65" s="1"/>
  <c r="A1" i="19" a="1"/>
  <c r="A1" i="19" s="1"/>
  <c r="E60" i="2"/>
  <c r="K62" i="2" s="1"/>
  <c r="L49" i="2"/>
  <c r="A1" i="2" a="1"/>
  <c r="A1" i="2" s="1"/>
  <c r="D33" i="1"/>
  <c r="A1" i="1" a="1"/>
  <c r="A1" i="1" s="1"/>
  <c r="K14" i="1" l="1"/>
  <c r="J41" i="167" s="1"/>
  <c r="K15" i="1"/>
  <c r="J42" i="167" s="1"/>
  <c r="F63" i="2"/>
  <c r="F69" i="2" s="1"/>
  <c r="H15" i="4"/>
  <c r="F17" i="4"/>
  <c r="C25" i="38"/>
  <c r="F16" i="103"/>
  <c r="E16" i="103"/>
  <c r="G10" i="2" s="1"/>
  <c r="F49" i="2" s="1"/>
  <c r="N47" i="38"/>
  <c r="N48" i="38" s="1"/>
  <c r="F41" i="8"/>
  <c r="D41" i="8"/>
  <c r="H41" i="8"/>
  <c r="G41" i="8"/>
  <c r="E41" i="8"/>
  <c r="D25" i="8"/>
  <c r="E25" i="8" s="1"/>
  <c r="F25" i="8" s="1"/>
  <c r="G25" i="8" s="1"/>
  <c r="H25" i="8" s="1"/>
  <c r="K20" i="2"/>
  <c r="K27" i="2"/>
  <c r="L28" i="2"/>
  <c r="M3" i="4"/>
  <c r="J19" i="3" s="1"/>
  <c r="L22" i="2"/>
  <c r="L20" i="2"/>
  <c r="K29" i="2"/>
  <c r="K24" i="2"/>
  <c r="L25" i="2"/>
  <c r="L29" i="2"/>
  <c r="L21" i="2"/>
  <c r="K23" i="2"/>
  <c r="L23" i="2"/>
  <c r="K26" i="2"/>
  <c r="L27" i="2"/>
  <c r="G30" i="2"/>
  <c r="K25" i="2"/>
  <c r="L26" i="2"/>
  <c r="K22" i="2"/>
  <c r="K21" i="2"/>
  <c r="K28" i="2"/>
  <c r="L24" i="2"/>
  <c r="F26" i="3"/>
  <c r="F28" i="3"/>
  <c r="G34" i="3"/>
  <c r="I117" i="3"/>
  <c r="I118" i="3" s="1"/>
  <c r="I103" i="3"/>
  <c r="I104" i="3" s="1"/>
  <c r="F34" i="4"/>
  <c r="G34" i="4" s="1"/>
  <c r="H34" i="4" s="1"/>
  <c r="I34" i="4" s="1"/>
  <c r="J34" i="4" s="1"/>
  <c r="L6" i="4"/>
  <c r="I4" i="3" s="1"/>
  <c r="I19" i="3"/>
  <c r="I18" i="3" s="1"/>
  <c r="G78" i="3"/>
  <c r="I78" i="3" s="1"/>
  <c r="I129" i="3" s="1"/>
  <c r="G71" i="3"/>
  <c r="I71" i="3" s="1"/>
  <c r="I122" i="3" s="1"/>
  <c r="L9" i="4"/>
  <c r="I6" i="3" s="1"/>
  <c r="F73" i="3"/>
  <c r="G28" i="4"/>
  <c r="H28" i="4"/>
  <c r="I28" i="4"/>
  <c r="F42" i="3"/>
  <c r="F36" i="4"/>
  <c r="G36" i="4" s="1"/>
  <c r="H36" i="4" s="1"/>
  <c r="I36" i="4" s="1"/>
  <c r="J36" i="4" s="1"/>
  <c r="C33" i="8"/>
  <c r="C22" i="8"/>
  <c r="D22" i="8" s="1"/>
  <c r="E22" i="8" s="1"/>
  <c r="F22" i="8" s="1"/>
  <c r="G22" i="8" s="1"/>
  <c r="H22" i="8" s="1"/>
  <c r="D26" i="8"/>
  <c r="E26" i="8" s="1"/>
  <c r="F21" i="8" s="1"/>
  <c r="F78" i="3"/>
  <c r="F74" i="3"/>
  <c r="E29" i="3"/>
  <c r="I5" i="3"/>
  <c r="I17" i="3"/>
  <c r="C13" i="8"/>
  <c r="D13" i="8" s="1"/>
  <c r="E13" i="8" s="1"/>
  <c r="F13" i="8" s="1"/>
  <c r="G13" i="8" s="1"/>
  <c r="H13" i="8" s="1"/>
  <c r="C14" i="8"/>
  <c r="D11" i="8"/>
  <c r="D52" i="8" s="1"/>
  <c r="D24" i="8"/>
  <c r="C27" i="8"/>
  <c r="D27" i="8" s="1"/>
  <c r="E27" i="8" s="1"/>
  <c r="F27" i="8" s="1"/>
  <c r="G27" i="8" s="1"/>
  <c r="H27" i="8" s="1"/>
  <c r="D30" i="8"/>
  <c r="K30" i="2" l="1"/>
  <c r="J15" i="4"/>
  <c r="F15" i="4"/>
  <c r="G15" i="4"/>
  <c r="I17" i="4"/>
  <c r="I15" i="4"/>
  <c r="H17" i="4"/>
  <c r="M9" i="4"/>
  <c r="J6" i="3" s="1"/>
  <c r="M10" i="4"/>
  <c r="J7" i="3" s="1"/>
  <c r="M6" i="4"/>
  <c r="J3" i="3"/>
  <c r="N3" i="4"/>
  <c r="O3" i="4" s="1"/>
  <c r="L30" i="2"/>
  <c r="G44" i="2" s="1"/>
  <c r="L10" i="4"/>
  <c r="I7" i="3" s="1"/>
  <c r="G75" i="3"/>
  <c r="I75" i="3" s="1"/>
  <c r="I126" i="3" s="1"/>
  <c r="I130" i="3" s="1"/>
  <c r="F77" i="3"/>
  <c r="C19" i="8"/>
  <c r="F72" i="3"/>
  <c r="F76" i="3"/>
  <c r="F38" i="3"/>
  <c r="F19" i="4"/>
  <c r="F71" i="3"/>
  <c r="E24" i="8"/>
  <c r="D23" i="8"/>
  <c r="J18" i="3"/>
  <c r="C23" i="8"/>
  <c r="C9" i="8"/>
  <c r="C17" i="8" s="1"/>
  <c r="E11" i="8"/>
  <c r="E52" i="8" s="1"/>
  <c r="E30" i="8"/>
  <c r="H12" i="121" l="1"/>
  <c r="F174" i="167" s="1"/>
  <c r="O7" i="1"/>
  <c r="M29" i="2"/>
  <c r="G17" i="4"/>
  <c r="N10" i="4"/>
  <c r="K7" i="3" s="1"/>
  <c r="K19" i="3"/>
  <c r="K18" i="3" s="1"/>
  <c r="K3" i="3"/>
  <c r="M21" i="2"/>
  <c r="M28" i="2"/>
  <c r="E67" i="2"/>
  <c r="L69" i="2" s="1"/>
  <c r="M25" i="2"/>
  <c r="M26" i="2"/>
  <c r="M20" i="2"/>
  <c r="M22" i="2"/>
  <c r="M24" i="2"/>
  <c r="M23" i="2"/>
  <c r="M27" i="2"/>
  <c r="M34" i="4"/>
  <c r="J12" i="3" s="1"/>
  <c r="T8" i="1"/>
  <c r="M36" i="4"/>
  <c r="J13" i="3" s="1"/>
  <c r="M15" i="4"/>
  <c r="L15" i="4" s="1"/>
  <c r="J4" i="3"/>
  <c r="M28" i="4"/>
  <c r="M29" i="4" s="1"/>
  <c r="G18" i="38"/>
  <c r="M17" i="4"/>
  <c r="M18" i="4" s="1"/>
  <c r="N6" i="4"/>
  <c r="N9" i="4"/>
  <c r="M7" i="4"/>
  <c r="T13" i="1"/>
  <c r="T14" i="1"/>
  <c r="N7" i="1"/>
  <c r="I79" i="3"/>
  <c r="C28" i="8"/>
  <c r="C34" i="8" s="1"/>
  <c r="C35" i="8" s="1"/>
  <c r="I19" i="4"/>
  <c r="H19" i="4"/>
  <c r="G19" i="4"/>
  <c r="M19" i="4" s="1"/>
  <c r="J15" i="3" s="1"/>
  <c r="F11" i="8"/>
  <c r="F52" i="8" s="1"/>
  <c r="J85" i="3"/>
  <c r="J47" i="3" s="1"/>
  <c r="J90" i="3"/>
  <c r="J86" i="3"/>
  <c r="J63" i="3" s="1"/>
  <c r="J89" i="3"/>
  <c r="L19" i="3"/>
  <c r="L3" i="3"/>
  <c r="P3" i="4"/>
  <c r="O9" i="4"/>
  <c r="O6" i="4"/>
  <c r="L4" i="3" s="1"/>
  <c r="O10" i="4"/>
  <c r="L7" i="3" s="1"/>
  <c r="E23" i="8"/>
  <c r="F24" i="8"/>
  <c r="F30" i="8"/>
  <c r="I12" i="121" l="1"/>
  <c r="G174" i="167" s="1"/>
  <c r="P7" i="1"/>
  <c r="H69" i="2"/>
  <c r="J17" i="4"/>
  <c r="N7" i="4"/>
  <c r="N8" i="4" s="1"/>
  <c r="N15" i="4"/>
  <c r="M8" i="4"/>
  <c r="J17" i="3" s="1"/>
  <c r="K4" i="3"/>
  <c r="N19" i="4"/>
  <c r="K15" i="3" s="1"/>
  <c r="M30" i="2"/>
  <c r="M16" i="4"/>
  <c r="L16" i="4" s="1"/>
  <c r="I8" i="3" s="1"/>
  <c r="N36" i="4"/>
  <c r="K13" i="3" s="1"/>
  <c r="N17" i="4"/>
  <c r="K6" i="3"/>
  <c r="K89" i="3" s="1"/>
  <c r="N28" i="4"/>
  <c r="N34" i="4"/>
  <c r="K12" i="3" s="1"/>
  <c r="L28" i="4"/>
  <c r="L17" i="4"/>
  <c r="F25" i="3"/>
  <c r="F23" i="3"/>
  <c r="F24" i="3"/>
  <c r="L18" i="3"/>
  <c r="G30" i="8"/>
  <c r="L29" i="4"/>
  <c r="I10" i="3" s="1"/>
  <c r="J10" i="3"/>
  <c r="N29" i="4"/>
  <c r="K10" i="3" s="1"/>
  <c r="G11" i="8"/>
  <c r="G52" i="8" s="1"/>
  <c r="F23" i="8"/>
  <c r="G24" i="8"/>
  <c r="O28" i="4"/>
  <c r="L6" i="3"/>
  <c r="O34" i="4"/>
  <c r="L12" i="3" s="1"/>
  <c r="O36" i="4"/>
  <c r="L13" i="3" s="1"/>
  <c r="O19" i="4"/>
  <c r="L15" i="3" s="1"/>
  <c r="O17" i="4"/>
  <c r="O15" i="4"/>
  <c r="M19" i="3"/>
  <c r="M18" i="3" s="1"/>
  <c r="M3" i="3"/>
  <c r="Q3" i="4"/>
  <c r="P9" i="4"/>
  <c r="P6" i="4"/>
  <c r="M4" i="3" s="1"/>
  <c r="P10" i="4"/>
  <c r="M7" i="3" s="1"/>
  <c r="J9" i="3"/>
  <c r="L18" i="4"/>
  <c r="I9" i="3" s="1"/>
  <c r="H49" i="2" l="1"/>
  <c r="F50" i="2" s="1"/>
  <c r="J69" i="2" s="1"/>
  <c r="I44" i="2"/>
  <c r="F44" i="2" s="1"/>
  <c r="O8" i="1"/>
  <c r="G9" i="1"/>
  <c r="G10" i="1" s="1"/>
  <c r="H16" i="121"/>
  <c r="F179" i="167" s="1"/>
  <c r="F70" i="2"/>
  <c r="J5" i="3"/>
  <c r="O7" i="4"/>
  <c r="P7" i="4" s="1"/>
  <c r="K90" i="3"/>
  <c r="K86" i="3"/>
  <c r="K63" i="3" s="1"/>
  <c r="K85" i="3"/>
  <c r="K47" i="3" s="1"/>
  <c r="N18" i="4"/>
  <c r="K9" i="3" s="1"/>
  <c r="K51" i="3" s="1"/>
  <c r="J8" i="3"/>
  <c r="W8" i="1"/>
  <c r="W13" i="1"/>
  <c r="O29" i="4"/>
  <c r="L10" i="3" s="1"/>
  <c r="L28" i="3" s="1"/>
  <c r="N16" i="4"/>
  <c r="K8" i="3" s="1"/>
  <c r="P28" i="4"/>
  <c r="M6" i="3"/>
  <c r="P34" i="4"/>
  <c r="M12" i="3" s="1"/>
  <c r="P36" i="4"/>
  <c r="M13" i="3" s="1"/>
  <c r="P19" i="4"/>
  <c r="M15" i="3" s="1"/>
  <c r="P17" i="4"/>
  <c r="P15" i="4"/>
  <c r="K17" i="3"/>
  <c r="N23" i="4"/>
  <c r="M23" i="4" s="1"/>
  <c r="L23" i="4" s="1"/>
  <c r="K5" i="3"/>
  <c r="N22" i="4"/>
  <c r="M22" i="4" s="1"/>
  <c r="L22" i="4" s="1"/>
  <c r="N24" i="4"/>
  <c r="M24" i="4" s="1"/>
  <c r="L24" i="4" s="1"/>
  <c r="N21" i="4"/>
  <c r="M21" i="4" s="1"/>
  <c r="L21" i="4" s="1"/>
  <c r="N19" i="3"/>
  <c r="N18" i="3" s="1"/>
  <c r="N3" i="3"/>
  <c r="R3" i="4"/>
  <c r="Q9" i="4"/>
  <c r="Q6" i="4"/>
  <c r="N4" i="3" s="1"/>
  <c r="Q10" i="4"/>
  <c r="N7" i="3" s="1"/>
  <c r="H11" i="8"/>
  <c r="H52" i="8" s="1"/>
  <c r="H30" i="8"/>
  <c r="J57" i="3"/>
  <c r="J54" i="3"/>
  <c r="J62" i="3"/>
  <c r="J65" i="3"/>
  <c r="J51" i="3"/>
  <c r="J44" i="3"/>
  <c r="J45" i="3"/>
  <c r="J48" i="3"/>
  <c r="H48" i="3" s="1"/>
  <c r="J49" i="3"/>
  <c r="L90" i="3"/>
  <c r="L86" i="3"/>
  <c r="L63" i="3" s="1"/>
  <c r="L89" i="3"/>
  <c r="L85" i="3"/>
  <c r="L47" i="3" s="1"/>
  <c r="K26" i="3"/>
  <c r="K25" i="3"/>
  <c r="K24" i="3"/>
  <c r="K23" i="3"/>
  <c r="K28" i="3"/>
  <c r="G23" i="8"/>
  <c r="H24" i="8"/>
  <c r="H23" i="8" s="1"/>
  <c r="J23" i="3"/>
  <c r="J24" i="3"/>
  <c r="J25" i="3"/>
  <c r="J26" i="3"/>
  <c r="J28" i="3"/>
  <c r="P13" i="1" l="1"/>
  <c r="O13" i="1"/>
  <c r="J12" i="121"/>
  <c r="H174" i="167" s="1"/>
  <c r="Q7" i="1"/>
  <c r="H13" i="121"/>
  <c r="K12" i="121"/>
  <c r="I174" i="167" s="1"/>
  <c r="R7" i="1"/>
  <c r="K7" i="1"/>
  <c r="J34" i="167" s="1"/>
  <c r="D59" i="1"/>
  <c r="C70" i="167" s="1"/>
  <c r="D52" i="167"/>
  <c r="K26" i="1"/>
  <c r="J52" i="167" s="1"/>
  <c r="J26" i="1"/>
  <c r="G26" i="1"/>
  <c r="F52" i="167" s="1"/>
  <c r="H26" i="1"/>
  <c r="G52" i="167" s="1"/>
  <c r="I26" i="1"/>
  <c r="H52" i="167" s="1"/>
  <c r="O8" i="4"/>
  <c r="L5" i="3" s="1"/>
  <c r="K48" i="3"/>
  <c r="K45" i="3"/>
  <c r="K44" i="3"/>
  <c r="K65" i="3"/>
  <c r="K14" i="38"/>
  <c r="D39" i="1"/>
  <c r="K54" i="3"/>
  <c r="K57" i="3"/>
  <c r="K62" i="3"/>
  <c r="K49" i="3"/>
  <c r="L25" i="3"/>
  <c r="L24" i="3"/>
  <c r="P29" i="4"/>
  <c r="M10" i="3" s="1"/>
  <c r="M26" i="3" s="1"/>
  <c r="L26" i="3"/>
  <c r="L23" i="3"/>
  <c r="L29" i="3" s="1"/>
  <c r="Q28" i="4"/>
  <c r="N6" i="3"/>
  <c r="Q34" i="4"/>
  <c r="N12" i="3" s="1"/>
  <c r="Q36" i="4"/>
  <c r="N13" i="3" s="1"/>
  <c r="Q19" i="4"/>
  <c r="N15" i="3" s="1"/>
  <c r="Q17" i="4"/>
  <c r="Q15" i="4"/>
  <c r="H23" i="3"/>
  <c r="H29" i="3" s="1"/>
  <c r="J29" i="3"/>
  <c r="O19" i="3"/>
  <c r="O3" i="3"/>
  <c r="S3" i="4"/>
  <c r="R9" i="4"/>
  <c r="R6" i="4"/>
  <c r="O4" i="3" s="1"/>
  <c r="R10" i="4"/>
  <c r="O7" i="3" s="1"/>
  <c r="H24" i="3"/>
  <c r="H28" i="3"/>
  <c r="H26" i="3"/>
  <c r="H25" i="3"/>
  <c r="K29" i="3"/>
  <c r="M89" i="3"/>
  <c r="M85" i="3"/>
  <c r="M47" i="3" s="1"/>
  <c r="M90" i="3"/>
  <c r="M86" i="3"/>
  <c r="M63" i="3" s="1"/>
  <c r="P8" i="4"/>
  <c r="Q7" i="4"/>
  <c r="H11" i="121" l="1"/>
  <c r="F176" i="167"/>
  <c r="F173" i="167" s="1"/>
  <c r="D43" i="1"/>
  <c r="I52" i="167"/>
  <c r="D70" i="167"/>
  <c r="B70" i="167"/>
  <c r="I16" i="121"/>
  <c r="G179" i="167" s="1"/>
  <c r="P8" i="1"/>
  <c r="H9" i="1"/>
  <c r="H10" i="1" s="1"/>
  <c r="L12" i="121"/>
  <c r="Q13" i="1"/>
  <c r="K8" i="1"/>
  <c r="J35" i="167" s="1"/>
  <c r="K16" i="121"/>
  <c r="J9" i="1"/>
  <c r="J10" i="1" s="1"/>
  <c r="R8" i="1"/>
  <c r="E59" i="1"/>
  <c r="C59" i="1"/>
  <c r="O16" i="4"/>
  <c r="L8" i="3" s="1"/>
  <c r="D40" i="1"/>
  <c r="L17" i="3"/>
  <c r="O18" i="4"/>
  <c r="L9" i="3" s="1"/>
  <c r="L48" i="3" s="1"/>
  <c r="O23" i="4"/>
  <c r="O21" i="4"/>
  <c r="O22" i="4"/>
  <c r="O24" i="4"/>
  <c r="Q29" i="4"/>
  <c r="N10" i="3" s="1"/>
  <c r="N25" i="3" s="1"/>
  <c r="M28" i="3"/>
  <c r="M25" i="3"/>
  <c r="M23" i="3"/>
  <c r="M29" i="3" s="1"/>
  <c r="M77" i="3" s="1"/>
  <c r="K128" i="3" s="1"/>
  <c r="M24" i="3"/>
  <c r="O18" i="3"/>
  <c r="R7" i="4"/>
  <c r="Q8" i="4"/>
  <c r="L77" i="3"/>
  <c r="L72" i="3"/>
  <c r="L78" i="3"/>
  <c r="L71" i="3"/>
  <c r="L61" i="3"/>
  <c r="K114" i="3" s="1"/>
  <c r="L34" i="3"/>
  <c r="O35" i="4"/>
  <c r="L14" i="3" s="1"/>
  <c r="M17" i="3"/>
  <c r="M5" i="3"/>
  <c r="P24" i="4"/>
  <c r="P21" i="4"/>
  <c r="P23" i="4"/>
  <c r="P22" i="4"/>
  <c r="J78" i="3"/>
  <c r="J77" i="3"/>
  <c r="J72" i="3"/>
  <c r="J66" i="3"/>
  <c r="J71" i="3"/>
  <c r="J58" i="3"/>
  <c r="J55" i="3"/>
  <c r="J53" i="3"/>
  <c r="J64" i="3"/>
  <c r="J61" i="3"/>
  <c r="J43" i="3"/>
  <c r="J42" i="3"/>
  <c r="J39" i="3"/>
  <c r="J38" i="3"/>
  <c r="J34" i="3"/>
  <c r="M35" i="4"/>
  <c r="J14" i="3" s="1"/>
  <c r="J59" i="3" s="1"/>
  <c r="N86" i="3"/>
  <c r="N63" i="3" s="1"/>
  <c r="N89" i="3"/>
  <c r="N85" i="3"/>
  <c r="N47" i="3" s="1"/>
  <c r="N90" i="3"/>
  <c r="K78" i="3"/>
  <c r="J129" i="3" s="1"/>
  <c r="K77" i="3"/>
  <c r="J128" i="3" s="1"/>
  <c r="K72" i="3"/>
  <c r="J123" i="3" s="1"/>
  <c r="K66" i="3"/>
  <c r="K71" i="3"/>
  <c r="K55" i="3"/>
  <c r="K53" i="3"/>
  <c r="K64" i="3"/>
  <c r="K61" i="3"/>
  <c r="K42" i="3"/>
  <c r="K39" i="3"/>
  <c r="K38" i="3"/>
  <c r="K34" i="3"/>
  <c r="N35" i="4"/>
  <c r="K14" i="3" s="1"/>
  <c r="O6" i="3"/>
  <c r="R34" i="4"/>
  <c r="O12" i="3" s="1"/>
  <c r="R36" i="4"/>
  <c r="O13" i="3" s="1"/>
  <c r="R28" i="4"/>
  <c r="R17" i="4"/>
  <c r="R15" i="4"/>
  <c r="R19" i="4"/>
  <c r="O15" i="3" s="1"/>
  <c r="P19" i="3"/>
  <c r="P3" i="3"/>
  <c r="S9" i="4"/>
  <c r="S6" i="4"/>
  <c r="P4" i="3" s="1"/>
  <c r="S10" i="4"/>
  <c r="P7" i="3" s="1"/>
  <c r="T3" i="4"/>
  <c r="L16" i="121" l="1"/>
  <c r="I179" i="167"/>
  <c r="J36" i="167"/>
  <c r="J37" i="167" s="1"/>
  <c r="K9" i="1"/>
  <c r="K10" i="1" s="1"/>
  <c r="I13" i="121"/>
  <c r="Q8" i="1"/>
  <c r="I9" i="1"/>
  <c r="I10" i="1" s="1"/>
  <c r="R13" i="1"/>
  <c r="K13" i="1"/>
  <c r="J40" i="167" s="1"/>
  <c r="J16" i="121"/>
  <c r="H179" i="167" s="1"/>
  <c r="K13" i="121"/>
  <c r="I176" i="167" s="1"/>
  <c r="I173" i="167" s="1"/>
  <c r="P18" i="4"/>
  <c r="M9" i="3" s="1"/>
  <c r="M62" i="3" s="1"/>
  <c r="L45" i="3"/>
  <c r="L54" i="3"/>
  <c r="L38" i="3"/>
  <c r="K99" i="3" s="1"/>
  <c r="P16" i="4"/>
  <c r="M8" i="3" s="1"/>
  <c r="L39" i="3"/>
  <c r="K100" i="3" s="1"/>
  <c r="L42" i="3"/>
  <c r="K108" i="3" s="1"/>
  <c r="K117" i="3" s="1"/>
  <c r="L65" i="3"/>
  <c r="L57" i="3"/>
  <c r="L53" i="3"/>
  <c r="K112" i="3" s="1"/>
  <c r="L49" i="3"/>
  <c r="L55" i="3"/>
  <c r="K113" i="3" s="1"/>
  <c r="L51" i="3"/>
  <c r="L64" i="3"/>
  <c r="K115" i="3" s="1"/>
  <c r="L44" i="3"/>
  <c r="L66" i="3"/>
  <c r="K116" i="3" s="1"/>
  <c r="L62" i="3"/>
  <c r="P35" i="4"/>
  <c r="M14" i="3" s="1"/>
  <c r="R29" i="4"/>
  <c r="O10" i="3" s="1"/>
  <c r="N26" i="3"/>
  <c r="N28" i="3"/>
  <c r="N23" i="3"/>
  <c r="N29" i="3" s="1"/>
  <c r="N24" i="3"/>
  <c r="M71" i="3"/>
  <c r="K122" i="3" s="1"/>
  <c r="M72" i="3"/>
  <c r="K123" i="3" s="1"/>
  <c r="M34" i="3"/>
  <c r="M73" i="3" s="1"/>
  <c r="K124" i="3" s="1"/>
  <c r="M61" i="3"/>
  <c r="M78" i="3"/>
  <c r="K129" i="3" s="1"/>
  <c r="X14" i="1"/>
  <c r="X13" i="1"/>
  <c r="X8" i="1"/>
  <c r="K59" i="3"/>
  <c r="L59" i="3" s="1"/>
  <c r="M59" i="3" s="1"/>
  <c r="J112" i="3"/>
  <c r="H53" i="3"/>
  <c r="Q19" i="3"/>
  <c r="Q18" i="3" s="1"/>
  <c r="Q3" i="3"/>
  <c r="T10" i="4"/>
  <c r="Q7" i="3" s="1"/>
  <c r="U3" i="4"/>
  <c r="T9" i="4"/>
  <c r="T6" i="4"/>
  <c r="Q4" i="3" s="1"/>
  <c r="K75" i="3"/>
  <c r="J126" i="3" s="1"/>
  <c r="K74" i="3"/>
  <c r="J125" i="3" s="1"/>
  <c r="K73" i="3"/>
  <c r="J124" i="3" s="1"/>
  <c r="J122" i="3"/>
  <c r="J75" i="3"/>
  <c r="J74" i="3"/>
  <c r="J73" i="3"/>
  <c r="H34" i="3"/>
  <c r="J113" i="3"/>
  <c r="H55" i="3"/>
  <c r="N17" i="3"/>
  <c r="Q24" i="4"/>
  <c r="N5" i="3"/>
  <c r="Q21" i="4"/>
  <c r="Q23" i="4"/>
  <c r="Q22" i="4"/>
  <c r="J99" i="3"/>
  <c r="H38" i="3"/>
  <c r="H58" i="3"/>
  <c r="K58" i="3"/>
  <c r="L58" i="3" s="1"/>
  <c r="M58" i="3" s="1"/>
  <c r="S7" i="4"/>
  <c r="R8" i="4"/>
  <c r="J100" i="3"/>
  <c r="H39" i="3"/>
  <c r="O89" i="3"/>
  <c r="O85" i="3"/>
  <c r="O47" i="3" s="1"/>
  <c r="O90" i="3"/>
  <c r="O86" i="3"/>
  <c r="O63" i="3" s="1"/>
  <c r="J108" i="3"/>
  <c r="J117" i="3" s="1"/>
  <c r="H42" i="3"/>
  <c r="J116" i="3"/>
  <c r="H66" i="3"/>
  <c r="L74" i="3"/>
  <c r="L73" i="3"/>
  <c r="L75" i="3"/>
  <c r="L79" i="3" s="1"/>
  <c r="S36" i="4"/>
  <c r="P13" i="3" s="1"/>
  <c r="S28" i="4"/>
  <c r="P6" i="3"/>
  <c r="S34" i="4"/>
  <c r="P12" i="3" s="1"/>
  <c r="S17" i="4"/>
  <c r="S15" i="4"/>
  <c r="S19" i="4"/>
  <c r="P15" i="3" s="1"/>
  <c r="J109" i="3"/>
  <c r="H43" i="3"/>
  <c r="K43" i="3"/>
  <c r="L43" i="3" s="1"/>
  <c r="K109" i="3" s="1"/>
  <c r="P18" i="3"/>
  <c r="J114" i="3"/>
  <c r="H61" i="3"/>
  <c r="F33" i="4"/>
  <c r="J115" i="3"/>
  <c r="H64" i="3"/>
  <c r="Q18" i="4"/>
  <c r="N9" i="3" s="1"/>
  <c r="I11" i="121" l="1"/>
  <c r="G176" i="167"/>
  <c r="G173" i="167" s="1"/>
  <c r="M57" i="3"/>
  <c r="M51" i="3"/>
  <c r="M65" i="3"/>
  <c r="M54" i="3"/>
  <c r="M39" i="3"/>
  <c r="L13" i="121"/>
  <c r="L11" i="121" s="1"/>
  <c r="K11" i="121"/>
  <c r="J13" i="121"/>
  <c r="M42" i="3"/>
  <c r="M53" i="3"/>
  <c r="Q16" i="4"/>
  <c r="N8" i="3" s="1"/>
  <c r="M55" i="3"/>
  <c r="M64" i="3"/>
  <c r="M38" i="3"/>
  <c r="M66" i="3"/>
  <c r="M49" i="3"/>
  <c r="M48" i="3"/>
  <c r="M45" i="3"/>
  <c r="M44" i="3"/>
  <c r="S29" i="4"/>
  <c r="P10" i="3" s="1"/>
  <c r="P26" i="3" s="1"/>
  <c r="M75" i="3"/>
  <c r="K126" i="3" s="1"/>
  <c r="K130" i="3" s="1"/>
  <c r="M74" i="3"/>
  <c r="K125" i="3" s="1"/>
  <c r="K79" i="3"/>
  <c r="L80" i="3" s="1"/>
  <c r="N59" i="3"/>
  <c r="J79" i="3"/>
  <c r="J80" i="3" s="1"/>
  <c r="P89" i="3"/>
  <c r="P85" i="3"/>
  <c r="P47" i="3" s="1"/>
  <c r="P90" i="3"/>
  <c r="P86" i="3"/>
  <c r="P63" i="3" s="1"/>
  <c r="O17" i="3"/>
  <c r="R24" i="4"/>
  <c r="R22" i="4"/>
  <c r="O5" i="3"/>
  <c r="R21" i="4"/>
  <c r="R23" i="4"/>
  <c r="R18" i="4"/>
  <c r="O9" i="3" s="1"/>
  <c r="N58" i="3"/>
  <c r="T7" i="4"/>
  <c r="S8" i="4"/>
  <c r="J130" i="3"/>
  <c r="N54" i="3"/>
  <c r="N48" i="3"/>
  <c r="N45" i="3"/>
  <c r="N65" i="3"/>
  <c r="N44" i="3"/>
  <c r="N51" i="3"/>
  <c r="N62" i="3"/>
  <c r="N57" i="3"/>
  <c r="N49" i="3"/>
  <c r="T36" i="4"/>
  <c r="Q13" i="3" s="1"/>
  <c r="T28" i="4"/>
  <c r="Q6" i="3"/>
  <c r="T34" i="4"/>
  <c r="Q12" i="3" s="1"/>
  <c r="T17" i="4"/>
  <c r="T15" i="4"/>
  <c r="T19" i="4"/>
  <c r="Q15" i="3" s="1"/>
  <c r="R19" i="3"/>
  <c r="R18" i="3" s="1"/>
  <c r="R3" i="3"/>
  <c r="U10" i="4"/>
  <c r="R7" i="3" s="1"/>
  <c r="V3" i="4"/>
  <c r="U9" i="4"/>
  <c r="U6" i="4"/>
  <c r="R4" i="3" s="1"/>
  <c r="N78" i="3"/>
  <c r="N77" i="3"/>
  <c r="N72" i="3"/>
  <c r="N66" i="3"/>
  <c r="L116" i="3" s="1"/>
  <c r="N64" i="3"/>
  <c r="L115" i="3" s="1"/>
  <c r="N71" i="3"/>
  <c r="N61" i="3"/>
  <c r="L114" i="3" s="1"/>
  <c r="N55" i="3"/>
  <c r="L113" i="3" s="1"/>
  <c r="N53" i="3"/>
  <c r="L112" i="3" s="1"/>
  <c r="N42" i="3"/>
  <c r="L108" i="3" s="1"/>
  <c r="L117" i="3" s="1"/>
  <c r="N39" i="3"/>
  <c r="L100" i="3" s="1"/>
  <c r="N38" i="3"/>
  <c r="L99" i="3" s="1"/>
  <c r="N34" i="3"/>
  <c r="Q35" i="4"/>
  <c r="N14" i="3" s="1"/>
  <c r="M43" i="3"/>
  <c r="N43" i="3" s="1"/>
  <c r="L109" i="3" s="1"/>
  <c r="O24" i="3"/>
  <c r="O23" i="3"/>
  <c r="O28" i="3"/>
  <c r="O26" i="3"/>
  <c r="O25" i="3"/>
  <c r="J11" i="121" l="1"/>
  <c r="H176" i="167"/>
  <c r="H173" i="167" s="1"/>
  <c r="R16" i="4"/>
  <c r="O8" i="3" s="1"/>
  <c r="T29" i="4"/>
  <c r="Q10" i="3" s="1"/>
  <c r="Q25" i="3" s="1"/>
  <c r="P23" i="3"/>
  <c r="P29" i="3" s="1"/>
  <c r="P25" i="3"/>
  <c r="P28" i="3"/>
  <c r="P24" i="3"/>
  <c r="M79" i="3"/>
  <c r="M80" i="3" s="1"/>
  <c r="K80" i="3"/>
  <c r="Q90" i="3"/>
  <c r="Q86" i="3"/>
  <c r="Q63" i="3" s="1"/>
  <c r="Q89" i="3"/>
  <c r="Q85" i="3"/>
  <c r="Q47" i="3" s="1"/>
  <c r="N75" i="3"/>
  <c r="N74" i="3"/>
  <c r="N73" i="3"/>
  <c r="K131" i="3"/>
  <c r="J131" i="3"/>
  <c r="O54" i="3"/>
  <c r="O62" i="3"/>
  <c r="O65" i="3"/>
  <c r="O49" i="3"/>
  <c r="O57" i="3"/>
  <c r="O48" i="3"/>
  <c r="O45" i="3"/>
  <c r="O44" i="3"/>
  <c r="O51" i="3"/>
  <c r="U36" i="4"/>
  <c r="R13" i="3" s="1"/>
  <c r="R6" i="3"/>
  <c r="U34" i="4"/>
  <c r="R12" i="3" s="1"/>
  <c r="U17" i="4"/>
  <c r="U15" i="4"/>
  <c r="U28" i="4"/>
  <c r="U19" i="4"/>
  <c r="R15" i="3" s="1"/>
  <c r="P5" i="3"/>
  <c r="P17" i="3"/>
  <c r="S24" i="4"/>
  <c r="S21" i="4"/>
  <c r="S23" i="4"/>
  <c r="S22" i="4"/>
  <c r="S18" i="4"/>
  <c r="P9" i="3" s="1"/>
  <c r="O29" i="3"/>
  <c r="S19" i="3"/>
  <c r="S18" i="3" s="1"/>
  <c r="S3" i="3"/>
  <c r="V10" i="4"/>
  <c r="S7" i="3" s="1"/>
  <c r="W3" i="4"/>
  <c r="V9" i="4"/>
  <c r="V6" i="4"/>
  <c r="S4" i="3" s="1"/>
  <c r="U7" i="4"/>
  <c r="T8" i="4"/>
  <c r="S16" i="4" l="1"/>
  <c r="P8" i="3" s="1"/>
  <c r="Q26" i="3"/>
  <c r="Q28" i="3"/>
  <c r="Q24" i="3"/>
  <c r="Q23" i="3"/>
  <c r="Q29" i="3" s="1"/>
  <c r="Q77" i="3" s="1"/>
  <c r="M128" i="3" s="1"/>
  <c r="U29" i="4"/>
  <c r="R10" i="3" s="1"/>
  <c r="R26" i="3" s="1"/>
  <c r="T18" i="4"/>
  <c r="Q9" i="3" s="1"/>
  <c r="Q54" i="3" s="1"/>
  <c r="Q17" i="3"/>
  <c r="Q5" i="3"/>
  <c r="T21" i="4"/>
  <c r="T24" i="4"/>
  <c r="T23" i="4"/>
  <c r="T22" i="4"/>
  <c r="N79" i="3"/>
  <c r="N80" i="3" s="1"/>
  <c r="V7" i="4"/>
  <c r="U8" i="4"/>
  <c r="P78" i="3"/>
  <c r="P77" i="3"/>
  <c r="P72" i="3"/>
  <c r="P66" i="3"/>
  <c r="M116" i="3" s="1"/>
  <c r="P71" i="3"/>
  <c r="P61" i="3"/>
  <c r="M114" i="3" s="1"/>
  <c r="P64" i="3"/>
  <c r="M115" i="3" s="1"/>
  <c r="P55" i="3"/>
  <c r="M113" i="3" s="1"/>
  <c r="P53" i="3"/>
  <c r="M112" i="3" s="1"/>
  <c r="P42" i="3"/>
  <c r="M108" i="3" s="1"/>
  <c r="M117" i="3" s="1"/>
  <c r="P39" i="3"/>
  <c r="M100" i="3" s="1"/>
  <c r="P38" i="3"/>
  <c r="M99" i="3" s="1"/>
  <c r="P34" i="3"/>
  <c r="S35" i="4"/>
  <c r="P14" i="3" s="1"/>
  <c r="V28" i="4"/>
  <c r="S6" i="3"/>
  <c r="V36" i="4"/>
  <c r="S13" i="3" s="1"/>
  <c r="V17" i="4"/>
  <c r="V15" i="4"/>
  <c r="V19" i="4"/>
  <c r="S15" i="3" s="1"/>
  <c r="V34" i="4"/>
  <c r="S12" i="3" s="1"/>
  <c r="O78" i="3"/>
  <c r="L129" i="3" s="1"/>
  <c r="O77" i="3"/>
  <c r="L128" i="3" s="1"/>
  <c r="O71" i="3"/>
  <c r="O72" i="3"/>
  <c r="L123" i="3" s="1"/>
  <c r="O66" i="3"/>
  <c r="O64" i="3"/>
  <c r="O61" i="3"/>
  <c r="O55" i="3"/>
  <c r="O53" i="3"/>
  <c r="O42" i="3"/>
  <c r="O39" i="3"/>
  <c r="O38" i="3"/>
  <c r="O34" i="3"/>
  <c r="R35" i="4"/>
  <c r="O14" i="3" s="1"/>
  <c r="T19" i="3"/>
  <c r="T18" i="3" s="1"/>
  <c r="T3" i="3"/>
  <c r="X3" i="4"/>
  <c r="W9" i="4"/>
  <c r="W6" i="4"/>
  <c r="T4" i="3" s="1"/>
  <c r="W10" i="4"/>
  <c r="T7" i="3" s="1"/>
  <c r="P44" i="3"/>
  <c r="P51" i="3"/>
  <c r="P65" i="3"/>
  <c r="P57" i="3"/>
  <c r="P62" i="3"/>
  <c r="P48" i="3"/>
  <c r="P49" i="3"/>
  <c r="P54" i="3"/>
  <c r="P45" i="3"/>
  <c r="R89" i="3"/>
  <c r="R85" i="3"/>
  <c r="R47" i="3" s="1"/>
  <c r="R90" i="3"/>
  <c r="R86" i="3"/>
  <c r="R63" i="3" s="1"/>
  <c r="Q34" i="3" l="1"/>
  <c r="Q73" i="3" s="1"/>
  <c r="M124" i="3" s="1"/>
  <c r="T16" i="4"/>
  <c r="Q8" i="3" s="1"/>
  <c r="R28" i="3"/>
  <c r="T35" i="4"/>
  <c r="Q14" i="3" s="1"/>
  <c r="Q78" i="3"/>
  <c r="M129" i="3" s="1"/>
  <c r="Q72" i="3"/>
  <c r="M123" i="3" s="1"/>
  <c r="Q61" i="3"/>
  <c r="R25" i="3"/>
  <c r="R24" i="3"/>
  <c r="V29" i="4"/>
  <c r="S10" i="3" s="1"/>
  <c r="R23" i="3"/>
  <c r="R29" i="3" s="1"/>
  <c r="Q71" i="3"/>
  <c r="M122" i="3" s="1"/>
  <c r="Q75" i="3"/>
  <c r="M126" i="3" s="1"/>
  <c r="Q74" i="3"/>
  <c r="M125" i="3" s="1"/>
  <c r="Y13" i="1"/>
  <c r="Q65" i="3"/>
  <c r="Q64" i="3"/>
  <c r="Q38" i="3"/>
  <c r="Q57" i="3"/>
  <c r="Q39" i="3"/>
  <c r="Q51" i="3"/>
  <c r="Q55" i="3"/>
  <c r="Q44" i="3"/>
  <c r="Q66" i="3"/>
  <c r="Q45" i="3"/>
  <c r="Q42" i="3"/>
  <c r="Q48" i="3"/>
  <c r="Q49" i="3"/>
  <c r="Q62" i="3"/>
  <c r="Q53" i="3"/>
  <c r="S85" i="3"/>
  <c r="S47" i="3" s="1"/>
  <c r="S90" i="3"/>
  <c r="S86" i="3"/>
  <c r="S63" i="3" s="1"/>
  <c r="S89" i="3"/>
  <c r="P75" i="3"/>
  <c r="P79" i="3" s="1"/>
  <c r="P74" i="3"/>
  <c r="P73" i="3"/>
  <c r="O58" i="3"/>
  <c r="P58" i="3" s="1"/>
  <c r="Q58" i="3" s="1"/>
  <c r="O59" i="3"/>
  <c r="O43" i="3"/>
  <c r="P43" i="3" s="1"/>
  <c r="O75" i="3"/>
  <c r="L126" i="3" s="1"/>
  <c r="O74" i="3"/>
  <c r="L125" i="3" s="1"/>
  <c r="O73" i="3"/>
  <c r="L124" i="3" s="1"/>
  <c r="R17" i="3"/>
  <c r="U23" i="4"/>
  <c r="R5" i="3"/>
  <c r="U24" i="4"/>
  <c r="U22" i="4"/>
  <c r="U21" i="4"/>
  <c r="U16" i="4"/>
  <c r="R8" i="3" s="1"/>
  <c r="V8" i="4"/>
  <c r="W7" i="4"/>
  <c r="U18" i="4"/>
  <c r="R9" i="3" s="1"/>
  <c r="W28" i="4"/>
  <c r="T6" i="3"/>
  <c r="W34" i="4"/>
  <c r="T12" i="3" s="1"/>
  <c r="W36" i="4"/>
  <c r="T13" i="3" s="1"/>
  <c r="W19" i="4"/>
  <c r="T15" i="3" s="1"/>
  <c r="W17" i="4"/>
  <c r="W15" i="4"/>
  <c r="L122" i="3"/>
  <c r="U19" i="3"/>
  <c r="U18" i="3" s="1"/>
  <c r="U3" i="3"/>
  <c r="Y3" i="4"/>
  <c r="X9" i="4"/>
  <c r="X6" i="4"/>
  <c r="U4" i="3" s="1"/>
  <c r="X10" i="4"/>
  <c r="U7" i="3" s="1"/>
  <c r="G33" i="4"/>
  <c r="M130" i="3" l="1"/>
  <c r="Q79" i="3"/>
  <c r="W29" i="4"/>
  <c r="T10" i="3" s="1"/>
  <c r="T23" i="3" s="1"/>
  <c r="T29" i="3" s="1"/>
  <c r="M33" i="4"/>
  <c r="J11" i="3" s="1"/>
  <c r="J37" i="3" s="1"/>
  <c r="N33" i="4"/>
  <c r="K11" i="3" s="1"/>
  <c r="K37" i="3" s="1"/>
  <c r="Q80" i="3"/>
  <c r="V16" i="4"/>
  <c r="S8" i="3" s="1"/>
  <c r="O79" i="3"/>
  <c r="O80" i="3" s="1"/>
  <c r="R58" i="3"/>
  <c r="V18" i="4"/>
  <c r="S9" i="3" s="1"/>
  <c r="S48" i="3" s="1"/>
  <c r="P59" i="3"/>
  <c r="Q59" i="3" s="1"/>
  <c r="R59" i="3" s="1"/>
  <c r="R78" i="3"/>
  <c r="R77" i="3"/>
  <c r="R72" i="3"/>
  <c r="R66" i="3"/>
  <c r="N116" i="3" s="1"/>
  <c r="R71" i="3"/>
  <c r="R64" i="3"/>
  <c r="N115" i="3" s="1"/>
  <c r="R55" i="3"/>
  <c r="N113" i="3" s="1"/>
  <c r="R53" i="3"/>
  <c r="N112" i="3" s="1"/>
  <c r="R61" i="3"/>
  <c r="N114" i="3" s="1"/>
  <c r="R42" i="3"/>
  <c r="N108" i="3" s="1"/>
  <c r="N117" i="3" s="1"/>
  <c r="R39" i="3"/>
  <c r="N100" i="3" s="1"/>
  <c r="R38" i="3"/>
  <c r="N99" i="3" s="1"/>
  <c r="R34" i="3"/>
  <c r="U35" i="4"/>
  <c r="R14" i="3" s="1"/>
  <c r="T90" i="3"/>
  <c r="T86" i="3"/>
  <c r="T63" i="3" s="1"/>
  <c r="T89" i="3"/>
  <c r="T85" i="3"/>
  <c r="T47" i="3" s="1"/>
  <c r="R57" i="3"/>
  <c r="R54" i="3"/>
  <c r="R62" i="3"/>
  <c r="R51" i="3"/>
  <c r="R65" i="3"/>
  <c r="R44" i="3"/>
  <c r="R45" i="3"/>
  <c r="R48" i="3"/>
  <c r="R49" i="3"/>
  <c r="X28" i="4"/>
  <c r="U6" i="3"/>
  <c r="X34" i="4"/>
  <c r="U12" i="3" s="1"/>
  <c r="X36" i="4"/>
  <c r="U13" i="3" s="1"/>
  <c r="X19" i="4"/>
  <c r="U15" i="3" s="1"/>
  <c r="X17" i="4"/>
  <c r="X15" i="4"/>
  <c r="V19" i="3"/>
  <c r="V18" i="3" s="1"/>
  <c r="V3" i="3"/>
  <c r="Z3" i="4"/>
  <c r="Y9" i="4"/>
  <c r="Y6" i="4"/>
  <c r="V4" i="3" s="1"/>
  <c r="Y10" i="4"/>
  <c r="V7" i="3" s="1"/>
  <c r="W8" i="4"/>
  <c r="X7" i="4"/>
  <c r="L130" i="3"/>
  <c r="S17" i="3"/>
  <c r="V23" i="4"/>
  <c r="S5" i="3"/>
  <c r="V22" i="4"/>
  <c r="V21" i="4"/>
  <c r="V24" i="4"/>
  <c r="M109" i="3"/>
  <c r="Q43" i="3"/>
  <c r="R43" i="3" s="1"/>
  <c r="S28" i="3"/>
  <c r="S26" i="3"/>
  <c r="S25" i="3"/>
  <c r="S24" i="3"/>
  <c r="S23" i="3"/>
  <c r="S29" i="3" s="1"/>
  <c r="T24" i="3" l="1"/>
  <c r="T28" i="3"/>
  <c r="T26" i="3"/>
  <c r="T25" i="3"/>
  <c r="X29" i="4"/>
  <c r="U10" i="3" s="1"/>
  <c r="K40" i="3"/>
  <c r="K67" i="3"/>
  <c r="K76" i="3" s="1"/>
  <c r="J127" i="3" s="1"/>
  <c r="K50" i="3"/>
  <c r="K41" i="3"/>
  <c r="K46" i="3"/>
  <c r="J50" i="3"/>
  <c r="J111" i="3" s="1"/>
  <c r="J46" i="3"/>
  <c r="J110" i="3" s="1"/>
  <c r="J41" i="3"/>
  <c r="J102" i="3" s="1"/>
  <c r="J40" i="3"/>
  <c r="J101" i="3" s="1"/>
  <c r="J67" i="3"/>
  <c r="J76" i="3" s="1"/>
  <c r="J98" i="3"/>
  <c r="J103" i="3" s="1"/>
  <c r="S62" i="3"/>
  <c r="W18" i="4"/>
  <c r="T9" i="3" s="1"/>
  <c r="T55" i="3" s="1"/>
  <c r="W16" i="4"/>
  <c r="T8" i="3" s="1"/>
  <c r="S49" i="3"/>
  <c r="S45" i="3"/>
  <c r="S44" i="3"/>
  <c r="S57" i="3"/>
  <c r="S54" i="3"/>
  <c r="P80" i="3"/>
  <c r="S65" i="3"/>
  <c r="S51" i="3"/>
  <c r="N109" i="3"/>
  <c r="U28" i="3"/>
  <c r="U26" i="3"/>
  <c r="U25" i="3"/>
  <c r="U23" i="3"/>
  <c r="U29" i="3" s="1"/>
  <c r="U24" i="3"/>
  <c r="T77" i="3"/>
  <c r="T78" i="3"/>
  <c r="T72" i="3"/>
  <c r="T71" i="3"/>
  <c r="T61" i="3"/>
  <c r="T34" i="3"/>
  <c r="W35" i="4"/>
  <c r="T14" i="3" s="1"/>
  <c r="S78" i="3"/>
  <c r="N129" i="3" s="1"/>
  <c r="S77" i="3"/>
  <c r="N128" i="3" s="1"/>
  <c r="S72" i="3"/>
  <c r="N123" i="3" s="1"/>
  <c r="S66" i="3"/>
  <c r="S71" i="3"/>
  <c r="S55" i="3"/>
  <c r="S53" i="3"/>
  <c r="S61" i="3"/>
  <c r="S64" i="3"/>
  <c r="S42" i="3"/>
  <c r="S39" i="3"/>
  <c r="S38" i="3"/>
  <c r="S34" i="3"/>
  <c r="V35" i="4"/>
  <c r="S14" i="3" s="1"/>
  <c r="S43" i="3" s="1"/>
  <c r="Y28" i="4"/>
  <c r="V6" i="3"/>
  <c r="Y34" i="4"/>
  <c r="V12" i="3" s="1"/>
  <c r="Y36" i="4"/>
  <c r="V13" i="3" s="1"/>
  <c r="Y19" i="4"/>
  <c r="V15" i="3" s="1"/>
  <c r="Y17" i="4"/>
  <c r="Y15" i="4"/>
  <c r="W19" i="3"/>
  <c r="W18" i="3" s="1"/>
  <c r="W3" i="3"/>
  <c r="AA3" i="4"/>
  <c r="Z9" i="4"/>
  <c r="Z6" i="4"/>
  <c r="W4" i="3" s="1"/>
  <c r="Z10" i="4"/>
  <c r="W7" i="3" s="1"/>
  <c r="X8" i="4"/>
  <c r="Y7" i="4"/>
  <c r="U89" i="3"/>
  <c r="U85" i="3"/>
  <c r="U47" i="3" s="1"/>
  <c r="U90" i="3"/>
  <c r="U86" i="3"/>
  <c r="U63" i="3" s="1"/>
  <c r="M131" i="3"/>
  <c r="L131" i="3"/>
  <c r="T17" i="3"/>
  <c r="T5" i="3"/>
  <c r="W24" i="4"/>
  <c r="W23" i="4"/>
  <c r="W22" i="4"/>
  <c r="W21" i="4"/>
  <c r="R75" i="3"/>
  <c r="R79" i="3" s="1"/>
  <c r="R80" i="3" s="1"/>
  <c r="R74" i="3"/>
  <c r="R73" i="3"/>
  <c r="Y29" i="4" l="1"/>
  <c r="V10" i="3" s="1"/>
  <c r="T51" i="3"/>
  <c r="X16" i="4"/>
  <c r="U8" i="3" s="1"/>
  <c r="T44" i="3"/>
  <c r="T45" i="3"/>
  <c r="T66" i="3"/>
  <c r="T54" i="3"/>
  <c r="T49" i="3"/>
  <c r="T65" i="3"/>
  <c r="T57" i="3"/>
  <c r="T62" i="3"/>
  <c r="T38" i="3"/>
  <c r="T48" i="3"/>
  <c r="T39" i="3"/>
  <c r="T42" i="3"/>
  <c r="T64" i="3"/>
  <c r="T53" i="3"/>
  <c r="T43" i="3"/>
  <c r="U17" i="3"/>
  <c r="U5" i="3"/>
  <c r="X24" i="4"/>
  <c r="X22" i="4"/>
  <c r="X21" i="4"/>
  <c r="X23" i="4"/>
  <c r="X18" i="4"/>
  <c r="U9" i="3" s="1"/>
  <c r="U55" i="3" s="1"/>
  <c r="S75" i="3"/>
  <c r="N126" i="3" s="1"/>
  <c r="S74" i="3"/>
  <c r="N125" i="3" s="1"/>
  <c r="S73" i="3"/>
  <c r="N124" i="3" s="1"/>
  <c r="N122" i="3"/>
  <c r="X19" i="3"/>
  <c r="X18" i="3" s="1"/>
  <c r="X3" i="3"/>
  <c r="AA9" i="4"/>
  <c r="AA6" i="4"/>
  <c r="X4" i="3" s="1"/>
  <c r="AA10" i="4"/>
  <c r="X7" i="3" s="1"/>
  <c r="AB3" i="4"/>
  <c r="Z7" i="4"/>
  <c r="Y8" i="4"/>
  <c r="W6" i="3"/>
  <c r="Z34" i="4"/>
  <c r="W12" i="3" s="1"/>
  <c r="Z36" i="4"/>
  <c r="W13" i="3" s="1"/>
  <c r="Z28" i="4"/>
  <c r="Z29" i="4" s="1"/>
  <c r="Z17" i="4"/>
  <c r="Z15" i="4"/>
  <c r="Z19" i="4"/>
  <c r="W15" i="3" s="1"/>
  <c r="V28" i="3"/>
  <c r="V26" i="3"/>
  <c r="V25" i="3"/>
  <c r="V24" i="3"/>
  <c r="V23" i="3"/>
  <c r="V29" i="3" s="1"/>
  <c r="V90" i="3"/>
  <c r="V86" i="3"/>
  <c r="V63" i="3" s="1"/>
  <c r="V89" i="3"/>
  <c r="V85" i="3"/>
  <c r="V47" i="3" s="1"/>
  <c r="U78" i="3"/>
  <c r="U72" i="3"/>
  <c r="U71" i="3"/>
  <c r="U77" i="3"/>
  <c r="U61" i="3"/>
  <c r="U34" i="3"/>
  <c r="X35" i="4"/>
  <c r="U14" i="3" s="1"/>
  <c r="T74" i="3"/>
  <c r="T73" i="3"/>
  <c r="T75" i="3"/>
  <c r="T79" i="3" s="1"/>
  <c r="S59" i="3"/>
  <c r="S58" i="3"/>
  <c r="T58" i="3" s="1"/>
  <c r="U43" i="3" l="1"/>
  <c r="U58" i="3"/>
  <c r="S79" i="3"/>
  <c r="S80" i="3" s="1"/>
  <c r="U39" i="3"/>
  <c r="U66" i="3"/>
  <c r="U42" i="3"/>
  <c r="U38" i="3"/>
  <c r="U64" i="3"/>
  <c r="U53" i="3"/>
  <c r="W10" i="3"/>
  <c r="V17" i="3"/>
  <c r="Y24" i="4"/>
  <c r="V5" i="3"/>
  <c r="Y21" i="4"/>
  <c r="Y23" i="4"/>
  <c r="Y22" i="4"/>
  <c r="W86" i="3"/>
  <c r="W63" i="3" s="1"/>
  <c r="W89" i="3"/>
  <c r="W85" i="3"/>
  <c r="W47" i="3" s="1"/>
  <c r="W90" i="3"/>
  <c r="AA7" i="4"/>
  <c r="Z8" i="4"/>
  <c r="U54" i="3"/>
  <c r="U51" i="3"/>
  <c r="U65" i="3"/>
  <c r="U57" i="3"/>
  <c r="U62" i="3"/>
  <c r="U44" i="3"/>
  <c r="U45" i="3"/>
  <c r="U48" i="3"/>
  <c r="U49" i="3"/>
  <c r="Y19" i="3"/>
  <c r="Y18" i="3" s="1"/>
  <c r="Y3" i="3"/>
  <c r="AB10" i="4"/>
  <c r="Y7" i="3" s="1"/>
  <c r="AC3" i="4"/>
  <c r="AB9" i="4"/>
  <c r="AB6" i="4"/>
  <c r="Y4" i="3" s="1"/>
  <c r="U73" i="3"/>
  <c r="U75" i="3"/>
  <c r="U79" i="3" s="1"/>
  <c r="U80" i="3" s="1"/>
  <c r="U74" i="3"/>
  <c r="V78" i="3"/>
  <c r="V77" i="3"/>
  <c r="V72" i="3"/>
  <c r="V71" i="3"/>
  <c r="V61" i="3"/>
  <c r="V34" i="3"/>
  <c r="Y35" i="4"/>
  <c r="V14" i="3" s="1"/>
  <c r="Y16" i="4"/>
  <c r="V8" i="3" s="1"/>
  <c r="T59" i="3"/>
  <c r="U59" i="3" s="1"/>
  <c r="AA36" i="4"/>
  <c r="X13" i="3" s="1"/>
  <c r="AA28" i="4"/>
  <c r="AA29" i="4" s="1"/>
  <c r="X10" i="3" s="1"/>
  <c r="X6" i="3"/>
  <c r="AA34" i="4"/>
  <c r="X12" i="3" s="1"/>
  <c r="AA17" i="4"/>
  <c r="AA15" i="4"/>
  <c r="AA19" i="4"/>
  <c r="X15" i="3" s="1"/>
  <c r="N130" i="3"/>
  <c r="N131" i="3" s="1"/>
  <c r="Y18" i="4"/>
  <c r="V9" i="3" s="1"/>
  <c r="V55" i="3" s="1"/>
  <c r="AB29" i="4" l="1"/>
  <c r="Y10" i="3" s="1"/>
  <c r="Y24" i="3" s="1"/>
  <c r="V43" i="3"/>
  <c r="T80" i="3"/>
  <c r="V58" i="3"/>
  <c r="V39" i="3"/>
  <c r="V53" i="3"/>
  <c r="V42" i="3"/>
  <c r="X89" i="3"/>
  <c r="X85" i="3"/>
  <c r="X47" i="3" s="1"/>
  <c r="X90" i="3"/>
  <c r="X86" i="3"/>
  <c r="X63" i="3" s="1"/>
  <c r="W17" i="3"/>
  <c r="Z24" i="4"/>
  <c r="Z22" i="4"/>
  <c r="W5" i="3"/>
  <c r="Z21" i="4"/>
  <c r="Z23" i="4"/>
  <c r="V59" i="3"/>
  <c r="V54" i="3"/>
  <c r="V49" i="3"/>
  <c r="V48" i="3"/>
  <c r="V51" i="3"/>
  <c r="V45" i="3"/>
  <c r="V65" i="3"/>
  <c r="V44" i="3"/>
  <c r="V62" i="3"/>
  <c r="V57" i="3"/>
  <c r="V75" i="3"/>
  <c r="V79" i="3" s="1"/>
  <c r="V80" i="3" s="1"/>
  <c r="V74" i="3"/>
  <c r="V73" i="3"/>
  <c r="V64" i="3"/>
  <c r="AB7" i="4"/>
  <c r="AA8" i="4"/>
  <c r="Z16" i="4"/>
  <c r="W8" i="3" s="1"/>
  <c r="X28" i="3"/>
  <c r="X26" i="3"/>
  <c r="X25" i="3"/>
  <c r="X24" i="3"/>
  <c r="X23" i="3"/>
  <c r="X29" i="3" s="1"/>
  <c r="Z19" i="3"/>
  <c r="Z18" i="3" s="1"/>
  <c r="Z3" i="3"/>
  <c r="AC10" i="4"/>
  <c r="Z7" i="3" s="1"/>
  <c r="AD3" i="4"/>
  <c r="AC9" i="4"/>
  <c r="AC6" i="4"/>
  <c r="Z4" i="3" s="1"/>
  <c r="V38" i="3"/>
  <c r="V66" i="3"/>
  <c r="AB36" i="4"/>
  <c r="Y13" i="3" s="1"/>
  <c r="AB28" i="4"/>
  <c r="Y6" i="3"/>
  <c r="AB34" i="4"/>
  <c r="Y12" i="3" s="1"/>
  <c r="AB17" i="4"/>
  <c r="AB15" i="4"/>
  <c r="AB19" i="4"/>
  <c r="Y15" i="3" s="1"/>
  <c r="Z18" i="4"/>
  <c r="W9" i="3" s="1"/>
  <c r="W25" i="3"/>
  <c r="W24" i="3"/>
  <c r="W23" i="3"/>
  <c r="W29" i="3" s="1"/>
  <c r="W28" i="3"/>
  <c r="W26" i="3"/>
  <c r="Y26" i="3" l="1"/>
  <c r="Y28" i="3"/>
  <c r="Y25" i="3"/>
  <c r="Y23" i="3"/>
  <c r="Y29" i="3" s="1"/>
  <c r="Y78" i="3" s="1"/>
  <c r="AC36" i="4"/>
  <c r="Z13" i="3" s="1"/>
  <c r="Z6" i="3"/>
  <c r="AC34" i="4"/>
  <c r="Z12" i="3" s="1"/>
  <c r="AC17" i="4"/>
  <c r="AC15" i="4"/>
  <c r="AC28" i="4"/>
  <c r="AC29" i="4" s="1"/>
  <c r="Z10" i="3" s="1"/>
  <c r="Z23" i="3" s="1"/>
  <c r="Z29" i="3" s="1"/>
  <c r="AC19" i="4"/>
  <c r="Z15" i="3" s="1"/>
  <c r="AA19" i="3"/>
  <c r="AA18" i="3" s="1"/>
  <c r="AA3" i="3"/>
  <c r="AD10" i="4"/>
  <c r="AA7" i="3" s="1"/>
  <c r="AE3" i="4"/>
  <c r="AD9" i="4"/>
  <c r="AD6" i="4"/>
  <c r="AA4" i="3" s="1"/>
  <c r="W78" i="3"/>
  <c r="W77" i="3"/>
  <c r="W71" i="3"/>
  <c r="W72" i="3"/>
  <c r="W66" i="3"/>
  <c r="W64" i="3"/>
  <c r="W61" i="3"/>
  <c r="W55" i="3"/>
  <c r="W53" i="3"/>
  <c r="W42" i="3"/>
  <c r="W39" i="3"/>
  <c r="W38" i="3"/>
  <c r="W34" i="3"/>
  <c r="Z35" i="4"/>
  <c r="W14" i="3" s="1"/>
  <c r="W59" i="3" s="1"/>
  <c r="X17" i="3"/>
  <c r="X5" i="3"/>
  <c r="AA24" i="4"/>
  <c r="AA21" i="4"/>
  <c r="AA23" i="4"/>
  <c r="AA22" i="4"/>
  <c r="AA16" i="4"/>
  <c r="X8" i="3" s="1"/>
  <c r="Y90" i="3"/>
  <c r="Y86" i="3"/>
  <c r="Y63" i="3" s="1"/>
  <c r="Y89" i="3"/>
  <c r="Y85" i="3"/>
  <c r="Y47" i="3" s="1"/>
  <c r="AC7" i="4"/>
  <c r="AB8" i="4"/>
  <c r="AA18" i="4"/>
  <c r="X9" i="3" s="1"/>
  <c r="X42" i="3" s="1"/>
  <c r="W54" i="3"/>
  <c r="W62" i="3"/>
  <c r="W65" i="3"/>
  <c r="W49" i="3"/>
  <c r="W57" i="3"/>
  <c r="W48" i="3"/>
  <c r="W45" i="3"/>
  <c r="W51" i="3"/>
  <c r="W44" i="3"/>
  <c r="X78" i="3"/>
  <c r="X77" i="3"/>
  <c r="X72" i="3"/>
  <c r="X71" i="3"/>
  <c r="X61" i="3"/>
  <c r="X34" i="3"/>
  <c r="AA35" i="4"/>
  <c r="X14" i="3" s="1"/>
  <c r="AB35" i="4" l="1"/>
  <c r="Y14" i="3" s="1"/>
  <c r="Y77" i="3"/>
  <c r="Y34" i="3"/>
  <c r="Y75" i="3" s="1"/>
  <c r="Y61" i="3"/>
  <c r="Y71" i="3"/>
  <c r="Z28" i="3"/>
  <c r="Z26" i="3"/>
  <c r="Y72" i="3"/>
  <c r="Z25" i="3"/>
  <c r="Z24" i="3"/>
  <c r="AB18" i="4"/>
  <c r="Y9" i="3" s="1"/>
  <c r="Y62" i="3" s="1"/>
  <c r="X53" i="3"/>
  <c r="X64" i="3"/>
  <c r="W75" i="3"/>
  <c r="W79" i="3" s="1"/>
  <c r="W80" i="3" s="1"/>
  <c r="W74" i="3"/>
  <c r="W73" i="3"/>
  <c r="X55" i="3"/>
  <c r="AB16" i="4"/>
  <c r="Y8" i="3" s="1"/>
  <c r="W43" i="3"/>
  <c r="X43" i="3" s="1"/>
  <c r="Z89" i="3"/>
  <c r="Z85" i="3"/>
  <c r="Z47" i="3" s="1"/>
  <c r="Z90" i="3"/>
  <c r="Z86" i="3"/>
  <c r="Z63" i="3" s="1"/>
  <c r="Y17" i="3"/>
  <c r="Y5" i="3"/>
  <c r="AB21" i="4"/>
  <c r="AB23" i="4"/>
  <c r="AB22" i="4"/>
  <c r="AB24" i="4"/>
  <c r="X66" i="3"/>
  <c r="X39" i="3"/>
  <c r="W58" i="3"/>
  <c r="X58" i="3" s="1"/>
  <c r="AD7" i="4"/>
  <c r="AC8" i="4"/>
  <c r="X75" i="3"/>
  <c r="X79" i="3" s="1"/>
  <c r="X74" i="3"/>
  <c r="X73" i="3"/>
  <c r="X38" i="3"/>
  <c r="Z78" i="3"/>
  <c r="Z77" i="3"/>
  <c r="Z72" i="3"/>
  <c r="Z71" i="3"/>
  <c r="Z61" i="3"/>
  <c r="Z34" i="3"/>
  <c r="AC35" i="4"/>
  <c r="Z14" i="3" s="1"/>
  <c r="AD28" i="4"/>
  <c r="AD29" i="4" s="1"/>
  <c r="AA10" i="3" s="1"/>
  <c r="AA6" i="3"/>
  <c r="AD36" i="4"/>
  <c r="AA13" i="3" s="1"/>
  <c r="AD17" i="4"/>
  <c r="AD15" i="4"/>
  <c r="AD19" i="4"/>
  <c r="AA15" i="3" s="1"/>
  <c r="AD34" i="4"/>
  <c r="AA12" i="3" s="1"/>
  <c r="X45" i="3"/>
  <c r="X44" i="3"/>
  <c r="X65" i="3"/>
  <c r="X57" i="3"/>
  <c r="X62" i="3"/>
  <c r="X48" i="3"/>
  <c r="X49" i="3"/>
  <c r="X51" i="3"/>
  <c r="X54" i="3"/>
  <c r="AB19" i="3"/>
  <c r="AB18" i="3" s="1"/>
  <c r="AB3" i="3"/>
  <c r="AF3" i="4"/>
  <c r="AE9" i="4"/>
  <c r="AE6" i="4"/>
  <c r="AB4" i="3" s="1"/>
  <c r="AE10" i="4"/>
  <c r="AB7" i="3" s="1"/>
  <c r="X59" i="3"/>
  <c r="Y73" i="3" l="1"/>
  <c r="Y74" i="3"/>
  <c r="Y79" i="3"/>
  <c r="Y80" i="3" s="1"/>
  <c r="Y59" i="3"/>
  <c r="Y57" i="3"/>
  <c r="Y38" i="3"/>
  <c r="Y45" i="3"/>
  <c r="Y48" i="3"/>
  <c r="Y44" i="3"/>
  <c r="Y49" i="3"/>
  <c r="Y39" i="3"/>
  <c r="Y42" i="3"/>
  <c r="Y58" i="3"/>
  <c r="Y51" i="3"/>
  <c r="Y66" i="3"/>
  <c r="Y64" i="3"/>
  <c r="Y53" i="3"/>
  <c r="Y54" i="3"/>
  <c r="Y55" i="3"/>
  <c r="Y65" i="3"/>
  <c r="Y43" i="3"/>
  <c r="X80" i="3"/>
  <c r="Z75" i="3"/>
  <c r="Z79" i="3" s="1"/>
  <c r="Z74" i="3"/>
  <c r="Z73" i="3"/>
  <c r="Z17" i="3"/>
  <c r="AC23" i="4"/>
  <c r="Z5" i="3"/>
  <c r="AC22" i="4"/>
  <c r="AC24" i="4"/>
  <c r="AC21" i="4"/>
  <c r="AA89" i="3"/>
  <c r="AA85" i="3"/>
  <c r="AA47" i="3" s="1"/>
  <c r="AA90" i="3"/>
  <c r="AA86" i="3"/>
  <c r="AA63" i="3" s="1"/>
  <c r="AD8" i="4"/>
  <c r="AE7" i="4"/>
  <c r="AA28" i="3"/>
  <c r="AA26" i="3"/>
  <c r="AA25" i="3"/>
  <c r="AA24" i="3"/>
  <c r="AA23" i="3"/>
  <c r="AA29" i="3" s="1"/>
  <c r="AE28" i="4"/>
  <c r="AE29" i="4" s="1"/>
  <c r="AB10" i="3" s="1"/>
  <c r="AB26" i="3" s="1"/>
  <c r="AB6" i="3"/>
  <c r="AE34" i="4"/>
  <c r="AB12" i="3" s="1"/>
  <c r="AE36" i="4"/>
  <c r="AB13" i="3" s="1"/>
  <c r="AE19" i="4"/>
  <c r="AB15" i="3" s="1"/>
  <c r="AE17" i="4"/>
  <c r="AE15" i="4"/>
  <c r="AC16" i="4"/>
  <c r="Z8" i="3" s="1"/>
  <c r="AC18" i="4"/>
  <c r="Z9" i="3" s="1"/>
  <c r="AC19" i="3"/>
  <c r="AC18" i="3" s="1"/>
  <c r="AC3" i="3"/>
  <c r="AG3" i="4"/>
  <c r="AF9" i="4"/>
  <c r="AF6" i="4"/>
  <c r="AC4" i="3" s="1"/>
  <c r="AF10" i="4"/>
  <c r="AC7" i="3" s="1"/>
  <c r="Z80" i="3" l="1"/>
  <c r="Z58" i="3"/>
  <c r="AB24" i="3"/>
  <c r="AF29" i="4"/>
  <c r="AC10" i="3" s="1"/>
  <c r="AC25" i="3" s="1"/>
  <c r="AB25" i="3"/>
  <c r="AB23" i="3"/>
  <c r="AB29" i="3" s="1"/>
  <c r="AB77" i="3" s="1"/>
  <c r="AB28" i="3"/>
  <c r="AD18" i="4"/>
  <c r="AA9" i="3" s="1"/>
  <c r="AA65" i="3" s="1"/>
  <c r="AD19" i="3"/>
  <c r="AD18" i="3" s="1"/>
  <c r="AD3" i="3"/>
  <c r="AH3" i="4"/>
  <c r="AG9" i="4"/>
  <c r="AG6" i="4"/>
  <c r="AD4" i="3" s="1"/>
  <c r="AG10" i="4"/>
  <c r="AD7" i="3" s="1"/>
  <c r="Z59" i="3"/>
  <c r="Z54" i="3"/>
  <c r="Z62" i="3"/>
  <c r="Z51" i="3"/>
  <c r="Z65" i="3"/>
  <c r="Z44" i="3"/>
  <c r="Z45" i="3"/>
  <c r="Z48" i="3"/>
  <c r="Z49" i="3"/>
  <c r="Z57" i="3"/>
  <c r="Z53" i="3"/>
  <c r="Z64" i="3"/>
  <c r="Z42" i="3"/>
  <c r="Z55" i="3"/>
  <c r="Z39" i="3"/>
  <c r="Z66" i="3"/>
  <c r="Z38" i="3"/>
  <c r="AE8" i="4"/>
  <c r="AF7" i="4"/>
  <c r="AF28" i="4"/>
  <c r="AC6" i="3"/>
  <c r="AF34" i="4"/>
  <c r="AC12" i="3" s="1"/>
  <c r="AF36" i="4"/>
  <c r="AC13" i="3" s="1"/>
  <c r="AF19" i="4"/>
  <c r="AC15" i="3" s="1"/>
  <c r="AF17" i="4"/>
  <c r="AF15" i="4"/>
  <c r="AB85" i="3"/>
  <c r="AB47" i="3" s="1"/>
  <c r="AB90" i="3"/>
  <c r="AB86" i="3"/>
  <c r="AB63" i="3" s="1"/>
  <c r="AB89" i="3"/>
  <c r="AA17" i="3"/>
  <c r="AD23" i="4"/>
  <c r="AA5" i="3"/>
  <c r="AD22" i="4"/>
  <c r="AD24" i="4"/>
  <c r="AD21" i="4"/>
  <c r="AA78" i="3"/>
  <c r="AA77" i="3"/>
  <c r="AA72" i="3"/>
  <c r="AA71" i="3"/>
  <c r="AA61" i="3"/>
  <c r="AA34" i="3"/>
  <c r="AD35" i="4"/>
  <c r="AA14" i="3" s="1"/>
  <c r="AD16" i="4"/>
  <c r="AA8" i="3" s="1"/>
  <c r="Z43" i="3"/>
  <c r="AB61" i="3" l="1"/>
  <c r="AE35" i="4"/>
  <c r="AB14" i="3" s="1"/>
  <c r="AB34" i="3"/>
  <c r="AB74" i="3" s="1"/>
  <c r="AB72" i="3"/>
  <c r="AB71" i="3"/>
  <c r="AA39" i="3"/>
  <c r="AB78" i="3"/>
  <c r="AA55" i="3"/>
  <c r="AA38" i="3"/>
  <c r="AA66" i="3"/>
  <c r="AC26" i="3"/>
  <c r="AC28" i="3"/>
  <c r="AA42" i="3"/>
  <c r="AA64" i="3"/>
  <c r="AA53" i="3"/>
  <c r="AC23" i="3"/>
  <c r="AC29" i="3" s="1"/>
  <c r="AC78" i="3" s="1"/>
  <c r="AC24" i="3"/>
  <c r="AA49" i="3"/>
  <c r="AA48" i="3"/>
  <c r="AA44" i="3"/>
  <c r="AA45" i="3"/>
  <c r="AA54" i="3"/>
  <c r="AA57" i="3"/>
  <c r="AA51" i="3"/>
  <c r="AE18" i="4"/>
  <c r="AB9" i="3" s="1"/>
  <c r="AB53" i="3" s="1"/>
  <c r="AA62" i="3"/>
  <c r="AA59" i="3"/>
  <c r="AA43" i="3"/>
  <c r="AE16" i="4"/>
  <c r="AB8" i="3" s="1"/>
  <c r="AA58" i="3"/>
  <c r="AE19" i="3"/>
  <c r="AE18" i="3" s="1"/>
  <c r="AE3" i="3"/>
  <c r="AI3" i="4"/>
  <c r="AH9" i="4"/>
  <c r="AH6" i="4"/>
  <c r="AE4" i="3" s="1"/>
  <c r="AH10" i="4"/>
  <c r="AE7" i="3" s="1"/>
  <c r="AC89" i="3"/>
  <c r="AC85" i="3"/>
  <c r="AC47" i="3" s="1"/>
  <c r="AC90" i="3"/>
  <c r="AC86" i="3"/>
  <c r="AC63" i="3" s="1"/>
  <c r="AA75" i="3"/>
  <c r="AA79" i="3" s="1"/>
  <c r="AA80" i="3" s="1"/>
  <c r="AA74" i="3"/>
  <c r="AA73" i="3"/>
  <c r="AF8" i="4"/>
  <c r="AG7" i="4"/>
  <c r="AB17" i="3"/>
  <c r="AB5" i="3"/>
  <c r="AE24" i="4"/>
  <c r="AE23" i="4"/>
  <c r="AE22" i="4"/>
  <c r="AE21" i="4"/>
  <c r="AG28" i="4"/>
  <c r="AG29" i="4" s="1"/>
  <c r="AD10" i="3" s="1"/>
  <c r="AD26" i="3" s="1"/>
  <c r="AD6" i="3"/>
  <c r="AG34" i="4"/>
  <c r="AD12" i="3" s="1"/>
  <c r="AG36" i="4"/>
  <c r="AD13" i="3" s="1"/>
  <c r="AG19" i="4"/>
  <c r="AD15" i="3" s="1"/>
  <c r="AG17" i="4"/>
  <c r="AG15" i="4"/>
  <c r="AB73" i="3" l="1"/>
  <c r="AB75" i="3"/>
  <c r="AB79" i="3" s="1"/>
  <c r="AB80" i="3" s="1"/>
  <c r="AD28" i="3"/>
  <c r="AD24" i="3"/>
  <c r="AD23" i="3"/>
  <c r="AD29" i="3" s="1"/>
  <c r="AD61" i="3" s="1"/>
  <c r="AD25" i="3"/>
  <c r="AC71" i="3"/>
  <c r="AF35" i="4"/>
  <c r="AC14" i="3" s="1"/>
  <c r="AC34" i="3"/>
  <c r="AC75" i="3" s="1"/>
  <c r="AC61" i="3"/>
  <c r="AC77" i="3"/>
  <c r="AC72" i="3"/>
  <c r="AB59" i="3"/>
  <c r="AF18" i="4"/>
  <c r="AC9" i="3" s="1"/>
  <c r="AC54" i="3" s="1"/>
  <c r="AB65" i="3"/>
  <c r="AB48" i="3"/>
  <c r="AB45" i="3"/>
  <c r="AB49" i="3"/>
  <c r="AB66" i="3"/>
  <c r="AB64" i="3"/>
  <c r="AB51" i="3"/>
  <c r="AB57" i="3"/>
  <c r="AB42" i="3"/>
  <c r="AB62" i="3"/>
  <c r="AB54" i="3"/>
  <c r="AB44" i="3"/>
  <c r="AB38" i="3"/>
  <c r="AB55" i="3"/>
  <c r="AB39" i="3"/>
  <c r="AB58" i="3"/>
  <c r="AH7" i="4"/>
  <c r="AG8" i="4"/>
  <c r="AE6" i="3"/>
  <c r="AH34" i="4"/>
  <c r="AE12" i="3" s="1"/>
  <c r="AH33" i="4"/>
  <c r="AE11" i="3" s="1"/>
  <c r="AH36" i="4"/>
  <c r="AE13" i="3" s="1"/>
  <c r="AH28" i="4"/>
  <c r="AH29" i="4" s="1"/>
  <c r="AE10" i="3" s="1"/>
  <c r="AH17" i="4"/>
  <c r="AH15" i="4"/>
  <c r="AH19" i="4"/>
  <c r="AE15" i="3" s="1"/>
  <c r="AF19" i="3"/>
  <c r="AF18" i="3" s="1"/>
  <c r="AF3" i="3"/>
  <c r="AI9" i="4"/>
  <c r="AI6" i="4"/>
  <c r="AF4" i="3" s="1"/>
  <c r="AI10" i="4"/>
  <c r="AF7" i="3" s="1"/>
  <c r="AJ3" i="4"/>
  <c r="AB43" i="3"/>
  <c r="AF16" i="4"/>
  <c r="AC8" i="3" s="1"/>
  <c r="AC17" i="3"/>
  <c r="AC5" i="3"/>
  <c r="AF24" i="4"/>
  <c r="AF23" i="4"/>
  <c r="AF22" i="4"/>
  <c r="AF21" i="4"/>
  <c r="AD90" i="3"/>
  <c r="AD86" i="3"/>
  <c r="AD63" i="3" s="1"/>
  <c r="AD89" i="3"/>
  <c r="AD85" i="3"/>
  <c r="AD47" i="3" s="1"/>
  <c r="AD77" i="3" l="1"/>
  <c r="AD78" i="3"/>
  <c r="AD72" i="3"/>
  <c r="AD71" i="3"/>
  <c r="AC73" i="3"/>
  <c r="AD34" i="3"/>
  <c r="AD75" i="3" s="1"/>
  <c r="AC79" i="3"/>
  <c r="AC80" i="3" s="1"/>
  <c r="AG35" i="4"/>
  <c r="AD14" i="3" s="1"/>
  <c r="AC74" i="3"/>
  <c r="AC49" i="3"/>
  <c r="AG18" i="4"/>
  <c r="AD9" i="3" s="1"/>
  <c r="AD42" i="3" s="1"/>
  <c r="AC66" i="3"/>
  <c r="AC64" i="3"/>
  <c r="AC57" i="3"/>
  <c r="AC39" i="3"/>
  <c r="AC65" i="3"/>
  <c r="AC53" i="3"/>
  <c r="AC48" i="3"/>
  <c r="AC55" i="3"/>
  <c r="AC45" i="3"/>
  <c r="AC42" i="3"/>
  <c r="AC44" i="3"/>
  <c r="AC38" i="3"/>
  <c r="AC62" i="3"/>
  <c r="AC43" i="3"/>
  <c r="AC51" i="3"/>
  <c r="AG16" i="4"/>
  <c r="AD8" i="3" s="1"/>
  <c r="AC59" i="3"/>
  <c r="AC58" i="3"/>
  <c r="AI33" i="4"/>
  <c r="AF11" i="3" s="1"/>
  <c r="AI36" i="4"/>
  <c r="AF13" i="3" s="1"/>
  <c r="AI28" i="4"/>
  <c r="AI29" i="4" s="1"/>
  <c r="AF10" i="3" s="1"/>
  <c r="AF6" i="3"/>
  <c r="AI34" i="4"/>
  <c r="AF12" i="3" s="1"/>
  <c r="AI17" i="4"/>
  <c r="AI15" i="4"/>
  <c r="AI19" i="4"/>
  <c r="AF15" i="3" s="1"/>
  <c r="AE90" i="3"/>
  <c r="AE86" i="3"/>
  <c r="AE63" i="3" s="1"/>
  <c r="AE89" i="3"/>
  <c r="AE85" i="3"/>
  <c r="AE47" i="3" s="1"/>
  <c r="AD17" i="3"/>
  <c r="AG24" i="4"/>
  <c r="AD5" i="3"/>
  <c r="AG23" i="4"/>
  <c r="AG22" i="4"/>
  <c r="AG21" i="4"/>
  <c r="AG19" i="3"/>
  <c r="AG18" i="3" s="1"/>
  <c r="AG3" i="3"/>
  <c r="AJ10" i="4"/>
  <c r="AG7" i="3" s="1"/>
  <c r="AK3" i="4"/>
  <c r="AJ9" i="4"/>
  <c r="AJ6" i="4"/>
  <c r="AG4" i="3" s="1"/>
  <c r="AI7" i="4"/>
  <c r="AH8" i="4"/>
  <c r="AE26" i="3"/>
  <c r="AE25" i="3"/>
  <c r="AE24" i="3"/>
  <c r="AE23" i="3"/>
  <c r="AE29" i="3" s="1"/>
  <c r="AE28" i="3"/>
  <c r="AD73" i="3" l="1"/>
  <c r="AD79" i="3"/>
  <c r="AD80" i="3" s="1"/>
  <c r="AD74" i="3"/>
  <c r="AD62" i="3"/>
  <c r="AH18" i="4"/>
  <c r="AE9" i="3" s="1"/>
  <c r="AE49" i="3" s="1"/>
  <c r="AD66" i="3"/>
  <c r="AD48" i="3"/>
  <c r="AD53" i="3"/>
  <c r="AD65" i="3"/>
  <c r="AD38" i="3"/>
  <c r="AD54" i="3"/>
  <c r="AD55" i="3"/>
  <c r="AD57" i="3"/>
  <c r="AD64" i="3"/>
  <c r="AD44" i="3"/>
  <c r="AD49" i="3"/>
  <c r="AD45" i="3"/>
  <c r="AD51" i="3"/>
  <c r="AD39" i="3"/>
  <c r="AD43" i="3"/>
  <c r="AD59" i="3"/>
  <c r="AD58" i="3"/>
  <c r="AJ29" i="4"/>
  <c r="AG10" i="3" s="1"/>
  <c r="AG24" i="3" s="1"/>
  <c r="AF28" i="3"/>
  <c r="AF26" i="3"/>
  <c r="AF25" i="3"/>
  <c r="AF24" i="3"/>
  <c r="AF23" i="3"/>
  <c r="AF29" i="3" s="1"/>
  <c r="AJ36" i="4"/>
  <c r="AG13" i="3" s="1"/>
  <c r="AJ28" i="4"/>
  <c r="AG6" i="3"/>
  <c r="AJ34" i="4"/>
  <c r="AG12" i="3" s="1"/>
  <c r="AJ33" i="4"/>
  <c r="AG11" i="3" s="1"/>
  <c r="AJ17" i="4"/>
  <c r="AJ15" i="4"/>
  <c r="AJ19" i="4"/>
  <c r="AG15" i="3" s="1"/>
  <c r="AE17" i="3"/>
  <c r="AH24" i="4"/>
  <c r="AH22" i="4"/>
  <c r="AE5" i="3"/>
  <c r="AH21" i="4"/>
  <c r="AH23" i="4"/>
  <c r="AH19" i="3"/>
  <c r="AH18" i="3" s="1"/>
  <c r="AH3" i="3"/>
  <c r="AK10" i="4"/>
  <c r="AH7" i="3" s="1"/>
  <c r="AL3" i="4"/>
  <c r="AK9" i="4"/>
  <c r="AK6" i="4"/>
  <c r="AH4" i="3" s="1"/>
  <c r="AE78" i="3"/>
  <c r="AE77" i="3"/>
  <c r="AE71" i="3"/>
  <c r="AE72" i="3"/>
  <c r="AE61" i="3"/>
  <c r="AE34" i="3"/>
  <c r="AH35" i="4"/>
  <c r="AE14" i="3" s="1"/>
  <c r="AJ7" i="4"/>
  <c r="AI8" i="4"/>
  <c r="AF86" i="3"/>
  <c r="AF63" i="3" s="1"/>
  <c r="AF89" i="3"/>
  <c r="AF85" i="3"/>
  <c r="AF47" i="3" s="1"/>
  <c r="AF90" i="3"/>
  <c r="AH16" i="4"/>
  <c r="AE8" i="3" s="1"/>
  <c r="AE37" i="3" s="1"/>
  <c r="AE53" i="3" l="1"/>
  <c r="AE38" i="3"/>
  <c r="AE64" i="3"/>
  <c r="AE48" i="3"/>
  <c r="AE62" i="3"/>
  <c r="AE54" i="3"/>
  <c r="AE39" i="3"/>
  <c r="AE42" i="3"/>
  <c r="AE55" i="3"/>
  <c r="AE45" i="3"/>
  <c r="AE44" i="3"/>
  <c r="AE66" i="3"/>
  <c r="AE57" i="3"/>
  <c r="AE65" i="3"/>
  <c r="AE51" i="3"/>
  <c r="AG25" i="3"/>
  <c r="AG26" i="3"/>
  <c r="AG28" i="3"/>
  <c r="AG23" i="3"/>
  <c r="AG29" i="3" s="1"/>
  <c r="AG34" i="3" s="1"/>
  <c r="AE59" i="3"/>
  <c r="AF17" i="3"/>
  <c r="AF5" i="3"/>
  <c r="AI24" i="4"/>
  <c r="AI21" i="4"/>
  <c r="AI23" i="4"/>
  <c r="AI22" i="4"/>
  <c r="AI16" i="4"/>
  <c r="AF8" i="3" s="1"/>
  <c r="AF37" i="3" s="1"/>
  <c r="AE43" i="3"/>
  <c r="AI18" i="4"/>
  <c r="AF9" i="3" s="1"/>
  <c r="AF64" i="3" s="1"/>
  <c r="AE58" i="3"/>
  <c r="AK7" i="4"/>
  <c r="AJ8" i="4"/>
  <c r="AK36" i="4"/>
  <c r="AH13" i="3" s="1"/>
  <c r="AH6" i="3"/>
  <c r="AK34" i="4"/>
  <c r="AH12" i="3" s="1"/>
  <c r="AK33" i="4"/>
  <c r="AH11" i="3" s="1"/>
  <c r="AK28" i="4"/>
  <c r="AK29" i="4" s="1"/>
  <c r="AH10" i="3" s="1"/>
  <c r="AK17" i="4"/>
  <c r="AK15" i="4"/>
  <c r="AK19" i="4"/>
  <c r="AH15" i="3" s="1"/>
  <c r="AI19" i="3"/>
  <c r="AI18" i="3" s="1"/>
  <c r="AI3" i="3"/>
  <c r="AL10" i="4"/>
  <c r="AI7" i="3" s="1"/>
  <c r="AM3" i="4"/>
  <c r="AL9" i="4"/>
  <c r="AL6" i="4"/>
  <c r="AI4" i="3" s="1"/>
  <c r="AF78" i="3"/>
  <c r="AF77" i="3"/>
  <c r="AF72" i="3"/>
  <c r="AF71" i="3"/>
  <c r="AF61" i="3"/>
  <c r="AF34" i="3"/>
  <c r="AI35" i="4"/>
  <c r="AF14" i="3" s="1"/>
  <c r="AE75" i="3"/>
  <c r="AE79" i="3" s="1"/>
  <c r="AE80" i="3" s="1"/>
  <c r="AE74" i="3"/>
  <c r="AE73" i="3"/>
  <c r="AE67" i="3"/>
  <c r="AE76" i="3" s="1"/>
  <c r="AE50" i="3"/>
  <c r="AE46" i="3"/>
  <c r="AE41" i="3"/>
  <c r="AE40" i="3"/>
  <c r="AG90" i="3"/>
  <c r="AG86" i="3"/>
  <c r="AG63" i="3" s="1"/>
  <c r="AG89" i="3"/>
  <c r="AG85" i="3"/>
  <c r="AG47" i="3" s="1"/>
  <c r="AJ35" i="4" l="1"/>
  <c r="AG14" i="3" s="1"/>
  <c r="AG61" i="3"/>
  <c r="AG71" i="3"/>
  <c r="AG72" i="3"/>
  <c r="AG77" i="3"/>
  <c r="AG78" i="3"/>
  <c r="AF53" i="3"/>
  <c r="AF39" i="3"/>
  <c r="AF42" i="3"/>
  <c r="AF59" i="3"/>
  <c r="AF66" i="3"/>
  <c r="AF38" i="3"/>
  <c r="AF55" i="3"/>
  <c r="AF43" i="3"/>
  <c r="AF58" i="3"/>
  <c r="AG17" i="3"/>
  <c r="AG5" i="3"/>
  <c r="AJ21" i="4"/>
  <c r="AJ24" i="4"/>
  <c r="AJ23" i="4"/>
  <c r="AJ22" i="4"/>
  <c r="AG75" i="3"/>
  <c r="AG74" i="3"/>
  <c r="AG73" i="3"/>
  <c r="AF75" i="3"/>
  <c r="AF79" i="3" s="1"/>
  <c r="AF80" i="3" s="1"/>
  <c r="AF74" i="3"/>
  <c r="AF73" i="3"/>
  <c r="AL28" i="4"/>
  <c r="AL29" i="4" s="1"/>
  <c r="AI10" i="3" s="1"/>
  <c r="AI6" i="3"/>
  <c r="AL33" i="4"/>
  <c r="AI11" i="3" s="1"/>
  <c r="AL36" i="4"/>
  <c r="AI13" i="3" s="1"/>
  <c r="AL17" i="4"/>
  <c r="AL15" i="4"/>
  <c r="AL19" i="4"/>
  <c r="AI15" i="3" s="1"/>
  <c r="AL34" i="4"/>
  <c r="AI12" i="3" s="1"/>
  <c r="AL7" i="4"/>
  <c r="AK8" i="4"/>
  <c r="AJ16" i="4"/>
  <c r="AG8" i="3" s="1"/>
  <c r="AG37" i="3" s="1"/>
  <c r="AJ19" i="3"/>
  <c r="AJ18" i="3" s="1"/>
  <c r="AJ3" i="3"/>
  <c r="AN3" i="4"/>
  <c r="AM9" i="4"/>
  <c r="AM6" i="4"/>
  <c r="AJ4" i="3" s="1"/>
  <c r="AM10" i="4"/>
  <c r="AJ7" i="3" s="1"/>
  <c r="AJ18" i="4"/>
  <c r="AG9" i="3" s="1"/>
  <c r="AF48" i="3"/>
  <c r="AF49" i="3"/>
  <c r="AF54" i="3"/>
  <c r="AF45" i="3"/>
  <c r="AF44" i="3"/>
  <c r="AF65" i="3"/>
  <c r="AF51" i="3"/>
  <c r="AF57" i="3"/>
  <c r="AF62" i="3"/>
  <c r="AF67" i="3"/>
  <c r="AF76" i="3" s="1"/>
  <c r="AF50" i="3"/>
  <c r="AF46" i="3"/>
  <c r="AF41" i="3"/>
  <c r="AF40" i="3"/>
  <c r="AH23" i="3"/>
  <c r="AH29" i="3" s="1"/>
  <c r="AH24" i="3"/>
  <c r="AH25" i="3"/>
  <c r="AH26" i="3"/>
  <c r="AH28" i="3"/>
  <c r="AH89" i="3"/>
  <c r="AH85" i="3"/>
  <c r="AH47" i="3" s="1"/>
  <c r="AH90" i="3"/>
  <c r="AH86" i="3"/>
  <c r="AH63" i="3" s="1"/>
  <c r="AG79" i="3" l="1"/>
  <c r="AG80" i="3" s="1"/>
  <c r="AG59" i="3"/>
  <c r="AG43" i="3"/>
  <c r="AG58" i="3"/>
  <c r="AK18" i="4"/>
  <c r="AH9" i="3" s="1"/>
  <c r="AH54" i="3" s="1"/>
  <c r="AM28" i="4"/>
  <c r="AM29" i="4" s="1"/>
  <c r="AJ10" i="3" s="1"/>
  <c r="AJ6" i="3"/>
  <c r="AM34" i="4"/>
  <c r="AJ12" i="3" s="1"/>
  <c r="AM36" i="4"/>
  <c r="AJ13" i="3" s="1"/>
  <c r="AM33" i="4"/>
  <c r="AJ11" i="3" s="1"/>
  <c r="AM19" i="4"/>
  <c r="AJ15" i="3" s="1"/>
  <c r="AM17" i="4"/>
  <c r="AM15" i="4"/>
  <c r="AI28" i="3"/>
  <c r="AI26" i="3"/>
  <c r="AI25" i="3"/>
  <c r="AI24" i="3"/>
  <c r="AI23" i="3"/>
  <c r="AI29" i="3" s="1"/>
  <c r="AK16" i="4"/>
  <c r="AH8" i="3" s="1"/>
  <c r="AH37" i="3" s="1"/>
  <c r="AK19" i="3"/>
  <c r="AK18" i="3" s="1"/>
  <c r="AK3" i="3"/>
  <c r="AO3" i="4"/>
  <c r="AN9" i="4"/>
  <c r="AN6" i="4"/>
  <c r="AK4" i="3" s="1"/>
  <c r="AN10" i="4"/>
  <c r="AK7" i="3" s="1"/>
  <c r="AH78" i="3"/>
  <c r="AH77" i="3"/>
  <c r="AH72" i="3"/>
  <c r="AH71" i="3"/>
  <c r="AH61" i="3"/>
  <c r="AH34" i="3"/>
  <c r="AK35" i="4"/>
  <c r="AH14" i="3" s="1"/>
  <c r="AG62" i="3"/>
  <c r="AG49" i="3"/>
  <c r="AG48" i="3"/>
  <c r="AG45" i="3"/>
  <c r="AG57" i="3"/>
  <c r="AG44" i="3"/>
  <c r="AG65" i="3"/>
  <c r="AG54" i="3"/>
  <c r="AG51" i="3"/>
  <c r="AG64" i="3"/>
  <c r="AG55" i="3"/>
  <c r="AG53" i="3"/>
  <c r="AG42" i="3"/>
  <c r="AG38" i="3"/>
  <c r="AG67" i="3" s="1"/>
  <c r="AG76" i="3" s="1"/>
  <c r="AG39" i="3"/>
  <c r="AG66" i="3"/>
  <c r="AH17" i="3"/>
  <c r="AK23" i="4"/>
  <c r="AH5" i="3"/>
  <c r="AK24" i="4"/>
  <c r="AK22" i="4"/>
  <c r="AK21" i="4"/>
  <c r="AG50" i="3"/>
  <c r="AG46" i="3"/>
  <c r="AG41" i="3"/>
  <c r="AG40" i="3"/>
  <c r="AL8" i="4"/>
  <c r="AM7" i="4"/>
  <c r="AI89" i="3"/>
  <c r="AI85" i="3"/>
  <c r="AI47" i="3" s="1"/>
  <c r="AI90" i="3"/>
  <c r="AI86" i="3"/>
  <c r="AI63" i="3" s="1"/>
  <c r="AH58" i="3" l="1"/>
  <c r="AH39" i="3"/>
  <c r="AH42" i="3"/>
  <c r="AH53" i="3"/>
  <c r="AH55" i="3"/>
  <c r="AH38" i="3"/>
  <c r="AH66" i="3"/>
  <c r="AH64" i="3"/>
  <c r="AH65" i="3"/>
  <c r="AH57" i="3"/>
  <c r="AH49" i="3"/>
  <c r="AH48" i="3"/>
  <c r="AH45" i="3"/>
  <c r="AH44" i="3"/>
  <c r="AH62" i="3"/>
  <c r="AH59" i="3"/>
  <c r="AL16" i="4"/>
  <c r="AI8" i="3" s="1"/>
  <c r="AI37" i="3" s="1"/>
  <c r="AI50" i="3" s="1"/>
  <c r="AH51" i="3"/>
  <c r="AM8" i="4"/>
  <c r="AN7" i="4"/>
  <c r="AH67" i="3"/>
  <c r="AH76" i="3" s="1"/>
  <c r="AH50" i="3"/>
  <c r="AH46" i="3"/>
  <c r="AH41" i="3"/>
  <c r="AH40" i="3"/>
  <c r="AI78" i="3"/>
  <c r="AI77" i="3"/>
  <c r="AI72" i="3"/>
  <c r="AI71" i="3"/>
  <c r="AI61" i="3"/>
  <c r="AI34" i="3"/>
  <c r="AL35" i="4"/>
  <c r="AI14" i="3" s="1"/>
  <c r="AN29" i="4"/>
  <c r="AK10" i="3" s="1"/>
  <c r="AJ23" i="3"/>
  <c r="AJ29" i="3" s="1"/>
  <c r="AJ24" i="3"/>
  <c r="AJ25" i="3"/>
  <c r="AJ26" i="3"/>
  <c r="AJ28" i="3"/>
  <c r="AL18" i="4"/>
  <c r="AI9" i="3" s="1"/>
  <c r="AI55" i="3" s="1"/>
  <c r="AN28" i="4"/>
  <c r="AK6" i="3"/>
  <c r="AN34" i="4"/>
  <c r="AK12" i="3" s="1"/>
  <c r="AN33" i="4"/>
  <c r="AK11" i="3" s="1"/>
  <c r="AN36" i="4"/>
  <c r="AK13" i="3" s="1"/>
  <c r="AN19" i="4"/>
  <c r="AK15" i="3" s="1"/>
  <c r="AN17" i="4"/>
  <c r="AN15" i="4"/>
  <c r="AH75" i="3"/>
  <c r="AH79" i="3" s="1"/>
  <c r="AH80" i="3" s="1"/>
  <c r="AH74" i="3"/>
  <c r="AH73" i="3"/>
  <c r="AL19" i="3"/>
  <c r="AL18" i="3" s="1"/>
  <c r="AL3" i="3"/>
  <c r="AP3" i="4"/>
  <c r="AO9" i="4"/>
  <c r="AO6" i="4"/>
  <c r="AL4" i="3" s="1"/>
  <c r="AO10" i="4"/>
  <c r="AL7" i="3" s="1"/>
  <c r="AJ89" i="3"/>
  <c r="AJ85" i="3"/>
  <c r="AJ47" i="3" s="1"/>
  <c r="AJ90" i="3"/>
  <c r="AJ86" i="3"/>
  <c r="AJ63" i="3" s="1"/>
  <c r="AI17" i="3"/>
  <c r="AL23" i="4"/>
  <c r="AI5" i="3"/>
  <c r="AL24" i="4"/>
  <c r="AL22" i="4"/>
  <c r="AL21" i="4"/>
  <c r="AH43" i="3"/>
  <c r="AM16" i="4" l="1"/>
  <c r="AJ8" i="3" s="1"/>
  <c r="AJ37" i="3" s="1"/>
  <c r="AJ41" i="3" s="1"/>
  <c r="AI40" i="3"/>
  <c r="AI41" i="3"/>
  <c r="AM18" i="4"/>
  <c r="AJ9" i="3" s="1"/>
  <c r="AJ44" i="3" s="1"/>
  <c r="AI46" i="3"/>
  <c r="AI38" i="3"/>
  <c r="AI67" i="3" s="1"/>
  <c r="AI76" i="3" s="1"/>
  <c r="AI39" i="3"/>
  <c r="AI42" i="3"/>
  <c r="AI66" i="3"/>
  <c r="AN8" i="4"/>
  <c r="AO7" i="4"/>
  <c r="AK89" i="3"/>
  <c r="AK85" i="3"/>
  <c r="AK47" i="3" s="1"/>
  <c r="AK90" i="3"/>
  <c r="AK86" i="3"/>
  <c r="AK63" i="3" s="1"/>
  <c r="AJ17" i="3"/>
  <c r="AJ5" i="3"/>
  <c r="AM24" i="4"/>
  <c r="AM22" i="4"/>
  <c r="AM23" i="4"/>
  <c r="AM21" i="4"/>
  <c r="AO28" i="4"/>
  <c r="AO29" i="4" s="1"/>
  <c r="AL10" i="3" s="1"/>
  <c r="AL6" i="3"/>
  <c r="AO34" i="4"/>
  <c r="AL12" i="3" s="1"/>
  <c r="AO33" i="4"/>
  <c r="AL11" i="3" s="1"/>
  <c r="AO36" i="4"/>
  <c r="AL13" i="3" s="1"/>
  <c r="AO19" i="4"/>
  <c r="AL15" i="3" s="1"/>
  <c r="AO17" i="4"/>
  <c r="AO15" i="4"/>
  <c r="AI64" i="3"/>
  <c r="AM19" i="3"/>
  <c r="AM18" i="3" s="1"/>
  <c r="AM3" i="3"/>
  <c r="AQ3" i="4"/>
  <c r="AP9" i="4"/>
  <c r="AP6" i="4"/>
  <c r="AM4" i="3" s="1"/>
  <c r="AP10" i="4"/>
  <c r="AM7" i="3" s="1"/>
  <c r="AI43" i="3"/>
  <c r="AJ77" i="3"/>
  <c r="AJ78" i="3"/>
  <c r="AJ72" i="3"/>
  <c r="AJ71" i="3"/>
  <c r="AJ61" i="3"/>
  <c r="AJ34" i="3"/>
  <c r="AM35" i="4"/>
  <c r="AJ14" i="3" s="1"/>
  <c r="AI58" i="3"/>
  <c r="AK28" i="3"/>
  <c r="AK26" i="3"/>
  <c r="AK23" i="3"/>
  <c r="AK29" i="3" s="1"/>
  <c r="AK24" i="3"/>
  <c r="AK25" i="3"/>
  <c r="AI53" i="3"/>
  <c r="AI59" i="3"/>
  <c r="AI62" i="3"/>
  <c r="AI65" i="3"/>
  <c r="AI49" i="3"/>
  <c r="AI57" i="3"/>
  <c r="AI54" i="3"/>
  <c r="AI51" i="3"/>
  <c r="AI44" i="3"/>
  <c r="AI45" i="3"/>
  <c r="AI48" i="3"/>
  <c r="AI75" i="3"/>
  <c r="AI79" i="3" s="1"/>
  <c r="AI80" i="3" s="1"/>
  <c r="AI74" i="3"/>
  <c r="AI73" i="3"/>
  <c r="AJ46" i="3" l="1"/>
  <c r="AJ50" i="3"/>
  <c r="AJ55" i="3"/>
  <c r="AJ53" i="3"/>
  <c r="AJ64" i="3"/>
  <c r="AJ38" i="3"/>
  <c r="AJ67" i="3" s="1"/>
  <c r="AJ76" i="3" s="1"/>
  <c r="AJ39" i="3"/>
  <c r="AJ66" i="3"/>
  <c r="AJ42" i="3"/>
  <c r="AJ40" i="3"/>
  <c r="AJ49" i="3"/>
  <c r="AJ45" i="3"/>
  <c r="AJ65" i="3"/>
  <c r="AJ48" i="3"/>
  <c r="AJ57" i="3"/>
  <c r="AJ62" i="3"/>
  <c r="AJ54" i="3"/>
  <c r="AJ51" i="3"/>
  <c r="AJ43" i="3"/>
  <c r="AJ58" i="3"/>
  <c r="AK17" i="3"/>
  <c r="AK5" i="3"/>
  <c r="AN24" i="4"/>
  <c r="AN22" i="4"/>
  <c r="AN23" i="4"/>
  <c r="AN21" i="4"/>
  <c r="AL28" i="3"/>
  <c r="AL26" i="3"/>
  <c r="AL25" i="3"/>
  <c r="AL24" i="3"/>
  <c r="AL23" i="3"/>
  <c r="AL29" i="3" s="1"/>
  <c r="AM6" i="3"/>
  <c r="AP34" i="4"/>
  <c r="AM12" i="3" s="1"/>
  <c r="AP33" i="4"/>
  <c r="AM11" i="3" s="1"/>
  <c r="AP36" i="4"/>
  <c r="AM13" i="3" s="1"/>
  <c r="AP28" i="4"/>
  <c r="AP29" i="4" s="1"/>
  <c r="AM10" i="3" s="1"/>
  <c r="AP17" i="4"/>
  <c r="AP15" i="4"/>
  <c r="AP19" i="4"/>
  <c r="AM15" i="3" s="1"/>
  <c r="AJ59" i="3"/>
  <c r="AN19" i="3"/>
  <c r="AN18" i="3" s="1"/>
  <c r="AN3" i="3"/>
  <c r="AQ9" i="4"/>
  <c r="AQ6" i="4"/>
  <c r="AN4" i="3" s="1"/>
  <c r="AQ10" i="4"/>
  <c r="AN7" i="3" s="1"/>
  <c r="AR3" i="4"/>
  <c r="AJ74" i="3"/>
  <c r="AJ73" i="3"/>
  <c r="AJ75" i="3"/>
  <c r="AJ79" i="3" s="1"/>
  <c r="AJ80" i="3" s="1"/>
  <c r="AK78" i="3"/>
  <c r="AK72" i="3"/>
  <c r="AK71" i="3"/>
  <c r="AK77" i="3"/>
  <c r="AK61" i="3"/>
  <c r="AK34" i="3"/>
  <c r="AN35" i="4"/>
  <c r="AK14" i="3" s="1"/>
  <c r="AL85" i="3"/>
  <c r="AL47" i="3" s="1"/>
  <c r="AL90" i="3"/>
  <c r="AL86" i="3"/>
  <c r="AL63" i="3" s="1"/>
  <c r="AL89" i="3"/>
  <c r="AN16" i="4"/>
  <c r="AK8" i="3" s="1"/>
  <c r="AK37" i="3" s="1"/>
  <c r="AN18" i="4"/>
  <c r="AK9" i="3" s="1"/>
  <c r="AK55" i="3" s="1"/>
  <c r="AP7" i="4"/>
  <c r="AO8" i="4"/>
  <c r="AK59" i="3" l="1"/>
  <c r="AO18" i="4"/>
  <c r="AL9" i="3" s="1"/>
  <c r="AL48" i="3" s="1"/>
  <c r="AK43" i="3"/>
  <c r="AK39" i="3"/>
  <c r="AK64" i="3"/>
  <c r="AK58" i="3"/>
  <c r="AK66" i="3"/>
  <c r="AK38" i="3"/>
  <c r="AM28" i="3"/>
  <c r="AM26" i="3"/>
  <c r="AM25" i="3"/>
  <c r="AM24" i="3"/>
  <c r="AM23" i="3"/>
  <c r="AM29" i="3" s="1"/>
  <c r="AO19" i="3"/>
  <c r="AO18" i="3" s="1"/>
  <c r="AO3" i="3"/>
  <c r="AR10" i="4"/>
  <c r="AO7" i="3" s="1"/>
  <c r="AS3" i="4"/>
  <c r="AR9" i="4"/>
  <c r="AR6" i="4"/>
  <c r="AO4" i="3" s="1"/>
  <c r="AL78" i="3"/>
  <c r="AL77" i="3"/>
  <c r="AL72" i="3"/>
  <c r="AL71" i="3"/>
  <c r="AL61" i="3"/>
  <c r="AL34" i="3"/>
  <c r="AO35" i="4"/>
  <c r="AL14" i="3" s="1"/>
  <c r="AK53" i="3"/>
  <c r="AO16" i="4"/>
  <c r="AL8" i="3" s="1"/>
  <c r="AL37" i="3" s="1"/>
  <c r="AK42" i="3"/>
  <c r="AQ33" i="4"/>
  <c r="AN11" i="3" s="1"/>
  <c r="AQ36" i="4"/>
  <c r="AN13" i="3" s="1"/>
  <c r="AQ28" i="4"/>
  <c r="AQ29" i="4" s="1"/>
  <c r="AN10" i="3" s="1"/>
  <c r="AN6" i="3"/>
  <c r="AQ34" i="4"/>
  <c r="AN12" i="3" s="1"/>
  <c r="AQ17" i="4"/>
  <c r="AQ15" i="4"/>
  <c r="AQ19" i="4"/>
  <c r="AN15" i="3" s="1"/>
  <c r="AL17" i="3"/>
  <c r="AO24" i="4"/>
  <c r="AL5" i="3"/>
  <c r="AL59" i="3" s="1"/>
  <c r="AO22" i="4"/>
  <c r="AO23" i="4"/>
  <c r="AO21" i="4"/>
  <c r="AK67" i="3"/>
  <c r="AK76" i="3" s="1"/>
  <c r="AK50" i="3"/>
  <c r="AK46" i="3"/>
  <c r="AK41" i="3"/>
  <c r="AK40" i="3"/>
  <c r="AQ7" i="4"/>
  <c r="AP8" i="4"/>
  <c r="AK54" i="3"/>
  <c r="AK49" i="3"/>
  <c r="AK65" i="3"/>
  <c r="AK57" i="3"/>
  <c r="AK62" i="3"/>
  <c r="AK44" i="3"/>
  <c r="AK45" i="3"/>
  <c r="AK48" i="3"/>
  <c r="AK51" i="3"/>
  <c r="AK73" i="3"/>
  <c r="AK75" i="3"/>
  <c r="AK79" i="3" s="1"/>
  <c r="AK80" i="3" s="1"/>
  <c r="AK74" i="3"/>
  <c r="AM90" i="3"/>
  <c r="AM86" i="3"/>
  <c r="AM63" i="3" s="1"/>
  <c r="AM89" i="3"/>
  <c r="AM85" i="3"/>
  <c r="AM47" i="3" s="1"/>
  <c r="AL53" i="3" l="1"/>
  <c r="AL57" i="3"/>
  <c r="AL58" i="3"/>
  <c r="AL55" i="3"/>
  <c r="AL54" i="3"/>
  <c r="AL64" i="3"/>
  <c r="AL51" i="3"/>
  <c r="AL38" i="3"/>
  <c r="AL66" i="3"/>
  <c r="AL49" i="3"/>
  <c r="AL39" i="3"/>
  <c r="AL62" i="3"/>
  <c r="AL42" i="3"/>
  <c r="AL44" i="3"/>
  <c r="AP16" i="4"/>
  <c r="AM8" i="3" s="1"/>
  <c r="AM37" i="3" s="1"/>
  <c r="AM46" i="3" s="1"/>
  <c r="AL65" i="3"/>
  <c r="AL45" i="3"/>
  <c r="AL43" i="3"/>
  <c r="AP18" i="4"/>
  <c r="AM9" i="3" s="1"/>
  <c r="AM39" i="3" s="1"/>
  <c r="AN28" i="3"/>
  <c r="AN26" i="3"/>
  <c r="AN25" i="3"/>
  <c r="AN24" i="3"/>
  <c r="AN23" i="3"/>
  <c r="AN29" i="3" s="1"/>
  <c r="AR29" i="4"/>
  <c r="AO10" i="3" s="1"/>
  <c r="AR7" i="4"/>
  <c r="AQ8" i="4"/>
  <c r="AM78" i="3"/>
  <c r="AM77" i="3"/>
  <c r="AM71" i="3"/>
  <c r="AM72" i="3"/>
  <c r="AM61" i="3"/>
  <c r="AM34" i="3"/>
  <c r="AP35" i="4"/>
  <c r="AM14" i="3" s="1"/>
  <c r="AL67" i="3"/>
  <c r="AL76" i="3" s="1"/>
  <c r="AL50" i="3"/>
  <c r="AL46" i="3"/>
  <c r="AL41" i="3"/>
  <c r="AL40" i="3"/>
  <c r="AR36" i="4"/>
  <c r="AO13" i="3" s="1"/>
  <c r="AR28" i="4"/>
  <c r="AO6" i="3"/>
  <c r="AR34" i="4"/>
  <c r="AO12" i="3" s="1"/>
  <c r="AR33" i="4"/>
  <c r="AO11" i="3" s="1"/>
  <c r="AR17" i="4"/>
  <c r="AR15" i="4"/>
  <c r="AR19" i="4"/>
  <c r="AO15" i="3" s="1"/>
  <c r="AN90" i="3"/>
  <c r="AN86" i="3"/>
  <c r="AN63" i="3" s="1"/>
  <c r="AN89" i="3"/>
  <c r="AN85" i="3"/>
  <c r="AN47" i="3" s="1"/>
  <c r="AP19" i="3"/>
  <c r="AP18" i="3" s="1"/>
  <c r="AP3" i="3"/>
  <c r="AS10" i="4"/>
  <c r="AP7" i="3" s="1"/>
  <c r="AT3" i="4"/>
  <c r="AS9" i="4"/>
  <c r="AS6" i="4"/>
  <c r="AP4" i="3" s="1"/>
  <c r="AM17" i="3"/>
  <c r="AP24" i="4"/>
  <c r="AP22" i="4"/>
  <c r="AM5" i="3"/>
  <c r="AM59" i="3" s="1"/>
  <c r="AP23" i="4"/>
  <c r="AP21" i="4"/>
  <c r="AL75" i="3"/>
  <c r="AL79" i="3" s="1"/>
  <c r="AL80" i="3" s="1"/>
  <c r="AL74" i="3"/>
  <c r="AL73" i="3"/>
  <c r="AM55" i="3" l="1"/>
  <c r="AM48" i="3"/>
  <c r="AM54" i="3"/>
  <c r="AM51" i="3"/>
  <c r="AM62" i="3"/>
  <c r="AQ18" i="4"/>
  <c r="AN9" i="3" s="1"/>
  <c r="AN48" i="3" s="1"/>
  <c r="AM40" i="3"/>
  <c r="AM42" i="3"/>
  <c r="AM50" i="3"/>
  <c r="AM53" i="3"/>
  <c r="AM41" i="3"/>
  <c r="AM49" i="3"/>
  <c r="AM44" i="3"/>
  <c r="AM64" i="3"/>
  <c r="AM45" i="3"/>
  <c r="AM66" i="3"/>
  <c r="AM57" i="3"/>
  <c r="AM65" i="3"/>
  <c r="AM38" i="3"/>
  <c r="AM67" i="3" s="1"/>
  <c r="AM76" i="3" s="1"/>
  <c r="AQ16" i="4"/>
  <c r="AN8" i="3" s="1"/>
  <c r="AN37" i="3" s="1"/>
  <c r="AN46" i="3" s="1"/>
  <c r="AM43" i="3"/>
  <c r="AS36" i="4"/>
  <c r="AP13" i="3" s="1"/>
  <c r="AP6" i="3"/>
  <c r="AS34" i="4"/>
  <c r="AP12" i="3" s="1"/>
  <c r="AS33" i="4"/>
  <c r="AP11" i="3" s="1"/>
  <c r="AS28" i="4"/>
  <c r="AS17" i="4"/>
  <c r="AS15" i="4"/>
  <c r="AS19" i="4"/>
  <c r="AP15" i="3" s="1"/>
  <c r="AS29" i="4"/>
  <c r="AP10" i="3" s="1"/>
  <c r="AQ19" i="3"/>
  <c r="AQ18" i="3" s="1"/>
  <c r="AQ3" i="3"/>
  <c r="AT10" i="4"/>
  <c r="AQ7" i="3" s="1"/>
  <c r="AU3" i="4"/>
  <c r="AT9" i="4"/>
  <c r="AT6" i="4"/>
  <c r="AQ4" i="3" s="1"/>
  <c r="AN17" i="3"/>
  <c r="AN5" i="3"/>
  <c r="AQ24" i="4"/>
  <c r="AQ23" i="4"/>
  <c r="AQ22" i="4"/>
  <c r="AQ21" i="4"/>
  <c r="AM58" i="3"/>
  <c r="AO90" i="3"/>
  <c r="AO86" i="3"/>
  <c r="AO63" i="3" s="1"/>
  <c r="AO89" i="3"/>
  <c r="AO85" i="3"/>
  <c r="AO47" i="3" s="1"/>
  <c r="AS7" i="4"/>
  <c r="AR8" i="4"/>
  <c r="AO25" i="3"/>
  <c r="AO24" i="3"/>
  <c r="AO23" i="3"/>
  <c r="AO29" i="3" s="1"/>
  <c r="AO28" i="3"/>
  <c r="AO26" i="3"/>
  <c r="AM75" i="3"/>
  <c r="AM79" i="3" s="1"/>
  <c r="AM80" i="3" s="1"/>
  <c r="AM74" i="3"/>
  <c r="AM73" i="3"/>
  <c r="AN78" i="3"/>
  <c r="AN77" i="3"/>
  <c r="AN72" i="3"/>
  <c r="AN71" i="3"/>
  <c r="AN61" i="3"/>
  <c r="AN34" i="3"/>
  <c r="AQ35" i="4"/>
  <c r="AN14" i="3" s="1"/>
  <c r="AN62" i="3" l="1"/>
  <c r="AN39" i="3"/>
  <c r="AN38" i="3"/>
  <c r="AN64" i="3"/>
  <c r="AN66" i="3"/>
  <c r="AN42" i="3"/>
  <c r="AN53" i="3"/>
  <c r="AN55" i="3"/>
  <c r="AN51" i="3"/>
  <c r="AN45" i="3"/>
  <c r="AN54" i="3"/>
  <c r="AN57" i="3"/>
  <c r="AN49" i="3"/>
  <c r="AN58" i="3"/>
  <c r="AN65" i="3"/>
  <c r="AN44" i="3"/>
  <c r="AN43" i="3"/>
  <c r="AN50" i="3"/>
  <c r="AN67" i="3"/>
  <c r="AN76" i="3" s="1"/>
  <c r="AN40" i="3"/>
  <c r="AN41" i="3"/>
  <c r="AO78" i="3"/>
  <c r="AO77" i="3"/>
  <c r="AO72" i="3"/>
  <c r="AO71" i="3"/>
  <c r="AO61" i="3"/>
  <c r="AO34" i="3"/>
  <c r="AR35" i="4"/>
  <c r="AO14" i="3" s="1"/>
  <c r="AR19" i="3"/>
  <c r="AR18" i="3" s="1"/>
  <c r="AR3" i="3"/>
  <c r="AV3" i="4"/>
  <c r="AU9" i="4"/>
  <c r="AU6" i="4"/>
  <c r="AR4" i="3" s="1"/>
  <c r="AU10" i="4"/>
  <c r="AR7" i="3" s="1"/>
  <c r="AO17" i="3"/>
  <c r="AO5" i="3"/>
  <c r="AR24" i="4"/>
  <c r="AR21" i="4"/>
  <c r="AR23" i="4"/>
  <c r="AR22" i="4"/>
  <c r="AT7" i="4"/>
  <c r="AS8" i="4"/>
  <c r="AN59" i="3"/>
  <c r="AP23" i="3"/>
  <c r="AP29" i="3" s="1"/>
  <c r="AP24" i="3"/>
  <c r="AP25" i="3"/>
  <c r="AP26" i="3"/>
  <c r="AP28" i="3"/>
  <c r="AP86" i="3"/>
  <c r="AP63" i="3" s="1"/>
  <c r="AP89" i="3"/>
  <c r="AP85" i="3"/>
  <c r="AP47" i="3" s="1"/>
  <c r="AP90" i="3"/>
  <c r="AR16" i="4"/>
  <c r="AO8" i="3" s="1"/>
  <c r="AO37" i="3" s="1"/>
  <c r="AN75" i="3"/>
  <c r="AN79" i="3" s="1"/>
  <c r="AN80" i="3" s="1"/>
  <c r="AN74" i="3"/>
  <c r="AN73" i="3"/>
  <c r="AR18" i="4"/>
  <c r="AO9" i="3" s="1"/>
  <c r="AO42" i="3" s="1"/>
  <c r="AT28" i="4"/>
  <c r="AT29" i="4" s="1"/>
  <c r="AQ6" i="3"/>
  <c r="AT33" i="4"/>
  <c r="AQ11" i="3" s="1"/>
  <c r="AT36" i="4"/>
  <c r="AQ13" i="3" s="1"/>
  <c r="AT17" i="4"/>
  <c r="AT15" i="4"/>
  <c r="AT34" i="4"/>
  <c r="AQ12" i="3" s="1"/>
  <c r="AT19" i="4"/>
  <c r="AQ15" i="3" s="1"/>
  <c r="AO58" i="3" l="1"/>
  <c r="AS16" i="4"/>
  <c r="AP8" i="3" s="1"/>
  <c r="AP37" i="3" s="1"/>
  <c r="AP46" i="3" s="1"/>
  <c r="AO43" i="3"/>
  <c r="AQ10" i="3"/>
  <c r="AO53" i="3"/>
  <c r="AO55" i="3"/>
  <c r="AO59" i="3"/>
  <c r="AO75" i="3"/>
  <c r="AO79" i="3" s="1"/>
  <c r="AO80" i="3" s="1"/>
  <c r="AO74" i="3"/>
  <c r="AO73" i="3"/>
  <c r="AO50" i="3"/>
  <c r="AO46" i="3"/>
  <c r="AO41" i="3"/>
  <c r="AO40" i="3"/>
  <c r="AO38" i="3"/>
  <c r="AO67" i="3" s="1"/>
  <c r="AO76" i="3" s="1"/>
  <c r="AO66" i="3"/>
  <c r="AP78" i="3"/>
  <c r="AP77" i="3"/>
  <c r="AP72" i="3"/>
  <c r="AP71" i="3"/>
  <c r="AP61" i="3"/>
  <c r="AP34" i="3"/>
  <c r="AS35" i="4"/>
  <c r="AP14" i="3" s="1"/>
  <c r="AO39" i="3"/>
  <c r="AQ89" i="3"/>
  <c r="AQ85" i="3"/>
  <c r="AQ47" i="3" s="1"/>
  <c r="AQ90" i="3"/>
  <c r="AQ86" i="3"/>
  <c r="AQ63" i="3" s="1"/>
  <c r="AU28" i="4"/>
  <c r="AU29" i="4" s="1"/>
  <c r="AR10" i="3" s="1"/>
  <c r="AR6" i="3"/>
  <c r="AU34" i="4"/>
  <c r="AR12" i="3" s="1"/>
  <c r="AU36" i="4"/>
  <c r="AR13" i="3" s="1"/>
  <c r="AU33" i="4"/>
  <c r="AR11" i="3" s="1"/>
  <c r="AU19" i="4"/>
  <c r="AR15" i="3" s="1"/>
  <c r="AU17" i="4"/>
  <c r="AU15" i="4"/>
  <c r="AO62" i="3"/>
  <c r="AO49" i="3"/>
  <c r="AO48" i="3"/>
  <c r="AO45" i="3"/>
  <c r="AO57" i="3"/>
  <c r="AO44" i="3"/>
  <c r="AO65" i="3"/>
  <c r="AO51" i="3"/>
  <c r="AO54" i="3"/>
  <c r="AP17" i="3"/>
  <c r="AS23" i="4"/>
  <c r="AP5" i="3"/>
  <c r="AS22" i="4"/>
  <c r="AS24" i="4"/>
  <c r="AS21" i="4"/>
  <c r="AS18" i="4"/>
  <c r="AP9" i="3" s="1"/>
  <c r="AP55" i="3" s="1"/>
  <c r="AS19" i="3"/>
  <c r="AS18" i="3" s="1"/>
  <c r="AS3" i="3"/>
  <c r="AW3" i="4"/>
  <c r="AV9" i="4"/>
  <c r="AV6" i="4"/>
  <c r="AS4" i="3" s="1"/>
  <c r="AV10" i="4"/>
  <c r="AS7" i="3" s="1"/>
  <c r="AT8" i="4"/>
  <c r="AU7" i="4"/>
  <c r="AO64" i="3"/>
  <c r="AT16" i="4" l="1"/>
  <c r="AQ8" i="3" s="1"/>
  <c r="AQ37" i="3" s="1"/>
  <c r="AQ50" i="3" s="1"/>
  <c r="AP50" i="3"/>
  <c r="AP40" i="3"/>
  <c r="AP41" i="3"/>
  <c r="AT19" i="3"/>
  <c r="AT18" i="3" s="1"/>
  <c r="AT3" i="3"/>
  <c r="AX3" i="4"/>
  <c r="AW9" i="4"/>
  <c r="AW6" i="4"/>
  <c r="AT4" i="3" s="1"/>
  <c r="AW10" i="4"/>
  <c r="AT7" i="3" s="1"/>
  <c r="AP64" i="3"/>
  <c r="AP53" i="3"/>
  <c r="AR23" i="3"/>
  <c r="AR29" i="3" s="1"/>
  <c r="AR24" i="3"/>
  <c r="AR25" i="3"/>
  <c r="AR26" i="3"/>
  <c r="AR28" i="3"/>
  <c r="AQ28" i="3"/>
  <c r="AQ26" i="3"/>
  <c r="AQ25" i="3"/>
  <c r="AQ24" i="3"/>
  <c r="AQ23" i="3"/>
  <c r="AQ29" i="3" s="1"/>
  <c r="AQ17" i="3"/>
  <c r="AT23" i="4"/>
  <c r="AQ5" i="3"/>
  <c r="AT22" i="4"/>
  <c r="AT24" i="4"/>
  <c r="AT21" i="4"/>
  <c r="AR89" i="3"/>
  <c r="AR85" i="3"/>
  <c r="AR47" i="3" s="1"/>
  <c r="AR90" i="3"/>
  <c r="AR86" i="3"/>
  <c r="AR63" i="3" s="1"/>
  <c r="AP75" i="3"/>
  <c r="AP79" i="3" s="1"/>
  <c r="AP80" i="3" s="1"/>
  <c r="AP74" i="3"/>
  <c r="AP73" i="3"/>
  <c r="AP54" i="3"/>
  <c r="AP62" i="3"/>
  <c r="AP44" i="3"/>
  <c r="AP45" i="3"/>
  <c r="AP48" i="3"/>
  <c r="AP57" i="3"/>
  <c r="AP49" i="3"/>
  <c r="AP65" i="3"/>
  <c r="AP51" i="3"/>
  <c r="AP38" i="3"/>
  <c r="AP67" i="3" s="1"/>
  <c r="AP76" i="3" s="1"/>
  <c r="AP66" i="3"/>
  <c r="AP43" i="3"/>
  <c r="AU8" i="4"/>
  <c r="AV7" i="4"/>
  <c r="AP39" i="3"/>
  <c r="AP58" i="3"/>
  <c r="AQ40" i="3"/>
  <c r="AP42" i="3"/>
  <c r="AP59" i="3"/>
  <c r="AV28" i="4"/>
  <c r="AS6" i="3"/>
  <c r="AV34" i="4"/>
  <c r="AS12" i="3" s="1"/>
  <c r="AV33" i="4"/>
  <c r="AS11" i="3" s="1"/>
  <c r="AV36" i="4"/>
  <c r="AS13" i="3" s="1"/>
  <c r="AV19" i="4"/>
  <c r="AS15" i="3" s="1"/>
  <c r="AV17" i="4"/>
  <c r="AV15" i="4"/>
  <c r="AT18" i="4"/>
  <c r="AQ9" i="3" s="1"/>
  <c r="AV29" i="4"/>
  <c r="AS10" i="3" s="1"/>
  <c r="AQ41" i="3" l="1"/>
  <c r="AQ46" i="3"/>
  <c r="AQ58" i="3"/>
  <c r="AS28" i="3"/>
  <c r="AS26" i="3"/>
  <c r="AS25" i="3"/>
  <c r="AS23" i="3"/>
  <c r="AS29" i="3" s="1"/>
  <c r="AS24" i="3"/>
  <c r="AQ59" i="3"/>
  <c r="AQ62" i="3"/>
  <c r="AQ44" i="3"/>
  <c r="AQ45" i="3"/>
  <c r="AQ48" i="3"/>
  <c r="AQ49" i="3"/>
  <c r="AQ65" i="3"/>
  <c r="AQ51" i="3"/>
  <c r="AQ57" i="3"/>
  <c r="AQ54" i="3"/>
  <c r="AS89" i="3"/>
  <c r="AS85" i="3"/>
  <c r="AS47" i="3" s="1"/>
  <c r="AS90" i="3"/>
  <c r="AS86" i="3"/>
  <c r="AS63" i="3" s="1"/>
  <c r="AQ78" i="3"/>
  <c r="AQ77" i="3"/>
  <c r="AQ72" i="3"/>
  <c r="AQ66" i="3"/>
  <c r="AQ71" i="3"/>
  <c r="AQ55" i="3"/>
  <c r="AQ53" i="3"/>
  <c r="AQ64" i="3"/>
  <c r="AQ61" i="3"/>
  <c r="AQ42" i="3"/>
  <c r="AQ39" i="3"/>
  <c r="AQ38" i="3"/>
  <c r="AQ67" i="3" s="1"/>
  <c r="AQ76" i="3" s="1"/>
  <c r="AQ34" i="3"/>
  <c r="AT35" i="4"/>
  <c r="AQ14" i="3" s="1"/>
  <c r="AR77" i="3"/>
  <c r="AR72" i="3"/>
  <c r="AR71" i="3"/>
  <c r="AR78" i="3"/>
  <c r="AR61" i="3"/>
  <c r="AR34" i="3"/>
  <c r="AU35" i="4"/>
  <c r="AR14" i="3" s="1"/>
  <c r="AW28" i="4"/>
  <c r="AW29" i="4" s="1"/>
  <c r="AT10" i="3" s="1"/>
  <c r="AT6" i="3"/>
  <c r="AW34" i="4"/>
  <c r="AT12" i="3" s="1"/>
  <c r="AW33" i="4"/>
  <c r="AT11" i="3" s="1"/>
  <c r="AW36" i="4"/>
  <c r="AT13" i="3" s="1"/>
  <c r="AW19" i="4"/>
  <c r="AT15" i="3" s="1"/>
  <c r="AW17" i="4"/>
  <c r="AW15" i="4"/>
  <c r="AV8" i="4"/>
  <c r="AW7" i="4"/>
  <c r="AU19" i="3"/>
  <c r="AU18" i="3" s="1"/>
  <c r="AU3" i="3"/>
  <c r="AY3" i="4"/>
  <c r="AX9" i="4"/>
  <c r="AX6" i="4"/>
  <c r="AU4" i="3" s="1"/>
  <c r="AX10" i="4"/>
  <c r="AU7" i="3" s="1"/>
  <c r="AR17" i="3"/>
  <c r="AR5" i="3"/>
  <c r="AU24" i="4"/>
  <c r="AU22" i="4"/>
  <c r="AU21" i="4"/>
  <c r="AU23" i="4"/>
  <c r="AU16" i="4"/>
  <c r="AR8" i="3" s="1"/>
  <c r="AR37" i="3" s="1"/>
  <c r="AU18" i="4"/>
  <c r="AR9" i="3" s="1"/>
  <c r="AR66" i="3" s="1"/>
  <c r="AQ43" i="3"/>
  <c r="AV18" i="4" l="1"/>
  <c r="AS9" i="3" s="1"/>
  <c r="AS57" i="3" s="1"/>
  <c r="AV16" i="4"/>
  <c r="AS8" i="3" s="1"/>
  <c r="AS37" i="3" s="1"/>
  <c r="AS50" i="3" s="1"/>
  <c r="AR39" i="3"/>
  <c r="AS78" i="3"/>
  <c r="AS72" i="3"/>
  <c r="AS77" i="3"/>
  <c r="AS71" i="3"/>
  <c r="AS61" i="3"/>
  <c r="AS34" i="3"/>
  <c r="AV35" i="4"/>
  <c r="AS14" i="3" s="1"/>
  <c r="AR54" i="3"/>
  <c r="AR57" i="3"/>
  <c r="AR62" i="3"/>
  <c r="AR49" i="3"/>
  <c r="AR48" i="3"/>
  <c r="AR65" i="3"/>
  <c r="AR51" i="3"/>
  <c r="AR45" i="3"/>
  <c r="AR44" i="3"/>
  <c r="AR42" i="3"/>
  <c r="AT26" i="3"/>
  <c r="AT25" i="3"/>
  <c r="AT24" i="3"/>
  <c r="AT23" i="3"/>
  <c r="AT29" i="3" s="1"/>
  <c r="AT28" i="3"/>
  <c r="AX7" i="4"/>
  <c r="AW8" i="4"/>
  <c r="AS17" i="3"/>
  <c r="AS5" i="3"/>
  <c r="AV24" i="4"/>
  <c r="AV22" i="4"/>
  <c r="AV21" i="4"/>
  <c r="AV23" i="4"/>
  <c r="AT89" i="3"/>
  <c r="AT85" i="3"/>
  <c r="AT47" i="3" s="1"/>
  <c r="AT90" i="3"/>
  <c r="AT86" i="3"/>
  <c r="AT63" i="3" s="1"/>
  <c r="AR53" i="3"/>
  <c r="AR55" i="3"/>
  <c r="AQ75" i="3"/>
  <c r="AQ79" i="3" s="1"/>
  <c r="AQ80" i="3" s="1"/>
  <c r="AQ74" i="3"/>
  <c r="AQ73" i="3"/>
  <c r="AR43" i="3"/>
  <c r="AR46" i="3"/>
  <c r="AR41" i="3"/>
  <c r="AR40" i="3"/>
  <c r="AR50" i="3"/>
  <c r="AU6" i="3"/>
  <c r="AX34" i="4"/>
  <c r="AU12" i="3" s="1"/>
  <c r="AX33" i="4"/>
  <c r="AU11" i="3" s="1"/>
  <c r="AX36" i="4"/>
  <c r="AU13" i="3" s="1"/>
  <c r="AX28" i="4"/>
  <c r="AX29" i="4" s="1"/>
  <c r="AU10" i="3" s="1"/>
  <c r="AX17" i="4"/>
  <c r="AX15" i="4"/>
  <c r="AX19" i="4"/>
  <c r="AU15" i="3" s="1"/>
  <c r="AR75" i="3"/>
  <c r="AR79" i="3" s="1"/>
  <c r="AR74" i="3"/>
  <c r="AR73" i="3"/>
  <c r="AR58" i="3"/>
  <c r="AV19" i="3"/>
  <c r="AV18" i="3" s="1"/>
  <c r="AV3" i="3"/>
  <c r="AY9" i="4"/>
  <c r="AY6" i="4"/>
  <c r="AV4" i="3" s="1"/>
  <c r="AY10" i="4"/>
  <c r="AV7" i="3" s="1"/>
  <c r="AZ3" i="4"/>
  <c r="AR38" i="3"/>
  <c r="AR67" i="3" s="1"/>
  <c r="AR76" i="3" s="1"/>
  <c r="AR64" i="3"/>
  <c r="AR59" i="3"/>
  <c r="AS59" i="3" l="1"/>
  <c r="AS40" i="3"/>
  <c r="AS41" i="3"/>
  <c r="AS46" i="3"/>
  <c r="AS65" i="3"/>
  <c r="AS49" i="3"/>
  <c r="AS38" i="3"/>
  <c r="AS67" i="3" s="1"/>
  <c r="AS76" i="3" s="1"/>
  <c r="AS64" i="3"/>
  <c r="AS48" i="3"/>
  <c r="AS39" i="3"/>
  <c r="AS66" i="3"/>
  <c r="AS45" i="3"/>
  <c r="AS42" i="3"/>
  <c r="AS44" i="3"/>
  <c r="AS53" i="3"/>
  <c r="AS62" i="3"/>
  <c r="AS54" i="3"/>
  <c r="AS55" i="3"/>
  <c r="AS51" i="3"/>
  <c r="AU28" i="3"/>
  <c r="AU26" i="3"/>
  <c r="AU25" i="3"/>
  <c r="AU24" i="3"/>
  <c r="AU23" i="3"/>
  <c r="AU29" i="3" s="1"/>
  <c r="AR80" i="3"/>
  <c r="AS73" i="3"/>
  <c r="AS75" i="3"/>
  <c r="AS79" i="3" s="1"/>
  <c r="AS80" i="3" s="1"/>
  <c r="AS74" i="3"/>
  <c r="AW19" i="3"/>
  <c r="AW18" i="3" s="1"/>
  <c r="AW3" i="3"/>
  <c r="AZ10" i="4"/>
  <c r="AW7" i="3" s="1"/>
  <c r="BA3" i="4"/>
  <c r="AZ9" i="4"/>
  <c r="AZ6" i="4"/>
  <c r="AW4" i="3" s="1"/>
  <c r="AT78" i="3"/>
  <c r="AT77" i="3"/>
  <c r="AT72" i="3"/>
  <c r="AT71" i="3"/>
  <c r="AT61" i="3"/>
  <c r="AT34" i="3"/>
  <c r="AW35" i="4"/>
  <c r="AT14" i="3" s="1"/>
  <c r="AT17" i="3"/>
  <c r="AW24" i="4"/>
  <c r="AT5" i="3"/>
  <c r="AW22" i="4"/>
  <c r="AW21" i="4"/>
  <c r="AW23" i="4"/>
  <c r="AY33" i="4"/>
  <c r="AV11" i="3" s="1"/>
  <c r="AY36" i="4"/>
  <c r="AV13" i="3" s="1"/>
  <c r="AY28" i="4"/>
  <c r="AY29" i="4" s="1"/>
  <c r="AV10" i="3" s="1"/>
  <c r="AV6" i="3"/>
  <c r="AY34" i="4"/>
  <c r="AV12" i="3" s="1"/>
  <c r="AY17" i="4"/>
  <c r="AY15" i="4"/>
  <c r="AY19" i="4"/>
  <c r="AV15" i="3" s="1"/>
  <c r="AU85" i="3"/>
  <c r="AU47" i="3" s="1"/>
  <c r="AU90" i="3"/>
  <c r="AU86" i="3"/>
  <c r="AU63" i="3" s="1"/>
  <c r="AU89" i="3"/>
  <c r="AY7" i="4"/>
  <c r="AX8" i="4"/>
  <c r="AW16" i="4"/>
  <c r="AT8" i="3" s="1"/>
  <c r="AT37" i="3" s="1"/>
  <c r="AS43" i="3"/>
  <c r="AW18" i="4"/>
  <c r="AT9" i="3" s="1"/>
  <c r="AT39" i="3" s="1"/>
  <c r="AS58" i="3"/>
  <c r="AZ29" i="4" l="1"/>
  <c r="AW10" i="3" s="1"/>
  <c r="AW25" i="3" s="1"/>
  <c r="AZ7" i="4"/>
  <c r="AY8" i="4"/>
  <c r="AT38" i="3"/>
  <c r="AT66" i="3"/>
  <c r="AV90" i="3"/>
  <c r="AV86" i="3"/>
  <c r="AV63" i="3" s="1"/>
  <c r="AV89" i="3"/>
  <c r="AV85" i="3"/>
  <c r="AV47" i="3" s="1"/>
  <c r="AV23" i="3"/>
  <c r="AV29" i="3" s="1"/>
  <c r="AV28" i="3"/>
  <c r="AV26" i="3"/>
  <c r="AV25" i="3"/>
  <c r="AV24" i="3"/>
  <c r="AT54" i="3"/>
  <c r="AT49" i="3"/>
  <c r="AT57" i="3"/>
  <c r="AT48" i="3"/>
  <c r="AT45" i="3"/>
  <c r="AT65" i="3"/>
  <c r="AT44" i="3"/>
  <c r="AT51" i="3"/>
  <c r="AT62" i="3"/>
  <c r="AT42" i="3"/>
  <c r="AT53" i="3"/>
  <c r="AU78" i="3"/>
  <c r="AU77" i="3"/>
  <c r="AU71" i="3"/>
  <c r="AU72" i="3"/>
  <c r="AU61" i="3"/>
  <c r="AU34" i="3"/>
  <c r="AX35" i="4"/>
  <c r="AU14" i="3" s="1"/>
  <c r="AT55" i="3"/>
  <c r="AZ36" i="4"/>
  <c r="AW13" i="3" s="1"/>
  <c r="AZ28" i="4"/>
  <c r="AW6" i="3"/>
  <c r="AZ34" i="4"/>
  <c r="AW12" i="3" s="1"/>
  <c r="AZ33" i="4"/>
  <c r="AW11" i="3" s="1"/>
  <c r="AZ17" i="4"/>
  <c r="AZ15" i="4"/>
  <c r="AZ19" i="4"/>
  <c r="AW15" i="3" s="1"/>
  <c r="AT43" i="3"/>
  <c r="AX19" i="3"/>
  <c r="AX18" i="3" s="1"/>
  <c r="AX3" i="3"/>
  <c r="BA10" i="4"/>
  <c r="AX7" i="3" s="1"/>
  <c r="BB3" i="4"/>
  <c r="BA9" i="4"/>
  <c r="BA6" i="4"/>
  <c r="AX4" i="3" s="1"/>
  <c r="AT58" i="3"/>
  <c r="AT67" i="3"/>
  <c r="AT76" i="3" s="1"/>
  <c r="AT50" i="3"/>
  <c r="AT46" i="3"/>
  <c r="AT41" i="3"/>
  <c r="AT40" i="3"/>
  <c r="AX16" i="4"/>
  <c r="AU8" i="3" s="1"/>
  <c r="AU37" i="3" s="1"/>
  <c r="AU17" i="3"/>
  <c r="AX24" i="4"/>
  <c r="AX22" i="4"/>
  <c r="AU5" i="3"/>
  <c r="AX21" i="4"/>
  <c r="AX23" i="4"/>
  <c r="AX18" i="4"/>
  <c r="AU9" i="3" s="1"/>
  <c r="AU66" i="3" s="1"/>
  <c r="AT75" i="3"/>
  <c r="AT79" i="3" s="1"/>
  <c r="AT80" i="3" s="1"/>
  <c r="AT74" i="3"/>
  <c r="AT73" i="3"/>
  <c r="AT64" i="3"/>
  <c r="AT59" i="3"/>
  <c r="AW26" i="3" l="1"/>
  <c r="AY16" i="4"/>
  <c r="AV8" i="3" s="1"/>
  <c r="AV37" i="3" s="1"/>
  <c r="AV41" i="3" s="1"/>
  <c r="AW28" i="3"/>
  <c r="AW23" i="3"/>
  <c r="AW29" i="3" s="1"/>
  <c r="AW78" i="3" s="1"/>
  <c r="AW24" i="3"/>
  <c r="AU59" i="3"/>
  <c r="AY18" i="4"/>
  <c r="AV9" i="3" s="1"/>
  <c r="AV57" i="3" s="1"/>
  <c r="AU75" i="3"/>
  <c r="AU79" i="3" s="1"/>
  <c r="AU80" i="3" s="1"/>
  <c r="AU74" i="3"/>
  <c r="AU73" i="3"/>
  <c r="AU48" i="3"/>
  <c r="AU45" i="3"/>
  <c r="AU44" i="3"/>
  <c r="AU51" i="3"/>
  <c r="AU49" i="3"/>
  <c r="AU62" i="3"/>
  <c r="AU65" i="3"/>
  <c r="AU54" i="3"/>
  <c r="AU57" i="3"/>
  <c r="AU50" i="3"/>
  <c r="AU46" i="3"/>
  <c r="AU41" i="3"/>
  <c r="AU40" i="3"/>
  <c r="BA36" i="4"/>
  <c r="AX13" i="3" s="1"/>
  <c r="AX6" i="3"/>
  <c r="BA34" i="4"/>
  <c r="AX12" i="3" s="1"/>
  <c r="BA33" i="4"/>
  <c r="AX11" i="3" s="1"/>
  <c r="BA17" i="4"/>
  <c r="BA15" i="4"/>
  <c r="BA19" i="4"/>
  <c r="AX15" i="3" s="1"/>
  <c r="BA28" i="4"/>
  <c r="BA29" i="4" s="1"/>
  <c r="AX10" i="3" s="1"/>
  <c r="AU38" i="3"/>
  <c r="AU67" i="3" s="1"/>
  <c r="AU76" i="3" s="1"/>
  <c r="AU39" i="3"/>
  <c r="AU42" i="3"/>
  <c r="AY19" i="3"/>
  <c r="AY18" i="3" s="1"/>
  <c r="AY3" i="3"/>
  <c r="BB10" i="4"/>
  <c r="AY7" i="3" s="1"/>
  <c r="BC3" i="4"/>
  <c r="BB9" i="4"/>
  <c r="BB6" i="4"/>
  <c r="AY4" i="3" s="1"/>
  <c r="AU53" i="3"/>
  <c r="AU55" i="3"/>
  <c r="AW90" i="3"/>
  <c r="AW86" i="3"/>
  <c r="AW63" i="3" s="1"/>
  <c r="AW89" i="3"/>
  <c r="AW85" i="3"/>
  <c r="AW47" i="3" s="1"/>
  <c r="AU43" i="3"/>
  <c r="AV17" i="3"/>
  <c r="AV5" i="3"/>
  <c r="AY24" i="4"/>
  <c r="AY22" i="4"/>
  <c r="AY21" i="4"/>
  <c r="AY23" i="4"/>
  <c r="AU64" i="3"/>
  <c r="AU58" i="3"/>
  <c r="AV78" i="3"/>
  <c r="AV77" i="3"/>
  <c r="AV72" i="3"/>
  <c r="AV71" i="3"/>
  <c r="AV61" i="3"/>
  <c r="AV34" i="3"/>
  <c r="AY35" i="4"/>
  <c r="AV14" i="3" s="1"/>
  <c r="BA7" i="4"/>
  <c r="AZ8" i="4"/>
  <c r="AZ35" i="4" l="1"/>
  <c r="AW14" i="3" s="1"/>
  <c r="AZ18" i="4"/>
  <c r="AW9" i="3" s="1"/>
  <c r="AW62" i="3" s="1"/>
  <c r="AV55" i="3"/>
  <c r="AW61" i="3"/>
  <c r="AV46" i="3"/>
  <c r="AV50" i="3"/>
  <c r="AW34" i="3"/>
  <c r="AW75" i="3" s="1"/>
  <c r="AV40" i="3"/>
  <c r="AW71" i="3"/>
  <c r="AW72" i="3"/>
  <c r="AW77" i="3"/>
  <c r="AV39" i="3"/>
  <c r="AV42" i="3"/>
  <c r="AV59" i="3"/>
  <c r="AV53" i="3"/>
  <c r="AV64" i="3"/>
  <c r="AV65" i="3"/>
  <c r="AV51" i="3"/>
  <c r="AV38" i="3"/>
  <c r="AV67" i="3" s="1"/>
  <c r="AV76" i="3" s="1"/>
  <c r="AV66" i="3"/>
  <c r="AV44" i="3"/>
  <c r="AV45" i="3"/>
  <c r="AV54" i="3"/>
  <c r="AV49" i="3"/>
  <c r="AV62" i="3"/>
  <c r="AV48" i="3"/>
  <c r="AV75" i="3"/>
  <c r="AV79" i="3" s="1"/>
  <c r="AV80" i="3" s="1"/>
  <c r="AV74" i="3"/>
  <c r="AV73" i="3"/>
  <c r="AX23" i="3"/>
  <c r="AX29" i="3" s="1"/>
  <c r="AX24" i="3"/>
  <c r="AX25" i="3"/>
  <c r="AX26" i="3"/>
  <c r="AX28" i="3"/>
  <c r="AV43" i="3"/>
  <c r="AW17" i="3"/>
  <c r="AW5" i="3"/>
  <c r="AZ24" i="4"/>
  <c r="AZ22" i="4"/>
  <c r="AZ21" i="4"/>
  <c r="AZ23" i="4"/>
  <c r="BB7" i="4"/>
  <c r="BA8" i="4"/>
  <c r="AV58" i="3"/>
  <c r="BB28" i="4"/>
  <c r="BB29" i="4" s="1"/>
  <c r="AY6" i="3"/>
  <c r="BB33" i="4"/>
  <c r="AY11" i="3" s="1"/>
  <c r="BB36" i="4"/>
  <c r="AY13" i="3" s="1"/>
  <c r="BB17" i="4"/>
  <c r="BB15" i="4"/>
  <c r="BB34" i="4"/>
  <c r="AY12" i="3" s="1"/>
  <c r="BB19" i="4"/>
  <c r="AY15" i="3" s="1"/>
  <c r="AX90" i="3"/>
  <c r="AX86" i="3"/>
  <c r="AX63" i="3" s="1"/>
  <c r="AX89" i="3"/>
  <c r="AX85" i="3"/>
  <c r="AX47" i="3" s="1"/>
  <c r="AZ19" i="3"/>
  <c r="AZ18" i="3" s="1"/>
  <c r="AZ3" i="3"/>
  <c r="BD3" i="4"/>
  <c r="BC9" i="4"/>
  <c r="BC6" i="4"/>
  <c r="AZ4" i="3" s="1"/>
  <c r="BC10" i="4"/>
  <c r="AZ7" i="3" s="1"/>
  <c r="AZ16" i="4"/>
  <c r="AW8" i="3" s="1"/>
  <c r="AW37" i="3" s="1"/>
  <c r="AW55" i="3" l="1"/>
  <c r="BA18" i="4"/>
  <c r="AX9" i="3" s="1"/>
  <c r="AX62" i="3" s="1"/>
  <c r="AW39" i="3"/>
  <c r="AW65" i="3"/>
  <c r="AW38" i="3"/>
  <c r="AW57" i="3"/>
  <c r="AW48" i="3"/>
  <c r="AW53" i="3"/>
  <c r="AW45" i="3"/>
  <c r="AW64" i="3"/>
  <c r="AW51" i="3"/>
  <c r="AW66" i="3"/>
  <c r="AW49" i="3"/>
  <c r="AW54" i="3"/>
  <c r="AW44" i="3"/>
  <c r="AW42" i="3"/>
  <c r="AW73" i="3"/>
  <c r="AW74" i="3"/>
  <c r="AW79" i="3"/>
  <c r="AW80" i="3" s="1"/>
  <c r="AY10" i="3"/>
  <c r="AX17" i="3"/>
  <c r="BA23" i="4"/>
  <c r="AX5" i="3"/>
  <c r="BA24" i="4"/>
  <c r="BA22" i="4"/>
  <c r="BA21" i="4"/>
  <c r="AW67" i="3"/>
  <c r="AW76" i="3" s="1"/>
  <c r="AW50" i="3"/>
  <c r="AW46" i="3"/>
  <c r="AW41" i="3"/>
  <c r="AW40" i="3"/>
  <c r="AY86" i="3"/>
  <c r="AY63" i="3" s="1"/>
  <c r="AY89" i="3"/>
  <c r="AY85" i="3"/>
  <c r="AY47" i="3" s="1"/>
  <c r="AY90" i="3"/>
  <c r="BB8" i="4"/>
  <c r="BC7" i="4"/>
  <c r="BC28" i="4"/>
  <c r="BC29" i="4" s="1"/>
  <c r="AZ10" i="3" s="1"/>
  <c r="AZ6" i="3"/>
  <c r="BC34" i="4"/>
  <c r="AZ12" i="3" s="1"/>
  <c r="BC36" i="4"/>
  <c r="AZ13" i="3" s="1"/>
  <c r="BC19" i="4"/>
  <c r="AZ15" i="3" s="1"/>
  <c r="BC33" i="4"/>
  <c r="AZ11" i="3" s="1"/>
  <c r="BC17" i="4"/>
  <c r="BC15" i="4"/>
  <c r="BA16" i="4"/>
  <c r="AX8" i="3" s="1"/>
  <c r="AX37" i="3" s="1"/>
  <c r="AX78" i="3"/>
  <c r="AX77" i="3"/>
  <c r="AX72" i="3"/>
  <c r="AX71" i="3"/>
  <c r="AX61" i="3"/>
  <c r="AX34" i="3"/>
  <c r="BA35" i="4"/>
  <c r="AX14" i="3" s="1"/>
  <c r="AW43" i="3"/>
  <c r="BA19" i="3"/>
  <c r="BA18" i="3" s="1"/>
  <c r="BA3" i="3"/>
  <c r="BE3" i="4"/>
  <c r="BD9" i="4"/>
  <c r="BD6" i="4"/>
  <c r="BA4" i="3" s="1"/>
  <c r="BD10" i="4"/>
  <c r="BA7" i="3" s="1"/>
  <c r="AW58" i="3"/>
  <c r="AW59" i="3"/>
  <c r="AX53" i="3" l="1"/>
  <c r="AX49" i="3"/>
  <c r="AX65" i="3"/>
  <c r="AX38" i="3"/>
  <c r="BB18" i="4"/>
  <c r="AY9" i="3" s="1"/>
  <c r="AY62" i="3" s="1"/>
  <c r="AX55" i="3"/>
  <c r="AX64" i="3"/>
  <c r="AX66" i="3"/>
  <c r="AX51" i="3"/>
  <c r="AX57" i="3"/>
  <c r="AX48" i="3"/>
  <c r="AX45" i="3"/>
  <c r="AX44" i="3"/>
  <c r="AX54" i="3"/>
  <c r="AX39" i="3"/>
  <c r="AX42" i="3"/>
  <c r="AX43" i="3"/>
  <c r="AX58" i="3"/>
  <c r="BC8" i="4"/>
  <c r="BD7" i="4"/>
  <c r="BB16" i="4"/>
  <c r="AY8" i="3" s="1"/>
  <c r="AY37" i="3" s="1"/>
  <c r="BD28" i="4"/>
  <c r="BA6" i="3"/>
  <c r="BD34" i="4"/>
  <c r="BA12" i="3" s="1"/>
  <c r="BD33" i="4"/>
  <c r="BA11" i="3" s="1"/>
  <c r="BD36" i="4"/>
  <c r="BA13" i="3" s="1"/>
  <c r="BD19" i="4"/>
  <c r="BA15" i="3" s="1"/>
  <c r="BD17" i="4"/>
  <c r="BD15" i="4"/>
  <c r="BD29" i="4"/>
  <c r="BA10" i="3" s="1"/>
  <c r="BB19" i="3"/>
  <c r="BB18" i="3" s="1"/>
  <c r="BB3" i="3"/>
  <c r="BF3" i="4"/>
  <c r="BE9" i="4"/>
  <c r="BE6" i="4"/>
  <c r="BB4" i="3" s="1"/>
  <c r="BE10" i="4"/>
  <c r="BB7" i="3" s="1"/>
  <c r="AX75" i="3"/>
  <c r="AX79" i="3" s="1"/>
  <c r="AX80" i="3" s="1"/>
  <c r="AX74" i="3"/>
  <c r="AX73" i="3"/>
  <c r="AX59" i="3"/>
  <c r="AY17" i="3"/>
  <c r="BB23" i="4"/>
  <c r="AY5" i="3"/>
  <c r="BB24" i="4"/>
  <c r="BB22" i="4"/>
  <c r="BB21" i="4"/>
  <c r="AX67" i="3"/>
  <c r="AX76" i="3" s="1"/>
  <c r="AX50" i="3"/>
  <c r="AX46" i="3"/>
  <c r="AX41" i="3"/>
  <c r="AX40" i="3"/>
  <c r="AZ89" i="3"/>
  <c r="AZ85" i="3"/>
  <c r="AZ47" i="3" s="1"/>
  <c r="AZ90" i="3"/>
  <c r="AZ86" i="3"/>
  <c r="AZ63" i="3" s="1"/>
  <c r="AZ23" i="3"/>
  <c r="AZ29" i="3" s="1"/>
  <c r="AZ24" i="3"/>
  <c r="AZ25" i="3"/>
  <c r="AZ26" i="3"/>
  <c r="AZ28" i="3"/>
  <c r="AY23" i="3"/>
  <c r="AY29" i="3" s="1"/>
  <c r="AY28" i="3"/>
  <c r="AY26" i="3"/>
  <c r="AY25" i="3"/>
  <c r="AY24" i="3"/>
  <c r="AY57" i="3" l="1"/>
  <c r="AY65" i="3"/>
  <c r="AY51" i="3"/>
  <c r="BC18" i="4"/>
  <c r="AZ9" i="3" s="1"/>
  <c r="AZ54" i="3" s="1"/>
  <c r="AY54" i="3"/>
  <c r="AY49" i="3"/>
  <c r="AY48" i="3"/>
  <c r="AY45" i="3"/>
  <c r="AY44" i="3"/>
  <c r="AY43" i="3"/>
  <c r="BC16" i="4"/>
  <c r="AZ8" i="3" s="1"/>
  <c r="AZ37" i="3" s="1"/>
  <c r="AZ50" i="3" s="1"/>
  <c r="AY78" i="3"/>
  <c r="AY77" i="3"/>
  <c r="AY72" i="3"/>
  <c r="AY66" i="3"/>
  <c r="AY71" i="3"/>
  <c r="AY55" i="3"/>
  <c r="AY53" i="3"/>
  <c r="AY61" i="3"/>
  <c r="AY64" i="3"/>
  <c r="AY42" i="3"/>
  <c r="AY39" i="3"/>
  <c r="AY38" i="3"/>
  <c r="AY67" i="3" s="1"/>
  <c r="AY76" i="3" s="1"/>
  <c r="AY34" i="3"/>
  <c r="BB35" i="4"/>
  <c r="AY14" i="3" s="1"/>
  <c r="AY58" i="3"/>
  <c r="BA28" i="3"/>
  <c r="BA25" i="3"/>
  <c r="BA23" i="3"/>
  <c r="BA29" i="3" s="1"/>
  <c r="BA24" i="3"/>
  <c r="BA26" i="3"/>
  <c r="AZ77" i="3"/>
  <c r="AZ72" i="3"/>
  <c r="AZ71" i="3"/>
  <c r="AZ78" i="3"/>
  <c r="AZ61" i="3"/>
  <c r="AZ34" i="3"/>
  <c r="BC35" i="4"/>
  <c r="AZ14" i="3" s="1"/>
  <c r="AY59" i="3"/>
  <c r="BA89" i="3"/>
  <c r="BA85" i="3"/>
  <c r="BA47" i="3" s="1"/>
  <c r="BA90" i="3"/>
  <c r="BA86" i="3"/>
  <c r="BA63" i="3" s="1"/>
  <c r="AY50" i="3"/>
  <c r="AY46" i="3"/>
  <c r="AY41" i="3"/>
  <c r="AY40" i="3"/>
  <c r="BD8" i="4"/>
  <c r="BE7" i="4"/>
  <c r="BC19" i="3"/>
  <c r="BC18" i="3" s="1"/>
  <c r="BC3" i="3"/>
  <c r="BG3" i="4"/>
  <c r="BF9" i="4"/>
  <c r="BF6" i="4"/>
  <c r="BC4" i="3" s="1"/>
  <c r="BF10" i="4"/>
  <c r="BC7" i="3" s="1"/>
  <c r="AZ17" i="3"/>
  <c r="AZ5" i="3"/>
  <c r="BC24" i="4"/>
  <c r="BC23" i="4"/>
  <c r="BC22" i="4"/>
  <c r="BC21" i="4"/>
  <c r="BE28" i="4"/>
  <c r="BE29" i="4" s="1"/>
  <c r="BB10" i="3" s="1"/>
  <c r="BB6" i="3"/>
  <c r="BE34" i="4"/>
  <c r="BB12" i="3" s="1"/>
  <c r="BE33" i="4"/>
  <c r="BB11" i="3" s="1"/>
  <c r="BE36" i="4"/>
  <c r="BB13" i="3" s="1"/>
  <c r="BE19" i="4"/>
  <c r="BB15" i="3" s="1"/>
  <c r="BE17" i="4"/>
  <c r="BE15" i="4"/>
  <c r="AZ66" i="3" l="1"/>
  <c r="AZ39" i="3"/>
  <c r="AZ42" i="3"/>
  <c r="AZ53" i="3"/>
  <c r="AZ44" i="3"/>
  <c r="AZ38" i="3"/>
  <c r="AZ45" i="3"/>
  <c r="AZ65" i="3"/>
  <c r="AZ48" i="3"/>
  <c r="AZ51" i="3"/>
  <c r="AZ49" i="3"/>
  <c r="AZ55" i="3"/>
  <c r="AZ62" i="3"/>
  <c r="AZ57" i="3"/>
  <c r="AZ64" i="3"/>
  <c r="AZ41" i="3"/>
  <c r="AZ67" i="3"/>
  <c r="AZ76" i="3" s="1"/>
  <c r="AZ40" i="3"/>
  <c r="AZ46" i="3"/>
  <c r="BD16" i="4"/>
  <c r="BA8" i="3" s="1"/>
  <c r="BA37" i="3" s="1"/>
  <c r="BA46" i="3" s="1"/>
  <c r="AZ59" i="3"/>
  <c r="BD18" i="4"/>
  <c r="BA9" i="3" s="1"/>
  <c r="BA64" i="3" s="1"/>
  <c r="BA78" i="3"/>
  <c r="BA77" i="3"/>
  <c r="BA72" i="3"/>
  <c r="BA71" i="3"/>
  <c r="BA61" i="3"/>
  <c r="BA34" i="3"/>
  <c r="BD35" i="4"/>
  <c r="BA14" i="3" s="1"/>
  <c r="BC6" i="3"/>
  <c r="BF34" i="4"/>
  <c r="BC12" i="3" s="1"/>
  <c r="BF33" i="4"/>
  <c r="BC11" i="3" s="1"/>
  <c r="BF36" i="4"/>
  <c r="BC13" i="3" s="1"/>
  <c r="BF28" i="4"/>
  <c r="BF29" i="4" s="1"/>
  <c r="BC10" i="3" s="1"/>
  <c r="BF17" i="4"/>
  <c r="BF15" i="4"/>
  <c r="BF19" i="4"/>
  <c r="BC15" i="3" s="1"/>
  <c r="BD19" i="3"/>
  <c r="BD18" i="3" s="1"/>
  <c r="BD3" i="3"/>
  <c r="BG9" i="4"/>
  <c r="BG6" i="4"/>
  <c r="BD4" i="3" s="1"/>
  <c r="BG10" i="4"/>
  <c r="BD7" i="3" s="1"/>
  <c r="BH3" i="4"/>
  <c r="AZ75" i="3"/>
  <c r="AZ79" i="3" s="1"/>
  <c r="AZ74" i="3"/>
  <c r="AZ73" i="3"/>
  <c r="AY75" i="3"/>
  <c r="AY79" i="3" s="1"/>
  <c r="AY80" i="3" s="1"/>
  <c r="AY74" i="3"/>
  <c r="AY73" i="3"/>
  <c r="BB26" i="3"/>
  <c r="BB25" i="3"/>
  <c r="BB24" i="3"/>
  <c r="BB23" i="3"/>
  <c r="BB29" i="3" s="1"/>
  <c r="BB28" i="3"/>
  <c r="BB89" i="3"/>
  <c r="BB85" i="3"/>
  <c r="BB47" i="3" s="1"/>
  <c r="BB90" i="3"/>
  <c r="BB86" i="3"/>
  <c r="BB63" i="3" s="1"/>
  <c r="BF7" i="4"/>
  <c r="BE8" i="4"/>
  <c r="AZ43" i="3"/>
  <c r="BA17" i="3"/>
  <c r="BA5" i="3"/>
  <c r="BD24" i="4"/>
  <c r="BD22" i="4"/>
  <c r="BD21" i="4"/>
  <c r="BD23" i="4"/>
  <c r="AZ58" i="3"/>
  <c r="BA59" i="3" l="1"/>
  <c r="BE18" i="4"/>
  <c r="BB9" i="3" s="1"/>
  <c r="BB62" i="3" s="1"/>
  <c r="BA40" i="3"/>
  <c r="BA41" i="3"/>
  <c r="BA50" i="3"/>
  <c r="BA48" i="3"/>
  <c r="BA66" i="3"/>
  <c r="BA45" i="3"/>
  <c r="BA57" i="3"/>
  <c r="BA54" i="3"/>
  <c r="BA38" i="3"/>
  <c r="BA67" i="3" s="1"/>
  <c r="BA76" i="3" s="1"/>
  <c r="BA49" i="3"/>
  <c r="BA39" i="3"/>
  <c r="BA65" i="3"/>
  <c r="BA51" i="3"/>
  <c r="BA42" i="3"/>
  <c r="BA53" i="3"/>
  <c r="BA55" i="3"/>
  <c r="BA62" i="3"/>
  <c r="BA44" i="3"/>
  <c r="BE16" i="4"/>
  <c r="BB8" i="3" s="1"/>
  <c r="BB37" i="3" s="1"/>
  <c r="BB50" i="3" s="1"/>
  <c r="BA43" i="3"/>
  <c r="BB54" i="3"/>
  <c r="BB57" i="3"/>
  <c r="BB48" i="3"/>
  <c r="BB51" i="3"/>
  <c r="BB45" i="3"/>
  <c r="BB65" i="3"/>
  <c r="BB44" i="3"/>
  <c r="BG33" i="4"/>
  <c r="BD11" i="3" s="1"/>
  <c r="BG36" i="4"/>
  <c r="BD13" i="3" s="1"/>
  <c r="BG28" i="4"/>
  <c r="BG29" i="4" s="1"/>
  <c r="BD10" i="3" s="1"/>
  <c r="BD24" i="3" s="1"/>
  <c r="BD6" i="3"/>
  <c r="BG34" i="4"/>
  <c r="BD12" i="3" s="1"/>
  <c r="BG17" i="4"/>
  <c r="BG15" i="4"/>
  <c r="BG19" i="4"/>
  <c r="BD15" i="3" s="1"/>
  <c r="BA58" i="3"/>
  <c r="AZ80" i="3"/>
  <c r="BC28" i="3"/>
  <c r="BC26" i="3"/>
  <c r="BC25" i="3"/>
  <c r="BC24" i="3"/>
  <c r="BC23" i="3"/>
  <c r="BC29" i="3" s="1"/>
  <c r="BC89" i="3"/>
  <c r="BC85" i="3"/>
  <c r="BC47" i="3" s="1"/>
  <c r="BC90" i="3"/>
  <c r="BC86" i="3"/>
  <c r="BC63" i="3" s="1"/>
  <c r="BB78" i="3"/>
  <c r="BB77" i="3"/>
  <c r="BB72" i="3"/>
  <c r="BB66" i="3"/>
  <c r="BB64" i="3"/>
  <c r="BB71" i="3"/>
  <c r="BB61" i="3"/>
  <c r="BB34" i="3"/>
  <c r="BE35" i="4"/>
  <c r="BB14" i="3" s="1"/>
  <c r="BE19" i="3"/>
  <c r="BE18" i="3" s="1"/>
  <c r="BE3" i="3"/>
  <c r="BH10" i="4"/>
  <c r="BE7" i="3" s="1"/>
  <c r="BI3" i="4"/>
  <c r="BH9" i="4"/>
  <c r="BH6" i="4"/>
  <c r="BE4" i="3" s="1"/>
  <c r="BB17" i="3"/>
  <c r="BE24" i="4"/>
  <c r="BB5" i="3"/>
  <c r="BB59" i="3" s="1"/>
  <c r="BE22" i="4"/>
  <c r="BE21" i="4"/>
  <c r="BE23" i="4"/>
  <c r="BA73" i="3"/>
  <c r="BA75" i="3"/>
  <c r="BA79" i="3" s="1"/>
  <c r="BA80" i="3" s="1"/>
  <c r="BA74" i="3"/>
  <c r="BG7" i="4"/>
  <c r="BF8" i="4"/>
  <c r="BB38" i="3" l="1"/>
  <c r="BB39" i="3"/>
  <c r="BB49" i="3"/>
  <c r="BB53" i="3"/>
  <c r="BB55" i="3"/>
  <c r="BB42" i="3"/>
  <c r="BF16" i="4"/>
  <c r="BC8" i="3" s="1"/>
  <c r="BC37" i="3" s="1"/>
  <c r="BC50" i="3" s="1"/>
  <c r="BB67" i="3"/>
  <c r="BB76" i="3" s="1"/>
  <c r="BD25" i="3"/>
  <c r="BD26" i="3"/>
  <c r="BD28" i="3"/>
  <c r="BD23" i="3"/>
  <c r="BD29" i="3" s="1"/>
  <c r="BG35" i="4" s="1"/>
  <c r="BD14" i="3" s="1"/>
  <c r="BB46" i="3"/>
  <c r="BF18" i="4"/>
  <c r="BC9" i="3" s="1"/>
  <c r="BC54" i="3" s="1"/>
  <c r="BB40" i="3"/>
  <c r="BB41" i="3"/>
  <c r="BB58" i="3"/>
  <c r="BD85" i="3"/>
  <c r="BD47" i="3" s="1"/>
  <c r="BD90" i="3"/>
  <c r="BD86" i="3"/>
  <c r="BD63" i="3" s="1"/>
  <c r="BD89" i="3"/>
  <c r="BB75" i="3"/>
  <c r="BB79" i="3" s="1"/>
  <c r="BB80" i="3" s="1"/>
  <c r="BB74" i="3"/>
  <c r="BB73" i="3"/>
  <c r="BC78" i="3"/>
  <c r="BC77" i="3"/>
  <c r="BC71" i="3"/>
  <c r="BC72" i="3"/>
  <c r="BC61" i="3"/>
  <c r="BC34" i="3"/>
  <c r="BF35" i="4"/>
  <c r="BC14" i="3" s="1"/>
  <c r="BH36" i="4"/>
  <c r="BE13" i="3" s="1"/>
  <c r="BH28" i="4"/>
  <c r="BE6" i="3"/>
  <c r="BH34" i="4"/>
  <c r="BE12" i="3" s="1"/>
  <c r="BH33" i="4"/>
  <c r="BE11" i="3" s="1"/>
  <c r="BH17" i="4"/>
  <c r="BH15" i="4"/>
  <c r="BH19" i="4"/>
  <c r="BE15" i="3" s="1"/>
  <c r="BH29" i="4"/>
  <c r="BE10" i="3" s="1"/>
  <c r="BF19" i="3"/>
  <c r="BF18" i="3" s="1"/>
  <c r="BF3" i="3"/>
  <c r="BI10" i="4"/>
  <c r="BF7" i="3" s="1"/>
  <c r="BJ3" i="4"/>
  <c r="BI9" i="4"/>
  <c r="BI6" i="4"/>
  <c r="BF4" i="3" s="1"/>
  <c r="BC17" i="3"/>
  <c r="BF24" i="4"/>
  <c r="BF22" i="4"/>
  <c r="BC5" i="3"/>
  <c r="BC59" i="3" s="1"/>
  <c r="BF21" i="4"/>
  <c r="BF23" i="4"/>
  <c r="BH7" i="4"/>
  <c r="BG8" i="4"/>
  <c r="BB43" i="3"/>
  <c r="BG16" i="4" l="1"/>
  <c r="BD8" i="3" s="1"/>
  <c r="BD37" i="3" s="1"/>
  <c r="BD50" i="3" s="1"/>
  <c r="BC40" i="3"/>
  <c r="BC41" i="3"/>
  <c r="BC46" i="3"/>
  <c r="BD34" i="3"/>
  <c r="BD74" i="3" s="1"/>
  <c r="BD61" i="3"/>
  <c r="BD71" i="3"/>
  <c r="BD77" i="3"/>
  <c r="BD72" i="3"/>
  <c r="BD78" i="3"/>
  <c r="BC38" i="3"/>
  <c r="BC67" i="3" s="1"/>
  <c r="BC76" i="3" s="1"/>
  <c r="BC55" i="3"/>
  <c r="BC64" i="3"/>
  <c r="BC42" i="3"/>
  <c r="BC65" i="3"/>
  <c r="BC62" i="3"/>
  <c r="BC44" i="3"/>
  <c r="BC66" i="3"/>
  <c r="BC49" i="3"/>
  <c r="BC51" i="3"/>
  <c r="BC45" i="3"/>
  <c r="BC58" i="3"/>
  <c r="BC39" i="3"/>
  <c r="BC48" i="3"/>
  <c r="BC53" i="3"/>
  <c r="BC57" i="3"/>
  <c r="BC43" i="3"/>
  <c r="BE90" i="3"/>
  <c r="BE86" i="3"/>
  <c r="BE63" i="3" s="1"/>
  <c r="BE89" i="3"/>
  <c r="BE85" i="3"/>
  <c r="BE47" i="3" s="1"/>
  <c r="BI7" i="4"/>
  <c r="BH8" i="4"/>
  <c r="BE28" i="3"/>
  <c r="BE26" i="3"/>
  <c r="BE25" i="3"/>
  <c r="BE24" i="3"/>
  <c r="BE23" i="3"/>
  <c r="BE29" i="3" s="1"/>
  <c r="BD17" i="3"/>
  <c r="BG22" i="4"/>
  <c r="BD5" i="3"/>
  <c r="BD59" i="3" s="1"/>
  <c r="BG24" i="4"/>
  <c r="BG21" i="4"/>
  <c r="BG23" i="4"/>
  <c r="BI36" i="4"/>
  <c r="BF13" i="3" s="1"/>
  <c r="BF6" i="3"/>
  <c r="BI34" i="4"/>
  <c r="BF12" i="3" s="1"/>
  <c r="BI33" i="4"/>
  <c r="BF11" i="3" s="1"/>
  <c r="BI17" i="4"/>
  <c r="BI15" i="4"/>
  <c r="BI19" i="4"/>
  <c r="BF15" i="3" s="1"/>
  <c r="BI28" i="4"/>
  <c r="BI29" i="4" s="1"/>
  <c r="BF10" i="3" s="1"/>
  <c r="BC74" i="3"/>
  <c r="BC73" i="3"/>
  <c r="BC75" i="3"/>
  <c r="BC79" i="3" s="1"/>
  <c r="BC80" i="3" s="1"/>
  <c r="BG19" i="3"/>
  <c r="BG18" i="3" s="1"/>
  <c r="BG3" i="3"/>
  <c r="BJ10" i="4"/>
  <c r="BG7" i="3" s="1"/>
  <c r="BK3" i="4"/>
  <c r="BJ9" i="4"/>
  <c r="BJ6" i="4"/>
  <c r="BG4" i="3" s="1"/>
  <c r="BG18" i="4"/>
  <c r="BD9" i="3" s="1"/>
  <c r="BD40" i="3" l="1"/>
  <c r="BD46" i="3"/>
  <c r="BD41" i="3"/>
  <c r="BH16" i="4"/>
  <c r="BE8" i="3" s="1"/>
  <c r="BE37" i="3" s="1"/>
  <c r="BE46" i="3" s="1"/>
  <c r="BD75" i="3"/>
  <c r="BD79" i="3" s="1"/>
  <c r="BD80" i="3" s="1"/>
  <c r="BD73" i="3"/>
  <c r="BD58" i="3"/>
  <c r="BD43" i="3"/>
  <c r="BD49" i="3"/>
  <c r="BD57" i="3"/>
  <c r="BD62" i="3"/>
  <c r="BD48" i="3"/>
  <c r="BD51" i="3"/>
  <c r="BD54" i="3"/>
  <c r="BD45" i="3"/>
  <c r="BD44" i="3"/>
  <c r="BD65" i="3"/>
  <c r="BD42" i="3"/>
  <c r="BD39" i="3"/>
  <c r="BD66" i="3"/>
  <c r="BD38" i="3"/>
  <c r="BD67" i="3" s="1"/>
  <c r="BD76" i="3" s="1"/>
  <c r="BD55" i="3"/>
  <c r="BD53" i="3"/>
  <c r="BD64" i="3"/>
  <c r="BE78" i="3"/>
  <c r="BE77" i="3"/>
  <c r="BE72" i="3"/>
  <c r="BE71" i="3"/>
  <c r="BE61" i="3"/>
  <c r="BE34" i="3"/>
  <c r="BH35" i="4"/>
  <c r="BE14" i="3" s="1"/>
  <c r="BF23" i="3"/>
  <c r="BF29" i="3" s="1"/>
  <c r="BF24" i="3"/>
  <c r="BF25" i="3"/>
  <c r="BF26" i="3"/>
  <c r="BF28" i="3"/>
  <c r="BH18" i="4"/>
  <c r="BE9" i="3" s="1"/>
  <c r="BE55" i="3" s="1"/>
  <c r="BF90" i="3"/>
  <c r="BF86" i="3"/>
  <c r="BF63" i="3" s="1"/>
  <c r="BF89" i="3"/>
  <c r="BF85" i="3"/>
  <c r="BF47" i="3" s="1"/>
  <c r="BE17" i="3"/>
  <c r="BH23" i="4"/>
  <c r="BE5" i="3"/>
  <c r="BH24" i="4"/>
  <c r="BH21" i="4"/>
  <c r="BH22" i="4"/>
  <c r="BJ7" i="4"/>
  <c r="BI8" i="4"/>
  <c r="BJ28" i="4"/>
  <c r="BJ29" i="4" s="1"/>
  <c r="BG10" i="3" s="1"/>
  <c r="BG6" i="3"/>
  <c r="BJ33" i="4"/>
  <c r="BG11" i="3" s="1"/>
  <c r="BJ36" i="4"/>
  <c r="BG13" i="3" s="1"/>
  <c r="BJ17" i="4"/>
  <c r="BJ15" i="4"/>
  <c r="BJ34" i="4"/>
  <c r="BG12" i="3" s="1"/>
  <c r="BJ19" i="4"/>
  <c r="BG15" i="3" s="1"/>
  <c r="BH19" i="3"/>
  <c r="BH18" i="3" s="1"/>
  <c r="BH3" i="3"/>
  <c r="BL3" i="4"/>
  <c r="BK9" i="4"/>
  <c r="BK6" i="4"/>
  <c r="BH4" i="3" s="1"/>
  <c r="BK10" i="4"/>
  <c r="BH7" i="3" s="1"/>
  <c r="BI16" i="4" l="1"/>
  <c r="BF8" i="3" s="1"/>
  <c r="BF37" i="3" s="1"/>
  <c r="BF50" i="3" s="1"/>
  <c r="BE50" i="3"/>
  <c r="BE40" i="3"/>
  <c r="BE41" i="3"/>
  <c r="BE43" i="3"/>
  <c r="BE39" i="3"/>
  <c r="BE42" i="3"/>
  <c r="BE58" i="3"/>
  <c r="BI18" i="4"/>
  <c r="BF9" i="3" s="1"/>
  <c r="BF48" i="3" s="1"/>
  <c r="BE59" i="3"/>
  <c r="BE64" i="3"/>
  <c r="BE53" i="3"/>
  <c r="BK28" i="4"/>
  <c r="BK29" i="4" s="1"/>
  <c r="BH10" i="3" s="1"/>
  <c r="BH6" i="3"/>
  <c r="BK34" i="4"/>
  <c r="BH12" i="3" s="1"/>
  <c r="BK36" i="4"/>
  <c r="BH13" i="3" s="1"/>
  <c r="BK19" i="4"/>
  <c r="BH15" i="3" s="1"/>
  <c r="BK33" i="4"/>
  <c r="BH11" i="3" s="1"/>
  <c r="BK17" i="4"/>
  <c r="BK15" i="4"/>
  <c r="BI19" i="3"/>
  <c r="BI18" i="3" s="1"/>
  <c r="BI3" i="3"/>
  <c r="BM3" i="4"/>
  <c r="BL9" i="4"/>
  <c r="BL6" i="4"/>
  <c r="BI4" i="3" s="1"/>
  <c r="BL10" i="4"/>
  <c r="BI7" i="3" s="1"/>
  <c r="BG90" i="3"/>
  <c r="BG86" i="3"/>
  <c r="BG63" i="3" s="1"/>
  <c r="BG89" i="3"/>
  <c r="BG85" i="3"/>
  <c r="BG47" i="3" s="1"/>
  <c r="BF78" i="3"/>
  <c r="BF77" i="3"/>
  <c r="BF72" i="3"/>
  <c r="BF71" i="3"/>
  <c r="BF61" i="3"/>
  <c r="BF34" i="3"/>
  <c r="BI35" i="4"/>
  <c r="BF14" i="3" s="1"/>
  <c r="BG24" i="3"/>
  <c r="BG23" i="3"/>
  <c r="BG29" i="3" s="1"/>
  <c r="BG28" i="3"/>
  <c r="BG26" i="3"/>
  <c r="BG25" i="3"/>
  <c r="BF17" i="3"/>
  <c r="BI23" i="4"/>
  <c r="BF5" i="3"/>
  <c r="BI22" i="4"/>
  <c r="BI24" i="4"/>
  <c r="BI21" i="4"/>
  <c r="BE74" i="3"/>
  <c r="BE73" i="3"/>
  <c r="BE75" i="3"/>
  <c r="BE79" i="3" s="1"/>
  <c r="BE80" i="3" s="1"/>
  <c r="BJ8" i="4"/>
  <c r="BK7" i="4"/>
  <c r="BE54" i="3"/>
  <c r="BE62" i="3"/>
  <c r="BE51" i="3"/>
  <c r="BE48" i="3"/>
  <c r="BE49" i="3"/>
  <c r="BE45" i="3"/>
  <c r="BE57" i="3"/>
  <c r="BE44" i="3"/>
  <c r="BE65" i="3"/>
  <c r="BE38" i="3"/>
  <c r="BE67" i="3" s="1"/>
  <c r="BE76" i="3" s="1"/>
  <c r="BE66" i="3"/>
  <c r="BF41" i="3" l="1"/>
  <c r="BF46" i="3"/>
  <c r="BF40" i="3"/>
  <c r="BF59" i="3"/>
  <c r="BF62" i="3"/>
  <c r="BF39" i="3"/>
  <c r="BF42" i="3"/>
  <c r="BF55" i="3"/>
  <c r="BF66" i="3"/>
  <c r="BJ18" i="4"/>
  <c r="BG9" i="3" s="1"/>
  <c r="BG62" i="3" s="1"/>
  <c r="BF38" i="3"/>
  <c r="BF67" i="3" s="1"/>
  <c r="BF76" i="3" s="1"/>
  <c r="BF65" i="3"/>
  <c r="BF45" i="3"/>
  <c r="BF44" i="3"/>
  <c r="BL29" i="4"/>
  <c r="BI10" i="3" s="1"/>
  <c r="BI26" i="3" s="1"/>
  <c r="BF64" i="3"/>
  <c r="BF58" i="3"/>
  <c r="BF54" i="3"/>
  <c r="BF53" i="3"/>
  <c r="BF49" i="3"/>
  <c r="BF51" i="3"/>
  <c r="BJ16" i="4"/>
  <c r="BG8" i="3" s="1"/>
  <c r="BG37" i="3" s="1"/>
  <c r="BG41" i="3" s="1"/>
  <c r="BF57" i="3"/>
  <c r="BF43" i="3"/>
  <c r="BH86" i="3"/>
  <c r="BH63" i="3" s="1"/>
  <c r="BH89" i="3"/>
  <c r="BH85" i="3"/>
  <c r="BH47" i="3" s="1"/>
  <c r="BH90" i="3"/>
  <c r="BF74" i="3"/>
  <c r="BF73" i="3"/>
  <c r="BF75" i="3"/>
  <c r="BF79" i="3" s="1"/>
  <c r="BF80" i="3" s="1"/>
  <c r="BH23" i="3"/>
  <c r="BH29" i="3" s="1"/>
  <c r="BH24" i="3"/>
  <c r="BH25" i="3"/>
  <c r="BH26" i="3"/>
  <c r="BH28" i="3"/>
  <c r="BK8" i="4"/>
  <c r="BL7" i="4"/>
  <c r="BG17" i="3"/>
  <c r="BJ23" i="4"/>
  <c r="BG5" i="3"/>
  <c r="BJ22" i="4"/>
  <c r="BJ24" i="4"/>
  <c r="BJ21" i="4"/>
  <c r="BL28" i="4"/>
  <c r="BI6" i="3"/>
  <c r="BL34" i="4"/>
  <c r="BI12" i="3" s="1"/>
  <c r="BL33" i="4"/>
  <c r="BI11" i="3" s="1"/>
  <c r="BL36" i="4"/>
  <c r="BI13" i="3" s="1"/>
  <c r="BL19" i="4"/>
  <c r="BI15" i="3" s="1"/>
  <c r="BL17" i="4"/>
  <c r="BL15" i="4"/>
  <c r="BJ19" i="3"/>
  <c r="BJ18" i="3" s="1"/>
  <c r="BJ3" i="3"/>
  <c r="BN3" i="4"/>
  <c r="BM9" i="4"/>
  <c r="BM6" i="4"/>
  <c r="BJ4" i="3" s="1"/>
  <c r="BM10" i="4"/>
  <c r="BJ7" i="3" s="1"/>
  <c r="BG78" i="3"/>
  <c r="BG77" i="3"/>
  <c r="BG72" i="3"/>
  <c r="BG71" i="3"/>
  <c r="BG61" i="3"/>
  <c r="BG34" i="3"/>
  <c r="BJ35" i="4"/>
  <c r="BG14" i="3" s="1"/>
  <c r="BG53" i="3" l="1"/>
  <c r="BG42" i="3"/>
  <c r="BG55" i="3"/>
  <c r="BG64" i="3"/>
  <c r="BG38" i="3"/>
  <c r="BG39" i="3"/>
  <c r="BK16" i="4"/>
  <c r="BH8" i="3" s="1"/>
  <c r="BH37" i="3" s="1"/>
  <c r="BH50" i="3" s="1"/>
  <c r="BG66" i="3"/>
  <c r="BG51" i="3"/>
  <c r="BG48" i="3"/>
  <c r="BG45" i="3"/>
  <c r="BG44" i="3"/>
  <c r="BG49" i="3"/>
  <c r="BG54" i="3"/>
  <c r="BG65" i="3"/>
  <c r="BG57" i="3"/>
  <c r="BI23" i="3"/>
  <c r="BI29" i="3" s="1"/>
  <c r="BI71" i="3" s="1"/>
  <c r="BI24" i="3"/>
  <c r="BI25" i="3"/>
  <c r="BG58" i="3"/>
  <c r="BI28" i="3"/>
  <c r="BG43" i="3"/>
  <c r="BG67" i="3"/>
  <c r="BG76" i="3" s="1"/>
  <c r="BG46" i="3"/>
  <c r="BG50" i="3"/>
  <c r="BG40" i="3"/>
  <c r="BI89" i="3"/>
  <c r="BI85" i="3"/>
  <c r="BI47" i="3" s="1"/>
  <c r="BI90" i="3"/>
  <c r="BI86" i="3"/>
  <c r="BI63" i="3" s="1"/>
  <c r="BH77" i="3"/>
  <c r="BH72" i="3"/>
  <c r="BH71" i="3"/>
  <c r="BH78" i="3"/>
  <c r="BH61" i="3"/>
  <c r="BH34" i="3"/>
  <c r="BK35" i="4"/>
  <c r="BH14" i="3" s="1"/>
  <c r="BG59" i="3"/>
  <c r="BM28" i="4"/>
  <c r="BJ6" i="3"/>
  <c r="BM34" i="4"/>
  <c r="BJ12" i="3" s="1"/>
  <c r="BM33" i="4"/>
  <c r="BJ11" i="3" s="1"/>
  <c r="BM36" i="4"/>
  <c r="BJ13" i="3" s="1"/>
  <c r="BM19" i="4"/>
  <c r="BJ15" i="3" s="1"/>
  <c r="BM17" i="4"/>
  <c r="BM15" i="4"/>
  <c r="BM29" i="4"/>
  <c r="BJ10" i="3" s="1"/>
  <c r="BL8" i="4"/>
  <c r="BM7" i="4"/>
  <c r="BH17" i="3"/>
  <c r="BH5" i="3"/>
  <c r="BK24" i="4"/>
  <c r="BK23" i="4"/>
  <c r="BK21" i="4"/>
  <c r="BK22" i="4"/>
  <c r="BG75" i="3"/>
  <c r="BG79" i="3" s="1"/>
  <c r="BG80" i="3" s="1"/>
  <c r="BG74" i="3"/>
  <c r="BG73" i="3"/>
  <c r="BK19" i="3"/>
  <c r="BK18" i="3" s="1"/>
  <c r="BK3" i="3"/>
  <c r="BO3" i="4"/>
  <c r="BN9" i="4"/>
  <c r="BN6" i="4"/>
  <c r="BK4" i="3" s="1"/>
  <c r="BN10" i="4"/>
  <c r="BK7" i="3" s="1"/>
  <c r="BK18" i="4"/>
  <c r="BH9" i="3" s="1"/>
  <c r="BI72" i="3" l="1"/>
  <c r="BH41" i="3"/>
  <c r="BH40" i="3"/>
  <c r="BH46" i="3"/>
  <c r="BI77" i="3"/>
  <c r="BI78" i="3"/>
  <c r="BL35" i="4"/>
  <c r="BI14" i="3" s="1"/>
  <c r="BI34" i="3"/>
  <c r="BI75" i="3" s="1"/>
  <c r="BI79" i="3" s="1"/>
  <c r="BI61" i="3"/>
  <c r="BL18" i="4"/>
  <c r="BI9" i="3" s="1"/>
  <c r="BI53" i="3" s="1"/>
  <c r="BL16" i="4"/>
  <c r="BI8" i="3" s="1"/>
  <c r="BI37" i="3" s="1"/>
  <c r="BI46" i="3" s="1"/>
  <c r="BH54" i="3"/>
  <c r="BH57" i="3"/>
  <c r="BH45" i="3"/>
  <c r="BH44" i="3"/>
  <c r="BH62" i="3"/>
  <c r="BH49" i="3"/>
  <c r="BH51" i="3"/>
  <c r="BH48" i="3"/>
  <c r="BH65" i="3"/>
  <c r="BH53" i="3"/>
  <c r="BH43" i="3"/>
  <c r="BH55" i="3"/>
  <c r="BH58" i="3"/>
  <c r="BH59" i="3"/>
  <c r="BH75" i="3"/>
  <c r="BH79" i="3" s="1"/>
  <c r="BH80" i="3" s="1"/>
  <c r="BH74" i="3"/>
  <c r="BH73" i="3"/>
  <c r="BK6" i="3"/>
  <c r="BN34" i="4"/>
  <c r="BK12" i="3" s="1"/>
  <c r="BN33" i="4"/>
  <c r="BK11" i="3" s="1"/>
  <c r="BN36" i="4"/>
  <c r="BK13" i="3" s="1"/>
  <c r="BN28" i="4"/>
  <c r="BN29" i="4" s="1"/>
  <c r="BK10" i="3" s="1"/>
  <c r="BN17" i="4"/>
  <c r="BN15" i="4"/>
  <c r="BN19" i="4"/>
  <c r="BK15" i="3" s="1"/>
  <c r="BL19" i="3"/>
  <c r="BL18" i="3" s="1"/>
  <c r="BL3" i="3"/>
  <c r="BO9" i="4"/>
  <c r="BO6" i="4"/>
  <c r="BL4" i="3" s="1"/>
  <c r="BO10" i="4"/>
  <c r="BL7" i="3" s="1"/>
  <c r="BP3" i="4"/>
  <c r="BH38" i="3"/>
  <c r="BH67" i="3" s="1"/>
  <c r="BH76" i="3" s="1"/>
  <c r="BH64" i="3"/>
  <c r="BN7" i="4"/>
  <c r="BM8" i="4"/>
  <c r="BH39" i="3"/>
  <c r="BH66" i="3"/>
  <c r="BI17" i="3"/>
  <c r="BI5" i="3"/>
  <c r="BL24" i="4"/>
  <c r="BL23" i="4"/>
  <c r="BL21" i="4"/>
  <c r="BL22" i="4"/>
  <c r="BH42" i="3"/>
  <c r="BJ26" i="3"/>
  <c r="BJ25" i="3"/>
  <c r="BJ24" i="3"/>
  <c r="BJ23" i="3"/>
  <c r="BJ29" i="3" s="1"/>
  <c r="BJ28" i="3"/>
  <c r="BJ89" i="3"/>
  <c r="BJ85" i="3"/>
  <c r="BJ47" i="3" s="1"/>
  <c r="BJ90" i="3"/>
  <c r="BJ86" i="3"/>
  <c r="BJ63" i="3" s="1"/>
  <c r="BI62" i="3" l="1"/>
  <c r="BI45" i="3"/>
  <c r="BI74" i="3"/>
  <c r="BI55" i="3"/>
  <c r="BI73" i="3"/>
  <c r="BI44" i="3"/>
  <c r="BI64" i="3"/>
  <c r="BI66" i="3"/>
  <c r="BI42" i="3"/>
  <c r="BI54" i="3"/>
  <c r="BI49" i="3"/>
  <c r="BI57" i="3"/>
  <c r="BI65" i="3"/>
  <c r="BI51" i="3"/>
  <c r="BM18" i="4"/>
  <c r="BJ9" i="3" s="1"/>
  <c r="BJ55" i="3" s="1"/>
  <c r="BI48" i="3"/>
  <c r="BI39" i="3"/>
  <c r="BI38" i="3"/>
  <c r="BI67" i="3"/>
  <c r="BI76" i="3" s="1"/>
  <c r="BI59" i="3"/>
  <c r="BI50" i="3"/>
  <c r="BM16" i="4"/>
  <c r="BJ8" i="3" s="1"/>
  <c r="BJ37" i="3" s="1"/>
  <c r="BJ46" i="3" s="1"/>
  <c r="BI40" i="3"/>
  <c r="BI41" i="3"/>
  <c r="BI80" i="3"/>
  <c r="BK89" i="3"/>
  <c r="BK85" i="3"/>
  <c r="BK47" i="3" s="1"/>
  <c r="BK90" i="3"/>
  <c r="BK86" i="3"/>
  <c r="BK63" i="3" s="1"/>
  <c r="BI58" i="3"/>
  <c r="BM19" i="3"/>
  <c r="BM18" i="3" s="1"/>
  <c r="BM3" i="3"/>
  <c r="BP10" i="4"/>
  <c r="BM7" i="3" s="1"/>
  <c r="BQ3" i="4"/>
  <c r="BP9" i="4"/>
  <c r="BP6" i="4"/>
  <c r="BM4" i="3" s="1"/>
  <c r="BK28" i="3"/>
  <c r="BK26" i="3"/>
  <c r="BK25" i="3"/>
  <c r="BK24" i="3"/>
  <c r="BK23" i="3"/>
  <c r="BK29" i="3" s="1"/>
  <c r="BJ78" i="3"/>
  <c r="BJ77" i="3"/>
  <c r="BJ72" i="3"/>
  <c r="BJ71" i="3"/>
  <c r="BJ61" i="3"/>
  <c r="BJ34" i="3"/>
  <c r="BM35" i="4"/>
  <c r="BJ14" i="3" s="1"/>
  <c r="BJ17" i="3"/>
  <c r="BM24" i="4"/>
  <c r="BJ5" i="3"/>
  <c r="BM23" i="4"/>
  <c r="BM21" i="4"/>
  <c r="BM22" i="4"/>
  <c r="BO33" i="4"/>
  <c r="BL11" i="3" s="1"/>
  <c r="BO36" i="4"/>
  <c r="BL13" i="3" s="1"/>
  <c r="BO28" i="4"/>
  <c r="BO29" i="4" s="1"/>
  <c r="BL10" i="3" s="1"/>
  <c r="BL6" i="3"/>
  <c r="BO34" i="4"/>
  <c r="BL12" i="3" s="1"/>
  <c r="BO17" i="4"/>
  <c r="BO15" i="4"/>
  <c r="BO19" i="4"/>
  <c r="BL15" i="3" s="1"/>
  <c r="BO7" i="4"/>
  <c r="BN8" i="4"/>
  <c r="BI43" i="3"/>
  <c r="BJ59" i="3" l="1"/>
  <c r="BJ49" i="3"/>
  <c r="BJ50" i="3"/>
  <c r="BJ62" i="3"/>
  <c r="BJ40" i="3"/>
  <c r="BJ41" i="3"/>
  <c r="BJ64" i="3"/>
  <c r="BJ45" i="3"/>
  <c r="BJ54" i="3"/>
  <c r="BJ38" i="3"/>
  <c r="BJ66" i="3"/>
  <c r="BJ48" i="3"/>
  <c r="BJ39" i="3"/>
  <c r="BJ44" i="3"/>
  <c r="BJ65" i="3"/>
  <c r="BJ42" i="3"/>
  <c r="BJ53" i="3"/>
  <c r="BJ51" i="3"/>
  <c r="BJ57" i="3"/>
  <c r="BJ67" i="3"/>
  <c r="BJ76" i="3" s="1"/>
  <c r="BK17" i="3"/>
  <c r="BN24" i="4"/>
  <c r="BN22" i="4"/>
  <c r="BK5" i="3"/>
  <c r="BN23" i="4"/>
  <c r="BN21" i="4"/>
  <c r="BP7" i="4"/>
  <c r="BO8" i="4"/>
  <c r="BN16" i="4"/>
  <c r="BK8" i="3" s="1"/>
  <c r="BK37" i="3" s="1"/>
  <c r="BN18" i="4"/>
  <c r="BK9" i="3" s="1"/>
  <c r="BK38" i="3" s="1"/>
  <c r="BJ75" i="3"/>
  <c r="BJ79" i="3" s="1"/>
  <c r="BJ80" i="3" s="1"/>
  <c r="BJ74" i="3"/>
  <c r="BJ73" i="3"/>
  <c r="BJ43" i="3"/>
  <c r="BL25" i="3"/>
  <c r="BL24" i="3"/>
  <c r="BL23" i="3"/>
  <c r="BL29" i="3" s="1"/>
  <c r="BL28" i="3"/>
  <c r="BL26" i="3"/>
  <c r="BJ58" i="3"/>
  <c r="BL90" i="3"/>
  <c r="BL89" i="3"/>
  <c r="BL85" i="3"/>
  <c r="BL47" i="3" s="1"/>
  <c r="BL86" i="3"/>
  <c r="BL63" i="3" s="1"/>
  <c r="BP36" i="4"/>
  <c r="BM13" i="3" s="1"/>
  <c r="BP28" i="4"/>
  <c r="BM6" i="3"/>
  <c r="BP34" i="4"/>
  <c r="BM12" i="3" s="1"/>
  <c r="BP33" i="4"/>
  <c r="BM11" i="3" s="1"/>
  <c r="BP17" i="4"/>
  <c r="BP15" i="4"/>
  <c r="BP19" i="4"/>
  <c r="BM15" i="3" s="1"/>
  <c r="BN19" i="3"/>
  <c r="BN18" i="3" s="1"/>
  <c r="BN3" i="3"/>
  <c r="BQ10" i="4"/>
  <c r="BN7" i="3" s="1"/>
  <c r="BR3" i="4"/>
  <c r="BQ9" i="4"/>
  <c r="BQ6" i="4"/>
  <c r="BN4" i="3" s="1"/>
  <c r="BK78" i="3"/>
  <c r="BK77" i="3"/>
  <c r="BK71" i="3"/>
  <c r="BK72" i="3"/>
  <c r="BK61" i="3"/>
  <c r="BK34" i="3"/>
  <c r="BN35" i="4"/>
  <c r="BK14" i="3" s="1"/>
  <c r="BP29" i="4"/>
  <c r="BM10" i="3" s="1"/>
  <c r="BK59" i="3" l="1"/>
  <c r="BK39" i="3"/>
  <c r="BK53" i="3"/>
  <c r="BK55" i="3"/>
  <c r="BK64" i="3"/>
  <c r="BK42" i="3"/>
  <c r="BK66" i="3"/>
  <c r="BO16" i="4"/>
  <c r="BL8" i="3" s="1"/>
  <c r="BL37" i="3" s="1"/>
  <c r="BL46" i="3" s="1"/>
  <c r="BO18" i="4"/>
  <c r="BL9" i="3" s="1"/>
  <c r="BL48" i="3" s="1"/>
  <c r="BK58" i="3"/>
  <c r="BK43" i="3"/>
  <c r="BM28" i="3"/>
  <c r="BM26" i="3"/>
  <c r="BM25" i="3"/>
  <c r="BM24" i="3"/>
  <c r="BM23" i="3"/>
  <c r="BM29" i="3" s="1"/>
  <c r="BM90" i="3"/>
  <c r="BM86" i="3"/>
  <c r="BM63" i="3" s="1"/>
  <c r="BM85" i="3"/>
  <c r="BM47" i="3" s="1"/>
  <c r="BM89" i="3"/>
  <c r="BK65" i="3"/>
  <c r="BK51" i="3"/>
  <c r="BK54" i="3"/>
  <c r="BK57" i="3"/>
  <c r="BK48" i="3"/>
  <c r="BK45" i="3"/>
  <c r="BK49" i="3"/>
  <c r="BK44" i="3"/>
  <c r="BK62" i="3"/>
  <c r="BQ36" i="4"/>
  <c r="BN13" i="3" s="1"/>
  <c r="BN6" i="3"/>
  <c r="BQ34" i="4"/>
  <c r="BN12" i="3" s="1"/>
  <c r="BQ33" i="4"/>
  <c r="BN11" i="3" s="1"/>
  <c r="BQ17" i="4"/>
  <c r="BQ15" i="4"/>
  <c r="BQ19" i="4"/>
  <c r="BN15" i="3" s="1"/>
  <c r="BQ28" i="4"/>
  <c r="BQ29" i="4" s="1"/>
  <c r="BN10" i="3" s="1"/>
  <c r="BN23" i="3" s="1"/>
  <c r="BN29" i="3" s="1"/>
  <c r="BL78" i="3"/>
  <c r="BL77" i="3"/>
  <c r="BL72" i="3"/>
  <c r="BL71" i="3"/>
  <c r="BL61" i="3"/>
  <c r="BL34" i="3"/>
  <c r="BO35" i="4"/>
  <c r="BL14" i="3" s="1"/>
  <c r="BK67" i="3"/>
  <c r="BK76" i="3" s="1"/>
  <c r="BK50" i="3"/>
  <c r="BK46" i="3"/>
  <c r="BK41" i="3"/>
  <c r="BK40" i="3"/>
  <c r="BO19" i="3"/>
  <c r="BO18" i="3" s="1"/>
  <c r="BO3" i="3"/>
  <c r="BR10" i="4"/>
  <c r="BO7" i="3" s="1"/>
  <c r="BS3" i="4"/>
  <c r="BR9" i="4"/>
  <c r="BR6" i="4"/>
  <c r="BO4" i="3" s="1"/>
  <c r="BL17" i="3"/>
  <c r="BO22" i="4"/>
  <c r="BL5" i="3"/>
  <c r="BL59" i="3" s="1"/>
  <c r="BO24" i="4"/>
  <c r="BO21" i="4"/>
  <c r="BO23" i="4"/>
  <c r="BK75" i="3"/>
  <c r="BK79" i="3" s="1"/>
  <c r="BK80" i="3" s="1"/>
  <c r="BK74" i="3"/>
  <c r="BK73" i="3"/>
  <c r="BQ7" i="4"/>
  <c r="BP8" i="4"/>
  <c r="BP16" i="4" l="1"/>
  <c r="BM8" i="3" s="1"/>
  <c r="BM37" i="3" s="1"/>
  <c r="BM46" i="3" s="1"/>
  <c r="BL38" i="3"/>
  <c r="BL67" i="3" s="1"/>
  <c r="BL76" i="3" s="1"/>
  <c r="BL65" i="3"/>
  <c r="BL39" i="3"/>
  <c r="BL42" i="3"/>
  <c r="BL45" i="3"/>
  <c r="BL53" i="3"/>
  <c r="BL49" i="3"/>
  <c r="BL55" i="3"/>
  <c r="BL57" i="3"/>
  <c r="BL66" i="3"/>
  <c r="BL64" i="3"/>
  <c r="BL51" i="3"/>
  <c r="BL50" i="3"/>
  <c r="BL40" i="3"/>
  <c r="BL44" i="3"/>
  <c r="BL41" i="3"/>
  <c r="BL54" i="3"/>
  <c r="BL62" i="3"/>
  <c r="BN28" i="3"/>
  <c r="BN26" i="3"/>
  <c r="BN25" i="3"/>
  <c r="BN24" i="3"/>
  <c r="BL58" i="3"/>
  <c r="BR7" i="4"/>
  <c r="BQ8" i="4"/>
  <c r="BL75" i="3"/>
  <c r="BL79" i="3" s="1"/>
  <c r="BL80" i="3" s="1"/>
  <c r="BL74" i="3"/>
  <c r="BL73" i="3"/>
  <c r="BM17" i="3"/>
  <c r="BP23" i="4"/>
  <c r="BM5" i="3"/>
  <c r="BP24" i="4"/>
  <c r="BP21" i="4"/>
  <c r="BP22" i="4"/>
  <c r="BN90" i="3"/>
  <c r="BN86" i="3"/>
  <c r="BN63" i="3" s="1"/>
  <c r="BN89" i="3"/>
  <c r="BN85" i="3"/>
  <c r="BN47" i="3" s="1"/>
  <c r="BR28" i="4"/>
  <c r="BR29" i="4" s="1"/>
  <c r="BO10" i="3" s="1"/>
  <c r="BO6" i="3"/>
  <c r="BR33" i="4"/>
  <c r="BO11" i="3" s="1"/>
  <c r="BR36" i="4"/>
  <c r="BO13" i="3" s="1"/>
  <c r="BR34" i="4"/>
  <c r="BO12" i="3" s="1"/>
  <c r="BR17" i="4"/>
  <c r="BR15" i="4"/>
  <c r="BR19" i="4"/>
  <c r="BO15" i="3" s="1"/>
  <c r="BM78" i="3"/>
  <c r="BM77" i="3"/>
  <c r="BM72" i="3"/>
  <c r="BM71" i="3"/>
  <c r="BM61" i="3"/>
  <c r="BM34" i="3"/>
  <c r="BP35" i="4"/>
  <c r="BM14" i="3" s="1"/>
  <c r="BP18" i="4"/>
  <c r="BM9" i="3" s="1"/>
  <c r="BM53" i="3" s="1"/>
  <c r="BP19" i="3"/>
  <c r="BP18" i="3" s="1"/>
  <c r="BP3" i="3"/>
  <c r="BT3" i="4"/>
  <c r="BS9" i="4"/>
  <c r="BS6" i="4"/>
  <c r="BP4" i="3" s="1"/>
  <c r="BS10" i="4"/>
  <c r="BP7" i="3" s="1"/>
  <c r="BL43" i="3"/>
  <c r="BN78" i="3"/>
  <c r="BN77" i="3"/>
  <c r="BN72" i="3"/>
  <c r="BN71" i="3"/>
  <c r="BN61" i="3"/>
  <c r="BN34" i="3"/>
  <c r="BQ35" i="4"/>
  <c r="BN14" i="3" s="1"/>
  <c r="BQ16" i="4" l="1"/>
  <c r="BN8" i="3" s="1"/>
  <c r="BN37" i="3" s="1"/>
  <c r="BN46" i="3" s="1"/>
  <c r="BM40" i="3"/>
  <c r="BM41" i="3"/>
  <c r="BM50" i="3"/>
  <c r="BO23" i="3"/>
  <c r="BO29" i="3" s="1"/>
  <c r="BO26" i="3"/>
  <c r="BO24" i="3"/>
  <c r="BO28" i="3"/>
  <c r="BO25" i="3"/>
  <c r="BS28" i="4"/>
  <c r="BS29" i="4" s="1"/>
  <c r="BP10" i="3" s="1"/>
  <c r="BP6" i="3"/>
  <c r="BS34" i="4"/>
  <c r="BP12" i="3" s="1"/>
  <c r="BS36" i="4"/>
  <c r="BP13" i="3" s="1"/>
  <c r="BS19" i="4"/>
  <c r="BP15" i="3" s="1"/>
  <c r="BS33" i="4"/>
  <c r="BP11" i="3" s="1"/>
  <c r="BS17" i="4"/>
  <c r="BS15" i="4"/>
  <c r="BM39" i="3"/>
  <c r="BN75" i="3"/>
  <c r="BN79" i="3" s="1"/>
  <c r="BN74" i="3"/>
  <c r="BN73" i="3"/>
  <c r="BQ18" i="4"/>
  <c r="BN9" i="3" s="1"/>
  <c r="BO90" i="3"/>
  <c r="BO86" i="3"/>
  <c r="BO63" i="3" s="1"/>
  <c r="BO89" i="3"/>
  <c r="BO85" i="3"/>
  <c r="BO47" i="3" s="1"/>
  <c r="BQ19" i="3"/>
  <c r="BQ3" i="3"/>
  <c r="BT9" i="4"/>
  <c r="BT6" i="4"/>
  <c r="BT10" i="4"/>
  <c r="BQ7" i="3" s="1"/>
  <c r="BM42" i="3"/>
  <c r="BM44" i="3"/>
  <c r="BM65" i="3"/>
  <c r="BM54" i="3"/>
  <c r="BM51" i="3"/>
  <c r="BM49" i="3"/>
  <c r="BM62" i="3"/>
  <c r="BM48" i="3"/>
  <c r="BM45" i="3"/>
  <c r="BM57" i="3"/>
  <c r="BM55" i="3"/>
  <c r="BN17" i="3"/>
  <c r="BQ23" i="4"/>
  <c r="BN5" i="3"/>
  <c r="BQ24" i="4"/>
  <c r="BQ22" i="4"/>
  <c r="BQ21" i="4"/>
  <c r="BM64" i="3"/>
  <c r="BM43" i="3"/>
  <c r="BR8" i="4"/>
  <c r="BS7" i="4"/>
  <c r="BM75" i="3"/>
  <c r="BM79" i="3" s="1"/>
  <c r="BM80" i="3" s="1"/>
  <c r="BM74" i="3"/>
  <c r="BM73" i="3"/>
  <c r="BM58" i="3"/>
  <c r="BM38" i="3"/>
  <c r="BM67" i="3" s="1"/>
  <c r="BM76" i="3" s="1"/>
  <c r="BM66" i="3"/>
  <c r="BM59" i="3"/>
  <c r="BR16" i="4" l="1"/>
  <c r="BO8" i="3" s="1"/>
  <c r="BO37" i="3" s="1"/>
  <c r="BO50" i="3" s="1"/>
  <c r="BN50" i="3"/>
  <c r="BN40" i="3"/>
  <c r="BN41" i="3"/>
  <c r="G12" i="8"/>
  <c r="G20" i="8"/>
  <c r="G19" i="8" s="1"/>
  <c r="G28" i="8" s="1"/>
  <c r="H12" i="8"/>
  <c r="H20" i="8"/>
  <c r="H19" i="8" s="1"/>
  <c r="H28" i="8" s="1"/>
  <c r="BN59" i="3"/>
  <c r="BT29" i="4"/>
  <c r="BQ10" i="3" s="1"/>
  <c r="BQ25" i="3" s="1"/>
  <c r="BN43" i="3"/>
  <c r="BN58" i="3"/>
  <c r="BN80" i="3"/>
  <c r="H77" i="3"/>
  <c r="H74" i="3"/>
  <c r="H73" i="3"/>
  <c r="H75" i="3"/>
  <c r="H78" i="3"/>
  <c r="H72" i="3"/>
  <c r="H71" i="3"/>
  <c r="BP23" i="3"/>
  <c r="BP29" i="3" s="1"/>
  <c r="BP24" i="3"/>
  <c r="BP25" i="3"/>
  <c r="BP26" i="3"/>
  <c r="BP28" i="3"/>
  <c r="BQ18" i="3"/>
  <c r="F20" i="8"/>
  <c r="F19" i="8" s="1"/>
  <c r="F28" i="8" s="1"/>
  <c r="F12" i="8"/>
  <c r="D20" i="8"/>
  <c r="D19" i="8" s="1"/>
  <c r="D28" i="8" s="1"/>
  <c r="D12" i="8"/>
  <c r="E20" i="8"/>
  <c r="E19" i="8" s="1"/>
  <c r="E28" i="8" s="1"/>
  <c r="E12" i="8"/>
  <c r="BP90" i="3"/>
  <c r="BP86" i="3"/>
  <c r="BP63" i="3" s="1"/>
  <c r="BP89" i="3"/>
  <c r="BP85" i="3"/>
  <c r="BP47" i="3" s="1"/>
  <c r="BS8" i="4"/>
  <c r="BS16" i="4" s="1"/>
  <c r="BP8" i="3" s="1"/>
  <c r="BP37" i="3" s="1"/>
  <c r="BT7" i="4"/>
  <c r="BO17" i="3"/>
  <c r="BR23" i="4"/>
  <c r="BO5" i="3"/>
  <c r="BR24" i="4"/>
  <c r="BR22" i="4"/>
  <c r="BR21" i="4"/>
  <c r="BR18" i="4"/>
  <c r="BO9" i="3" s="1"/>
  <c r="BO55" i="3" s="1"/>
  <c r="BQ4" i="3"/>
  <c r="K6" i="4"/>
  <c r="BN62" i="3"/>
  <c r="BN65" i="3"/>
  <c r="BN57" i="3"/>
  <c r="BN49" i="3"/>
  <c r="BN51" i="3"/>
  <c r="BN54" i="3"/>
  <c r="BN44" i="3"/>
  <c r="BN45" i="3"/>
  <c r="BN48" i="3"/>
  <c r="BN53" i="3"/>
  <c r="BN55" i="3"/>
  <c r="BN42" i="3"/>
  <c r="BN39" i="3"/>
  <c r="BN66" i="3"/>
  <c r="BN38" i="3"/>
  <c r="BN67" i="3" s="1"/>
  <c r="BN76" i="3" s="1"/>
  <c r="BN64" i="3"/>
  <c r="BT28" i="4"/>
  <c r="BQ6" i="3"/>
  <c r="BT34" i="4"/>
  <c r="BQ12" i="3" s="1"/>
  <c r="BT33" i="4"/>
  <c r="BQ11" i="3" s="1"/>
  <c r="BT36" i="4"/>
  <c r="BQ13" i="3" s="1"/>
  <c r="BT19" i="4"/>
  <c r="BQ15" i="3" s="1"/>
  <c r="BT17" i="4"/>
  <c r="BT15" i="4"/>
  <c r="BO78" i="3"/>
  <c r="BO77" i="3"/>
  <c r="BO72" i="3"/>
  <c r="BO71" i="3"/>
  <c r="BO61" i="3"/>
  <c r="BO34" i="3"/>
  <c r="BR35" i="4"/>
  <c r="BO14" i="3" s="1"/>
  <c r="BO40" i="3" l="1"/>
  <c r="BO46" i="3"/>
  <c r="BO41" i="3"/>
  <c r="BO59" i="3"/>
  <c r="BO58" i="3"/>
  <c r="BQ28" i="3"/>
  <c r="BQ26" i="3"/>
  <c r="BQ24" i="3"/>
  <c r="BQ23" i="3"/>
  <c r="BQ29" i="3" s="1"/>
  <c r="BO39" i="3"/>
  <c r="BO66" i="3"/>
  <c r="BO64" i="3"/>
  <c r="BO38" i="3"/>
  <c r="BO67" i="3" s="1"/>
  <c r="BO76" i="3" s="1"/>
  <c r="BO42" i="3"/>
  <c r="H79" i="3"/>
  <c r="BO75" i="3"/>
  <c r="BO79" i="3" s="1"/>
  <c r="BO80" i="3" s="1"/>
  <c r="BO74" i="3"/>
  <c r="BO73" i="3"/>
  <c r="BP77" i="3"/>
  <c r="BP72" i="3"/>
  <c r="BP71" i="3"/>
  <c r="BP78" i="3"/>
  <c r="BP61" i="3"/>
  <c r="BP34" i="3"/>
  <c r="BS35" i="4"/>
  <c r="BP14" i="3" s="1"/>
  <c r="BO54" i="3"/>
  <c r="BO65" i="3"/>
  <c r="BO49" i="3"/>
  <c r="BO57" i="3"/>
  <c r="BO51" i="3"/>
  <c r="BO44" i="3"/>
  <c r="BO45" i="3"/>
  <c r="BO48" i="3"/>
  <c r="BO62" i="3"/>
  <c r="BQ89" i="3"/>
  <c r="BQ85" i="3"/>
  <c r="BQ47" i="3" s="1"/>
  <c r="H47" i="3" s="1"/>
  <c r="BQ86" i="3"/>
  <c r="BQ63" i="3" s="1"/>
  <c r="H63" i="3" s="1"/>
  <c r="BQ90" i="3"/>
  <c r="D70" i="8"/>
  <c r="D69" i="8" s="1"/>
  <c r="BT8" i="4"/>
  <c r="K7" i="4"/>
  <c r="BP50" i="3"/>
  <c r="BP46" i="3"/>
  <c r="BP41" i="3"/>
  <c r="BP40" i="3"/>
  <c r="BP17" i="3"/>
  <c r="BP5" i="3"/>
  <c r="BS24" i="4"/>
  <c r="BS22" i="4"/>
  <c r="BS21" i="4"/>
  <c r="BS23" i="4"/>
  <c r="BO53" i="3"/>
  <c r="BO43" i="3"/>
  <c r="BS18" i="4"/>
  <c r="BP9" i="3" s="1"/>
  <c r="BP55" i="3" s="1"/>
  <c r="BP43" i="3" l="1"/>
  <c r="BT18" i="4"/>
  <c r="BQ9" i="3" s="1"/>
  <c r="BQ65" i="3" s="1"/>
  <c r="BP53" i="3"/>
  <c r="BT16" i="4"/>
  <c r="BQ8" i="3" s="1"/>
  <c r="BQ37" i="3" s="1"/>
  <c r="BP75" i="3"/>
  <c r="BP79" i="3" s="1"/>
  <c r="BP80" i="3" s="1"/>
  <c r="BP74" i="3"/>
  <c r="BP73" i="3"/>
  <c r="BP54" i="3"/>
  <c r="BP57" i="3"/>
  <c r="BP45" i="3"/>
  <c r="BP48" i="3"/>
  <c r="BP65" i="3"/>
  <c r="BP44" i="3"/>
  <c r="BP51" i="3"/>
  <c r="BP62" i="3"/>
  <c r="BP49" i="3"/>
  <c r="BP38" i="3"/>
  <c r="BP67" i="3" s="1"/>
  <c r="BP76" i="3" s="1"/>
  <c r="BP64" i="3"/>
  <c r="BQ78" i="3"/>
  <c r="BQ72" i="3"/>
  <c r="BQ71" i="3"/>
  <c r="BQ77" i="3"/>
  <c r="BQ61" i="3"/>
  <c r="BQ34" i="3"/>
  <c r="BT35" i="4"/>
  <c r="BQ14" i="3" s="1"/>
  <c r="BP39" i="3"/>
  <c r="BP66" i="3"/>
  <c r="BP58" i="3"/>
  <c r="BQ17" i="3"/>
  <c r="BQ5" i="3"/>
  <c r="BT24" i="4"/>
  <c r="BT22" i="4"/>
  <c r="BT21" i="4"/>
  <c r="BT23" i="4"/>
  <c r="K8" i="4"/>
  <c r="N18" i="38" s="1"/>
  <c r="BP42" i="3"/>
  <c r="BP59" i="3"/>
  <c r="BQ64" i="3" l="1"/>
  <c r="BQ38" i="3"/>
  <c r="BQ39" i="3"/>
  <c r="Z13" i="1"/>
  <c r="BQ55" i="3"/>
  <c r="BQ66" i="3"/>
  <c r="BQ42" i="3"/>
  <c r="BQ53" i="3"/>
  <c r="BQ48" i="3"/>
  <c r="BQ45" i="3"/>
  <c r="BQ62" i="3"/>
  <c r="BQ44" i="3"/>
  <c r="BQ57" i="3"/>
  <c r="BQ54" i="3"/>
  <c r="BQ51" i="3"/>
  <c r="BQ49" i="3"/>
  <c r="BQ59" i="3"/>
  <c r="H59" i="3" s="1"/>
  <c r="H44" i="3"/>
  <c r="BQ75" i="3"/>
  <c r="BQ79" i="3" s="1"/>
  <c r="BQ80" i="3" s="1"/>
  <c r="BQ73" i="3"/>
  <c r="BQ74" i="3"/>
  <c r="H51" i="3"/>
  <c r="BQ67" i="3"/>
  <c r="BQ76" i="3" s="1"/>
  <c r="BQ50" i="3"/>
  <c r="BQ46" i="3"/>
  <c r="BQ41" i="3"/>
  <c r="BQ40" i="3"/>
  <c r="H45" i="3"/>
  <c r="BQ43" i="3"/>
  <c r="J33" i="4"/>
  <c r="H62" i="3"/>
  <c r="BQ58" i="3"/>
  <c r="H33" i="4"/>
  <c r="H57" i="3"/>
  <c r="I33" i="4"/>
  <c r="H54" i="3"/>
  <c r="H49" i="3"/>
  <c r="H65" i="3"/>
  <c r="T33" i="4" l="1"/>
  <c r="Q11" i="3" s="1"/>
  <c r="Q37" i="3" s="1"/>
  <c r="S33" i="4"/>
  <c r="P11" i="3" s="1"/>
  <c r="P37" i="3" s="1"/>
  <c r="U33" i="4"/>
  <c r="R11" i="3" s="1"/>
  <c r="R37" i="3" s="1"/>
  <c r="Q33" i="4"/>
  <c r="N11" i="3" s="1"/>
  <c r="N37" i="3" s="1"/>
  <c r="P33" i="4"/>
  <c r="M11" i="3" s="1"/>
  <c r="M37" i="3" s="1"/>
  <c r="O33" i="4"/>
  <c r="L11" i="3" s="1"/>
  <c r="L37" i="3" s="1"/>
  <c r="R33" i="4"/>
  <c r="O11" i="3" s="1"/>
  <c r="O37" i="3" s="1"/>
  <c r="AD33" i="4"/>
  <c r="AA11" i="3" s="1"/>
  <c r="AA37" i="3" s="1"/>
  <c r="AE33" i="4"/>
  <c r="AB11" i="3" s="1"/>
  <c r="AB37" i="3" s="1"/>
  <c r="AF33" i="4"/>
  <c r="AC11" i="3" s="1"/>
  <c r="AC37" i="3" s="1"/>
  <c r="AG33" i="4"/>
  <c r="AD11" i="3" s="1"/>
  <c r="AD37" i="3" s="1"/>
  <c r="Z33" i="4"/>
  <c r="W11" i="3" s="1"/>
  <c r="W37" i="3" s="1"/>
  <c r="AA33" i="4"/>
  <c r="X11" i="3" s="1"/>
  <c r="X37" i="3" s="1"/>
  <c r="AB33" i="4"/>
  <c r="Y11" i="3" s="1"/>
  <c r="Y37" i="3" s="1"/>
  <c r="AC33" i="4"/>
  <c r="Z11" i="3" s="1"/>
  <c r="Z37" i="3" s="1"/>
  <c r="V33" i="4"/>
  <c r="S11" i="3" s="1"/>
  <c r="S37" i="3" s="1"/>
  <c r="W33" i="4"/>
  <c r="T11" i="3" s="1"/>
  <c r="T37" i="3" s="1"/>
  <c r="X33" i="4"/>
  <c r="U11" i="3" s="1"/>
  <c r="U37" i="3" s="1"/>
  <c r="Y33" i="4"/>
  <c r="V11" i="3" s="1"/>
  <c r="V37" i="3" s="1"/>
  <c r="L50" i="3" l="1"/>
  <c r="K111" i="3" s="1"/>
  <c r="L41" i="3"/>
  <c r="K102" i="3" s="1"/>
  <c r="K98" i="3"/>
  <c r="K103" i="3" s="1"/>
  <c r="L67" i="3"/>
  <c r="L76" i="3" s="1"/>
  <c r="L46" i="3"/>
  <c r="K110" i="3" s="1"/>
  <c r="L40" i="3"/>
  <c r="K101" i="3" s="1"/>
  <c r="M50" i="3"/>
  <c r="M46" i="3"/>
  <c r="M41" i="3"/>
  <c r="M40" i="3"/>
  <c r="M67" i="3"/>
  <c r="M76" i="3" s="1"/>
  <c r="K127" i="3" s="1"/>
  <c r="N67" i="3"/>
  <c r="N76" i="3" s="1"/>
  <c r="N40" i="3"/>
  <c r="L101" i="3" s="1"/>
  <c r="N50" i="3"/>
  <c r="L111" i="3" s="1"/>
  <c r="N46" i="3"/>
  <c r="L110" i="3" s="1"/>
  <c r="N41" i="3"/>
  <c r="L102" i="3" s="1"/>
  <c r="L98" i="3"/>
  <c r="L103" i="3" s="1"/>
  <c r="O40" i="3"/>
  <c r="O50" i="3"/>
  <c r="O67" i="3"/>
  <c r="O76" i="3" s="1"/>
  <c r="L127" i="3" s="1"/>
  <c r="O41" i="3"/>
  <c r="O46" i="3"/>
  <c r="R46" i="3"/>
  <c r="R41" i="3"/>
  <c r="R40" i="3"/>
  <c r="R50" i="3"/>
  <c r="R67" i="3"/>
  <c r="R76" i="3" s="1"/>
  <c r="M98" i="3"/>
  <c r="M103" i="3" s="1"/>
  <c r="P67" i="3"/>
  <c r="P76" i="3" s="1"/>
  <c r="P46" i="3"/>
  <c r="M110" i="3" s="1"/>
  <c r="P40" i="3"/>
  <c r="M101" i="3" s="1"/>
  <c r="P41" i="3"/>
  <c r="M102" i="3" s="1"/>
  <c r="P50" i="3"/>
  <c r="M111" i="3" s="1"/>
  <c r="Q46" i="3"/>
  <c r="Q41" i="3"/>
  <c r="Q40" i="3"/>
  <c r="Q50" i="3"/>
  <c r="Q67" i="3"/>
  <c r="Q76" i="3" s="1"/>
  <c r="M127" i="3" s="1"/>
  <c r="Z67" i="3"/>
  <c r="Z76" i="3" s="1"/>
  <c r="Z46" i="3"/>
  <c r="Z41" i="3"/>
  <c r="Z40" i="3"/>
  <c r="Z50" i="3"/>
  <c r="Y67" i="3"/>
  <c r="Y76" i="3" s="1"/>
  <c r="Y50" i="3"/>
  <c r="Y46" i="3"/>
  <c r="Y41" i="3"/>
  <c r="Y40" i="3"/>
  <c r="X67" i="3"/>
  <c r="X76" i="3" s="1"/>
  <c r="X50" i="3"/>
  <c r="X46" i="3"/>
  <c r="X41" i="3"/>
  <c r="X40" i="3"/>
  <c r="W67" i="3"/>
  <c r="W76" i="3" s="1"/>
  <c r="W50" i="3"/>
  <c r="W46" i="3"/>
  <c r="W41" i="3"/>
  <c r="W40" i="3"/>
  <c r="V67" i="3"/>
  <c r="V76" i="3" s="1"/>
  <c r="V50" i="3"/>
  <c r="V46" i="3"/>
  <c r="V41" i="3"/>
  <c r="V40" i="3"/>
  <c r="AD67" i="3"/>
  <c r="AD76" i="3" s="1"/>
  <c r="AD50" i="3"/>
  <c r="AD46" i="3"/>
  <c r="AD41" i="3"/>
  <c r="AD40" i="3"/>
  <c r="U67" i="3"/>
  <c r="U76" i="3" s="1"/>
  <c r="U50" i="3"/>
  <c r="U46" i="3"/>
  <c r="U41" i="3"/>
  <c r="U40" i="3"/>
  <c r="AC67" i="3"/>
  <c r="AC76" i="3" s="1"/>
  <c r="AC50" i="3"/>
  <c r="AC46" i="3"/>
  <c r="AC41" i="3"/>
  <c r="AC40" i="3"/>
  <c r="T67" i="3"/>
  <c r="T76" i="3" s="1"/>
  <c r="T46" i="3"/>
  <c r="T41" i="3"/>
  <c r="T40" i="3"/>
  <c r="T50" i="3"/>
  <c r="AB67" i="3"/>
  <c r="AB76" i="3" s="1"/>
  <c r="AB46" i="3"/>
  <c r="AB41" i="3"/>
  <c r="AB40" i="3"/>
  <c r="AB50" i="3"/>
  <c r="S67" i="3"/>
  <c r="S76" i="3" s="1"/>
  <c r="N127" i="3" s="1"/>
  <c r="S50" i="3"/>
  <c r="S46" i="3"/>
  <c r="S41" i="3"/>
  <c r="S40" i="3"/>
  <c r="N98" i="3"/>
  <c r="N103" i="3" s="1"/>
  <c r="H37" i="3"/>
  <c r="H67" i="3" s="1"/>
  <c r="AA67" i="3"/>
  <c r="AA76" i="3" s="1"/>
  <c r="AA50" i="3"/>
  <c r="AA46" i="3"/>
  <c r="AA41" i="3"/>
  <c r="AA40" i="3"/>
  <c r="H76" i="3" l="1"/>
  <c r="H48" i="8"/>
  <c r="N118" i="3"/>
  <c r="N104" i="3"/>
  <c r="N101" i="3"/>
  <c r="H40" i="3"/>
  <c r="G48" i="8"/>
  <c r="M118" i="3"/>
  <c r="D47" i="8"/>
  <c r="N102" i="3"/>
  <c r="H41" i="3"/>
  <c r="E48" i="8"/>
  <c r="K118" i="3"/>
  <c r="D48" i="8"/>
  <c r="J118" i="3"/>
  <c r="N110" i="3"/>
  <c r="H46" i="3"/>
  <c r="H46" i="8"/>
  <c r="N111" i="3"/>
  <c r="H50" i="3"/>
  <c r="F48" i="8"/>
  <c r="L118" i="3"/>
  <c r="D65" i="8" l="1"/>
  <c r="D15" i="8"/>
  <c r="D14" i="8" l="1"/>
  <c r="E70" i="8" l="1"/>
  <c r="E69" i="8" s="1"/>
  <c r="F70" i="8" l="1"/>
  <c r="F69" i="8" s="1"/>
  <c r="G70" i="8" l="1"/>
  <c r="G69" i="8" s="1"/>
  <c r="Y14" i="1" l="1"/>
  <c r="E47" i="8"/>
  <c r="H70" i="8" l="1"/>
  <c r="H69" i="8" s="1"/>
  <c r="Z14" i="1"/>
  <c r="Y8" i="1"/>
  <c r="E65" i="8"/>
  <c r="E15" i="8"/>
  <c r="E14" i="8" l="1"/>
  <c r="Z8" i="1" l="1"/>
  <c r="F65" i="8"/>
  <c r="F47" i="8"/>
  <c r="F15" i="8" l="1"/>
  <c r="F14" i="8" s="1"/>
  <c r="G65" i="8" l="1"/>
  <c r="G47" i="8"/>
  <c r="G15" i="8" l="1"/>
  <c r="G14" i="8" s="1"/>
  <c r="H47" i="8" l="1"/>
  <c r="H45" i="8" s="1"/>
  <c r="H49" i="8" s="1"/>
  <c r="H51" i="8" s="1"/>
  <c r="H54" i="8" s="1"/>
  <c r="H55" i="8" s="1"/>
  <c r="H56" i="8" s="1"/>
  <c r="H65" i="8" l="1"/>
  <c r="H15" i="8"/>
  <c r="H14" i="8" s="1"/>
  <c r="H64" i="8"/>
  <c r="H63" i="8" s="1"/>
  <c r="H76" i="8" s="1"/>
  <c r="N132" i="3" l="1"/>
  <c r="H68" i="8"/>
  <c r="G68" i="8"/>
  <c r="M132" i="3"/>
  <c r="G46" i="8" l="1"/>
  <c r="G45" i="8" s="1"/>
  <c r="G49" i="8" s="1"/>
  <c r="G51" i="8" s="1"/>
  <c r="G54" i="8" s="1"/>
  <c r="G55" i="8" s="1"/>
  <c r="G56" i="8" s="1"/>
  <c r="G64" i="8" s="1"/>
  <c r="G63" i="8" s="1"/>
  <c r="G76" i="8" s="1"/>
  <c r="M104" i="3"/>
  <c r="C11" i="1" l="1"/>
  <c r="C16" i="1" s="1"/>
  <c r="T12" i="1"/>
  <c r="T11" i="1" l="1"/>
  <c r="C17" i="1"/>
  <c r="T17" i="1" l="1"/>
  <c r="C53" i="38" l="1"/>
  <c r="C55" i="38" s="1"/>
  <c r="C56" i="38" l="1"/>
  <c r="C18" i="1"/>
  <c r="B44" i="167" s="1"/>
  <c r="B45" i="167" s="1"/>
  <c r="C19" i="1" l="1"/>
  <c r="C24" i="1" s="1"/>
  <c r="W12" i="1" l="1"/>
  <c r="N12" i="1"/>
  <c r="Y12" i="1" l="1"/>
  <c r="K104" i="3"/>
  <c r="Z12" i="1"/>
  <c r="E46" i="8"/>
  <c r="E45" i="8" s="1"/>
  <c r="E49" i="8" s="1"/>
  <c r="E51" i="8" s="1"/>
  <c r="E54" i="8" s="1"/>
  <c r="E55" i="8" s="1"/>
  <c r="E56" i="8" s="1"/>
  <c r="E64" i="8" s="1"/>
  <c r="E63" i="8" s="1"/>
  <c r="E76" i="8" s="1"/>
  <c r="I11" i="1"/>
  <c r="I16" i="1" s="1"/>
  <c r="K17" i="121"/>
  <c r="J17" i="121"/>
  <c r="J15" i="121" l="1"/>
  <c r="J19" i="121" s="1"/>
  <c r="H181" i="167"/>
  <c r="H178" i="167" s="1"/>
  <c r="H183" i="167" s="1"/>
  <c r="L17" i="121"/>
  <c r="L15" i="121" s="1"/>
  <c r="L19" i="121" s="1"/>
  <c r="I181" i="167"/>
  <c r="I178" i="167" s="1"/>
  <c r="I183" i="167" s="1"/>
  <c r="Y11" i="1"/>
  <c r="I17" i="1"/>
  <c r="G51" i="38" s="1"/>
  <c r="F46" i="8"/>
  <c r="F45" i="8" s="1"/>
  <c r="F49" i="8" s="1"/>
  <c r="F51" i="8" s="1"/>
  <c r="F54" i="8" s="1"/>
  <c r="F55" i="8" s="1"/>
  <c r="F56" i="8" s="1"/>
  <c r="F64" i="8" s="1"/>
  <c r="F63" i="8" s="1"/>
  <c r="F76" i="8" s="1"/>
  <c r="J11" i="1"/>
  <c r="J16" i="1" s="1"/>
  <c r="L104" i="3"/>
  <c r="R12" i="1"/>
  <c r="K12" i="1"/>
  <c r="J39" i="167" s="1"/>
  <c r="J38" i="167" s="1"/>
  <c r="J43" i="167" s="1"/>
  <c r="K15" i="121"/>
  <c r="K19" i="121" s="1"/>
  <c r="K20" i="121" l="1"/>
  <c r="J21" i="1" s="1"/>
  <c r="I47" i="167" s="1"/>
  <c r="I46" i="167" s="1"/>
  <c r="I184" i="167"/>
  <c r="J17" i="1"/>
  <c r="D34" i="1" s="1"/>
  <c r="Y17" i="1"/>
  <c r="Z11" i="1"/>
  <c r="R11" i="1"/>
  <c r="X12" i="1"/>
  <c r="D46" i="8"/>
  <c r="D45" i="8" s="1"/>
  <c r="D49" i="8" s="1"/>
  <c r="D51" i="8" s="1"/>
  <c r="D54" i="8" s="1"/>
  <c r="J104" i="3"/>
  <c r="O12" i="1"/>
  <c r="G11" i="1"/>
  <c r="G16" i="1" s="1"/>
  <c r="H17" i="121"/>
  <c r="P12" i="1"/>
  <c r="H11" i="1"/>
  <c r="H16" i="1" s="1"/>
  <c r="Q12" i="1"/>
  <c r="L20" i="121"/>
  <c r="I17" i="121"/>
  <c r="I186" i="167" l="1"/>
  <c r="I15" i="121"/>
  <c r="I19" i="121" s="1"/>
  <c r="J20" i="121" s="1"/>
  <c r="G181" i="167"/>
  <c r="G178" i="167" s="1"/>
  <c r="G183" i="167" s="1"/>
  <c r="H15" i="121"/>
  <c r="H19" i="121" s="1"/>
  <c r="F181" i="167"/>
  <c r="F178" i="167" s="1"/>
  <c r="F183" i="167" s="1"/>
  <c r="R17" i="1"/>
  <c r="H51" i="38"/>
  <c r="Z17" i="1"/>
  <c r="J20" i="1"/>
  <c r="L132" i="3"/>
  <c r="F68" i="8"/>
  <c r="D36" i="1"/>
  <c r="K21" i="1"/>
  <c r="J47" i="167" s="1"/>
  <c r="J46" i="167" s="1"/>
  <c r="G17" i="1"/>
  <c r="X11" i="1"/>
  <c r="P11" i="1"/>
  <c r="H17" i="1"/>
  <c r="Q11" i="1"/>
  <c r="D55" i="8"/>
  <c r="D56" i="8" s="1"/>
  <c r="I20" i="121" l="1"/>
  <c r="H21" i="1" s="1"/>
  <c r="G47" i="167" s="1"/>
  <c r="G46" i="167" s="1"/>
  <c r="G184" i="167"/>
  <c r="H184" i="167"/>
  <c r="K20" i="1"/>
  <c r="I21" i="1"/>
  <c r="D32" i="8"/>
  <c r="D64" i="8"/>
  <c r="D63" i="8" s="1"/>
  <c r="D76" i="8" s="1"/>
  <c r="D78" i="8" s="1"/>
  <c r="P17" i="1"/>
  <c r="F51" i="38"/>
  <c r="Q17" i="1"/>
  <c r="E51" i="38"/>
  <c r="X17" i="1"/>
  <c r="G52" i="38" l="1"/>
  <c r="F52" i="38"/>
  <c r="E52" i="38"/>
  <c r="G186" i="167"/>
  <c r="E68" i="8"/>
  <c r="H47" i="167"/>
  <c r="H46" i="167" s="1"/>
  <c r="K132" i="3"/>
  <c r="H20" i="1"/>
  <c r="I20" i="1"/>
  <c r="E77" i="8"/>
  <c r="E78" i="8" s="1"/>
  <c r="D10" i="8"/>
  <c r="D9" i="8" s="1"/>
  <c r="D17" i="8" s="1"/>
  <c r="E32" i="8"/>
  <c r="D33" i="8"/>
  <c r="D34" i="8" s="1"/>
  <c r="H186" i="167" l="1"/>
  <c r="D35" i="8"/>
  <c r="F32" i="8"/>
  <c r="E33" i="8"/>
  <c r="E34" i="8" s="1"/>
  <c r="F77" i="8"/>
  <c r="F78" i="8" s="1"/>
  <c r="E10" i="8"/>
  <c r="E9" i="8" s="1"/>
  <c r="E17" i="8" s="1"/>
  <c r="F10" i="8" l="1"/>
  <c r="F9" i="8" s="1"/>
  <c r="F17" i="8" s="1"/>
  <c r="G77" i="8"/>
  <c r="G78" i="8" s="1"/>
  <c r="E35" i="8"/>
  <c r="F33" i="8"/>
  <c r="F34" i="8" s="1"/>
  <c r="G32" i="8"/>
  <c r="F35" i="8" l="1"/>
  <c r="G33" i="8"/>
  <c r="G34" i="8" s="1"/>
  <c r="H32" i="8"/>
  <c r="H33" i="8" s="1"/>
  <c r="H34" i="8" s="1"/>
  <c r="G10" i="8"/>
  <c r="G9" i="8" s="1"/>
  <c r="G17" i="8" s="1"/>
  <c r="H77" i="8"/>
  <c r="H78" i="8" s="1"/>
  <c r="H10" i="8" s="1"/>
  <c r="H9" i="8" s="1"/>
  <c r="H17" i="8" s="1"/>
  <c r="G18" i="1"/>
  <c r="F44" i="167" s="1"/>
  <c r="F45" i="167" s="1"/>
  <c r="G19" i="1" l="1"/>
  <c r="G35" i="8"/>
  <c r="H35" i="8"/>
  <c r="K11" i="1" l="1"/>
  <c r="K16" i="1" s="1"/>
  <c r="K17" i="1" l="1"/>
  <c r="I51" i="38" s="1"/>
  <c r="M141" i="171" l="1"/>
  <c r="D166" i="167" s="1"/>
  <c r="D165" i="167" l="1"/>
  <c r="J166" i="167"/>
  <c r="M140" i="171"/>
  <c r="D159" i="167" l="1"/>
  <c r="J159" i="167" s="1"/>
  <c r="J165" i="167"/>
  <c r="M134" i="171"/>
  <c r="M11" i="171"/>
  <c r="E23" i="1" s="1"/>
  <c r="D16" i="122" s="1"/>
  <c r="D49" i="167" l="1"/>
  <c r="D146" i="167" l="1"/>
  <c r="D41" i="167"/>
  <c r="F14" i="1" l="1"/>
  <c r="E41" i="167" s="1"/>
  <c r="E146" i="167"/>
  <c r="W14" i="1" l="1"/>
  <c r="N14" i="1"/>
  <c r="O14" i="1"/>
  <c r="D147" i="167" l="1"/>
  <c r="D143" i="167" s="1"/>
  <c r="D149" i="167" s="1"/>
  <c r="E147" i="167"/>
  <c r="E15" i="1"/>
  <c r="E11" i="1" s="1"/>
  <c r="M8" i="170"/>
  <c r="F64" i="121" s="1"/>
  <c r="F63" i="121" s="1"/>
  <c r="E34" i="121" s="1"/>
  <c r="N8" i="170"/>
  <c r="G64" i="121" s="1"/>
  <c r="G63" i="121" s="1"/>
  <c r="F34" i="121" s="1"/>
  <c r="F15" i="1"/>
  <c r="N15" i="1" s="1"/>
  <c r="E143" i="167" l="1"/>
  <c r="J147" i="167"/>
  <c r="E42" i="167"/>
  <c r="F11" i="1"/>
  <c r="G17" i="121"/>
  <c r="F35" i="121"/>
  <c r="F36" i="121" s="1"/>
  <c r="F17" i="121"/>
  <c r="E35" i="121"/>
  <c r="E36" i="121" s="1"/>
  <c r="E37" i="121" s="1"/>
  <c r="V11" i="1"/>
  <c r="E16" i="1"/>
  <c r="D14" i="122"/>
  <c r="F8" i="122" s="1"/>
  <c r="E17" i="1"/>
  <c r="D42" i="167"/>
  <c r="O15" i="1"/>
  <c r="F148" i="167"/>
  <c r="E149" i="167"/>
  <c r="G8" i="122" l="1"/>
  <c r="G12" i="122" s="1"/>
  <c r="E195" i="167"/>
  <c r="E148" i="167"/>
  <c r="J143" i="167"/>
  <c r="O11" i="1"/>
  <c r="W11" i="1"/>
  <c r="F16" i="1"/>
  <c r="F17" i="1"/>
  <c r="N11" i="1"/>
  <c r="E38" i="167"/>
  <c r="E168" i="167"/>
  <c r="D38" i="167"/>
  <c r="D168" i="167"/>
  <c r="E19" i="1"/>
  <c r="V17" i="1"/>
  <c r="D181" i="167"/>
  <c r="D178" i="167" s="1"/>
  <c r="D183" i="167" s="1"/>
  <c r="D184" i="167" s="1"/>
  <c r="F15" i="121"/>
  <c r="F19" i="121" s="1"/>
  <c r="G37" i="121"/>
  <c r="F37" i="121"/>
  <c r="G15" i="121"/>
  <c r="G19" i="121" s="1"/>
  <c r="H20" i="121" s="1"/>
  <c r="E181" i="167"/>
  <c r="E178" i="167" s="1"/>
  <c r="E183" i="167" s="1"/>
  <c r="C73" i="172" l="1"/>
  <c r="B76" i="167"/>
  <c r="F20" i="121"/>
  <c r="E21" i="1" s="1"/>
  <c r="E20" i="1" s="1"/>
  <c r="E24" i="1" s="1"/>
  <c r="E27" i="1" s="1"/>
  <c r="G21" i="1"/>
  <c r="E151" i="167"/>
  <c r="E43" i="167"/>
  <c r="O17" i="1"/>
  <c r="W17" i="1"/>
  <c r="N17" i="1"/>
  <c r="F184" i="167"/>
  <c r="E184" i="167"/>
  <c r="G20" i="121"/>
  <c r="F21" i="1" s="1"/>
  <c r="D43" i="167"/>
  <c r="D45" i="167" s="1"/>
  <c r="D151" i="167"/>
  <c r="G53" i="38" l="1"/>
  <c r="G55" i="38" s="1"/>
  <c r="E53" i="38"/>
  <c r="E56" i="38" s="1"/>
  <c r="C76" i="167"/>
  <c r="B81" i="167"/>
  <c r="C85" i="167" s="1"/>
  <c r="H53" i="38"/>
  <c r="H55" i="38" s="1"/>
  <c r="I53" i="38"/>
  <c r="I55" i="38" s="1"/>
  <c r="D47" i="167"/>
  <c r="D46" i="167" s="1"/>
  <c r="D50" i="167" s="1"/>
  <c r="D53" i="167" s="1"/>
  <c r="D53" i="38"/>
  <c r="D54" i="38" s="1"/>
  <c r="D55" i="38" s="1"/>
  <c r="F20" i="1"/>
  <c r="E47" i="167"/>
  <c r="E46" i="167" s="1"/>
  <c r="D68" i="8"/>
  <c r="F47" i="167"/>
  <c r="F46" i="167" s="1"/>
  <c r="F50" i="167" s="1"/>
  <c r="F53" i="167" s="1"/>
  <c r="J132" i="3"/>
  <c r="G20" i="1"/>
  <c r="G24" i="1" s="1"/>
  <c r="G27" i="1" s="1"/>
  <c r="K18" i="1" l="1"/>
  <c r="D35" i="1"/>
  <c r="D38" i="1" s="1"/>
  <c r="D41" i="1" s="1"/>
  <c r="D44" i="1" s="1"/>
  <c r="D48" i="1" s="1"/>
  <c r="C55" i="167" s="1"/>
  <c r="B65" i="167" s="1"/>
  <c r="J18" i="1"/>
  <c r="H56" i="38"/>
  <c r="I56" i="38"/>
  <c r="G56" i="38"/>
  <c r="I18" i="1"/>
  <c r="D186" i="167"/>
  <c r="E186" i="167"/>
  <c r="F186" i="167"/>
  <c r="F53" i="38"/>
  <c r="D56" i="38"/>
  <c r="F18" i="1"/>
  <c r="H44" i="167" l="1"/>
  <c r="H45" i="167" s="1"/>
  <c r="H50" i="167" s="1"/>
  <c r="H53" i="167" s="1"/>
  <c r="I19" i="1"/>
  <c r="I24" i="1" s="1"/>
  <c r="I27" i="1" s="1"/>
  <c r="K19" i="1"/>
  <c r="K24" i="1" s="1"/>
  <c r="J44" i="167"/>
  <c r="J45" i="167" s="1"/>
  <c r="J50" i="167" s="1"/>
  <c r="J53" i="167" s="1"/>
  <c r="I44" i="167"/>
  <c r="I45" i="167" s="1"/>
  <c r="I50" i="167" s="1"/>
  <c r="I53" i="167" s="1"/>
  <c r="J19" i="1"/>
  <c r="J24" i="1" s="1"/>
  <c r="J27" i="1" s="1"/>
  <c r="F19" i="1"/>
  <c r="F24" i="1" s="1"/>
  <c r="F27" i="1" s="1"/>
  <c r="E44" i="167"/>
  <c r="E45" i="167" s="1"/>
  <c r="E50" i="167" s="1"/>
  <c r="E53" i="167" s="1"/>
  <c r="H18" i="1"/>
  <c r="F56" i="38"/>
  <c r="K27" i="1" l="1"/>
  <c r="E44" i="1"/>
  <c r="H19" i="1"/>
  <c r="H24" i="1" s="1"/>
  <c r="H27" i="1" s="1"/>
  <c r="D47" i="1" s="1"/>
  <c r="D52" i="1" s="1"/>
  <c r="D54" i="1" s="1"/>
  <c r="G44" i="167"/>
  <c r="G45" i="167" s="1"/>
  <c r="G50" i="167" s="1"/>
  <c r="G53" i="167" s="1"/>
  <c r="C54" i="167" s="1"/>
  <c r="B59" i="1" l="1"/>
  <c r="D62" i="1"/>
  <c r="D56" i="1"/>
  <c r="K17" i="38"/>
  <c r="C56" i="167"/>
  <c r="B64" i="167"/>
  <c r="B66" i="167" s="1"/>
  <c r="A85" i="167" s="1"/>
  <c r="B85" i="167" s="1"/>
  <c r="D85" i="167" l="1"/>
  <c r="C87" i="16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ELENTEC</author>
  </authors>
  <commentList>
    <comment ref="I5" authorId="0" shapeId="0" xr:uid="{BB2FD9D0-1E95-40B6-B83D-DE89BDE70DC1}">
      <text>
        <r>
          <rPr>
            <b/>
            <sz val="9"/>
            <color indexed="81"/>
            <rFont val="굴림"/>
            <family val="3"/>
            <charset val="129"/>
          </rPr>
          <t>당기 상각월수 확인</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<sst xmlns="http://schemas.openxmlformats.org/spreadsheetml/2006/main" count="8091" uniqueCount="3358">
  <si>
    <t>FCF(현재가치)</t>
    <phoneticPr fontId="16" type="noConversion"/>
  </si>
  <si>
    <t>FCF(미래가치)</t>
    <phoneticPr fontId="16" type="noConversion"/>
  </si>
  <si>
    <t>기타 CF</t>
    <phoneticPr fontId="16" type="noConversion"/>
  </si>
  <si>
    <t>세후영업손익</t>
    <phoneticPr fontId="16" type="noConversion"/>
  </si>
  <si>
    <t>Tax</t>
    <phoneticPr fontId="16" type="noConversion"/>
  </si>
  <si>
    <t>영업이익</t>
    <phoneticPr fontId="16" type="noConversion"/>
  </si>
  <si>
    <t>가정</t>
    <phoneticPr fontId="16" type="noConversion"/>
  </si>
  <si>
    <t>구분 / 추정연차</t>
    <phoneticPr fontId="16" type="noConversion"/>
  </si>
  <si>
    <t>×</t>
  </si>
  <si>
    <t>+</t>
  </si>
  <si>
    <t>2. WACC</t>
    <phoneticPr fontId="16" type="noConversion"/>
  </si>
  <si>
    <t>)</t>
    <phoneticPr fontId="16" type="noConversion"/>
  </si>
  <si>
    <t>1. 목표 자본구조</t>
    <phoneticPr fontId="16" type="noConversion"/>
  </si>
  <si>
    <t>D. Compuation of WACC</t>
  </si>
  <si>
    <t>-</t>
  </si>
  <si>
    <t>3. 세후 Ki</t>
    <phoneticPr fontId="16" type="noConversion"/>
  </si>
  <si>
    <t>2. Tax rate</t>
    <phoneticPr fontId="16" type="noConversion"/>
  </si>
  <si>
    <t>1. 세전 Ki</t>
    <phoneticPr fontId="16" type="noConversion"/>
  </si>
  <si>
    <t>C. Computaion of Cost of Debt(Ki)</t>
  </si>
  <si>
    <t>+</t>
    <phoneticPr fontId="16" type="noConversion"/>
  </si>
  <si>
    <t>Ke =</t>
  </si>
  <si>
    <t>4. Cost of Equity (Ke)</t>
  </si>
  <si>
    <t>발행주식수</t>
    <phoneticPr fontId="16" type="noConversion"/>
  </si>
  <si>
    <t>구분</t>
    <phoneticPr fontId="16" type="noConversion"/>
  </si>
  <si>
    <t>βL</t>
    <phoneticPr fontId="16" type="noConversion"/>
  </si>
  <si>
    <t>Tax Rate</t>
    <phoneticPr fontId="23" type="noConversion"/>
  </si>
  <si>
    <t>βu</t>
    <phoneticPr fontId="17" type="noConversion"/>
  </si>
  <si>
    <t>Name</t>
    <phoneticPr fontId="16" type="noConversion"/>
  </si>
  <si>
    <t>2-2) Levered Beta</t>
    <phoneticPr fontId="16" type="noConversion"/>
  </si>
  <si>
    <t>2-1) βL=βu x (1+(1-t)*B/S)</t>
    <phoneticPr fontId="16" type="noConversion"/>
  </si>
  <si>
    <t>3-2) Computation of levered Beta</t>
    <phoneticPr fontId="16" type="noConversion"/>
  </si>
  <si>
    <t>(Note 6)</t>
  </si>
  <si>
    <t>(Note 5)</t>
  </si>
  <si>
    <t>(Note 4)</t>
  </si>
  <si>
    <t>(Note 3)</t>
  </si>
  <si>
    <t>(Note 2)</t>
  </si>
  <si>
    <t>(Note 1)</t>
  </si>
  <si>
    <t>평 균</t>
    <phoneticPr fontId="24" type="noConversion"/>
  </si>
  <si>
    <t>회사명</t>
    <phoneticPr fontId="24" type="noConversion"/>
  </si>
  <si>
    <t>구 분</t>
    <phoneticPr fontId="24" type="noConversion"/>
  </si>
  <si>
    <t>3-1) Computation of unlevered Beta</t>
    <phoneticPr fontId="16" type="noConversion"/>
  </si>
  <si>
    <t>3. Beta</t>
    <phoneticPr fontId="16" type="noConversion"/>
  </si>
  <si>
    <t>Korea</t>
    <phoneticPr fontId="23" type="noConversion"/>
  </si>
  <si>
    <t>2. Maket Risk Premium (MRP)</t>
    <phoneticPr fontId="16" type="noConversion"/>
  </si>
  <si>
    <t>1. Risk Free Rate</t>
  </si>
  <si>
    <t>B. Computaion of Cost of Equity (Ke)</t>
  </si>
  <si>
    <t>(D + E)</t>
  </si>
  <si>
    <t>ke</t>
  </si>
  <si>
    <t>ki</t>
  </si>
  <si>
    <t>E</t>
  </si>
  <si>
    <t>D</t>
  </si>
  <si>
    <t>A. WACC Formula</t>
  </si>
  <si>
    <t>순운전자본증감</t>
    <phoneticPr fontId="16" type="noConversion"/>
  </si>
  <si>
    <t>순운전자본</t>
    <phoneticPr fontId="16" type="noConversion"/>
  </si>
  <si>
    <t>NWC</t>
    <phoneticPr fontId="16" type="noConversion"/>
  </si>
  <si>
    <t>합계</t>
    <phoneticPr fontId="16" type="noConversion"/>
  </si>
  <si>
    <t>비용추정</t>
    <phoneticPr fontId="16" type="noConversion"/>
  </si>
  <si>
    <t>수익추정</t>
    <phoneticPr fontId="16" type="noConversion"/>
  </si>
  <si>
    <t>합계</t>
    <phoneticPr fontId="17" type="noConversion"/>
  </si>
  <si>
    <t>구분</t>
  </si>
  <si>
    <t>상승률 index</t>
    <phoneticPr fontId="16" type="noConversion"/>
  </si>
  <si>
    <t>기간 index</t>
    <phoneticPr fontId="16" type="noConversion"/>
  </si>
  <si>
    <t>추정기간</t>
    <phoneticPr fontId="16" type="noConversion"/>
  </si>
  <si>
    <t>회계기간(FY)</t>
    <phoneticPr fontId="16" type="noConversion"/>
  </si>
  <si>
    <t>평가기준일</t>
    <phoneticPr fontId="16" type="noConversion"/>
  </si>
  <si>
    <t>비고</t>
    <phoneticPr fontId="17" type="noConversion"/>
  </si>
  <si>
    <t>기본 사항</t>
    <phoneticPr fontId="16" type="noConversion"/>
  </si>
  <si>
    <t>1.</t>
    <phoneticPr fontId="16" type="noConversion"/>
  </si>
  <si>
    <t>2.</t>
    <phoneticPr fontId="16" type="noConversion"/>
  </si>
  <si>
    <t>방송매출</t>
  </si>
  <si>
    <t>영화매출</t>
  </si>
  <si>
    <t>기타매출</t>
  </si>
  <si>
    <t>기타원가</t>
  </si>
  <si>
    <t>CAPEX</t>
    <phoneticPr fontId="16" type="noConversion"/>
  </si>
  <si>
    <t>화폐단위</t>
    <phoneticPr fontId="16" type="noConversion"/>
  </si>
  <si>
    <t>내용</t>
    <phoneticPr fontId="16" type="noConversion"/>
  </si>
  <si>
    <t>매출액</t>
    <phoneticPr fontId="16" type="noConversion"/>
  </si>
  <si>
    <t>평가개시일</t>
    <phoneticPr fontId="17" type="noConversion"/>
  </si>
  <si>
    <t>평가종료일</t>
    <phoneticPr fontId="17" type="noConversion"/>
  </si>
  <si>
    <t>평가대상기간 여부</t>
    <phoneticPr fontId="16" type="noConversion"/>
  </si>
  <si>
    <t>평가대상기간-누적</t>
    <phoneticPr fontId="16" type="noConversion"/>
  </si>
  <si>
    <t>평가기준일 이후 사업년도</t>
    <phoneticPr fontId="16" type="noConversion"/>
  </si>
  <si>
    <t>월수</t>
    <phoneticPr fontId="16" type="noConversion"/>
  </si>
  <si>
    <t>단위기간</t>
    <phoneticPr fontId="16" type="noConversion"/>
  </si>
  <si>
    <t>수익 index</t>
    <phoneticPr fontId="16" type="noConversion"/>
  </si>
  <si>
    <t>Q</t>
    <phoneticPr fontId="16" type="noConversion"/>
  </si>
  <si>
    <t>P</t>
    <phoneticPr fontId="16" type="noConversion"/>
  </si>
  <si>
    <t>비용 index</t>
    <phoneticPr fontId="16" type="noConversion"/>
  </si>
  <si>
    <t>기본사항</t>
    <phoneticPr fontId="17" type="noConversion"/>
  </si>
  <si>
    <t>Index</t>
    <phoneticPr fontId="17" type="noConversion"/>
  </si>
  <si>
    <t>매출원가</t>
    <phoneticPr fontId="16" type="noConversion"/>
  </si>
  <si>
    <t>매출채권</t>
    <phoneticPr fontId="16" type="noConversion"/>
  </si>
  <si>
    <t>매입채무</t>
    <phoneticPr fontId="16" type="noConversion"/>
  </si>
  <si>
    <t>■</t>
    <phoneticPr fontId="16" type="noConversion"/>
  </si>
  <si>
    <t>감가상각비</t>
    <phoneticPr fontId="16" type="noConversion"/>
  </si>
  <si>
    <t>FCF</t>
    <phoneticPr fontId="16" type="noConversion"/>
  </si>
  <si>
    <t>NWC증감</t>
    <phoneticPr fontId="16" type="noConversion"/>
  </si>
  <si>
    <t>Terminal 가치</t>
    <phoneticPr fontId="16" type="noConversion"/>
  </si>
  <si>
    <t>Residual cash flow</t>
  </si>
  <si>
    <t>Long-term growth rate (g)</t>
  </si>
  <si>
    <t>Divided by capitalization rate (WACC - g)</t>
  </si>
  <si>
    <t>Equals nominal residual value</t>
  </si>
  <si>
    <t>Times PV factor</t>
  </si>
  <si>
    <t>Present value of residual value</t>
  </si>
  <si>
    <t>Discount rate</t>
    <phoneticPr fontId="16" type="noConversion"/>
  </si>
  <si>
    <t>Terminal가치</t>
    <phoneticPr fontId="16" type="noConversion"/>
  </si>
  <si>
    <t>기업가치</t>
    <phoneticPr fontId="16" type="noConversion"/>
  </si>
  <si>
    <t>기업가치</t>
    <phoneticPr fontId="16" type="noConversion"/>
  </si>
  <si>
    <t>KRW</t>
    <phoneticPr fontId="16" type="noConversion"/>
  </si>
  <si>
    <t>지수(5%)</t>
    <phoneticPr fontId="16" type="noConversion"/>
  </si>
  <si>
    <t>지수(10%)</t>
    <phoneticPr fontId="16" type="noConversion"/>
  </si>
  <si>
    <t>지수(15%)</t>
    <phoneticPr fontId="16" type="noConversion"/>
  </si>
  <si>
    <t>지수(20%)</t>
    <phoneticPr fontId="16" type="noConversion"/>
  </si>
  <si>
    <t>가정</t>
    <phoneticPr fontId="17" type="noConversion"/>
  </si>
  <si>
    <t>규모</t>
    <phoneticPr fontId="16" type="noConversion"/>
  </si>
  <si>
    <t>시가총액</t>
    <phoneticPr fontId="16" type="noConversion"/>
  </si>
  <si>
    <t>주가</t>
    <phoneticPr fontId="16" type="noConversion"/>
  </si>
  <si>
    <t>최종선정</t>
    <phoneticPr fontId="16" type="noConversion"/>
  </si>
  <si>
    <t>Month</t>
    <phoneticPr fontId="16" type="noConversion"/>
  </si>
  <si>
    <r>
      <t>β</t>
    </r>
    <r>
      <rPr>
        <b/>
        <sz val="11"/>
        <color theme="1"/>
        <rFont val="Calibri"/>
        <family val="3"/>
      </rPr>
      <t>L</t>
    </r>
    <r>
      <rPr>
        <b/>
        <sz val="11"/>
        <color theme="1"/>
        <rFont val="맑은 고딕"/>
        <family val="3"/>
        <charset val="129"/>
      </rPr>
      <t>(*1)</t>
    </r>
    <phoneticPr fontId="16" type="noConversion"/>
  </si>
  <si>
    <t>(</t>
    <phoneticPr fontId="16" type="noConversion"/>
  </si>
  <si>
    <t>α : 비상장회사인 평가대상회사의 개별 Risk premium</t>
    <phoneticPr fontId="16" type="noConversion"/>
  </si>
  <si>
    <t>BS</t>
    <phoneticPr fontId="16" type="noConversion"/>
  </si>
  <si>
    <t>2018년 12월</t>
    <phoneticPr fontId="16" type="noConversion"/>
  </si>
  <si>
    <t>PL</t>
    <phoneticPr fontId="16" type="noConversion"/>
  </si>
  <si>
    <t>CF</t>
    <phoneticPr fontId="16" type="noConversion"/>
  </si>
  <si>
    <t>유동자산</t>
    <phoneticPr fontId="16" type="noConversion"/>
  </si>
  <si>
    <t>비유동자산</t>
    <phoneticPr fontId="16" type="noConversion"/>
  </si>
  <si>
    <t>자산총계</t>
    <phoneticPr fontId="16" type="noConversion"/>
  </si>
  <si>
    <t>현금및현금성자산</t>
    <phoneticPr fontId="16" type="noConversion"/>
  </si>
  <si>
    <t>기타유동자산</t>
    <phoneticPr fontId="16" type="noConversion"/>
  </si>
  <si>
    <t>유형자산/무형자산</t>
    <phoneticPr fontId="16" type="noConversion"/>
  </si>
  <si>
    <t>기타비유동자산</t>
    <phoneticPr fontId="16" type="noConversion"/>
  </si>
  <si>
    <t>유동부채</t>
    <phoneticPr fontId="16" type="noConversion"/>
  </si>
  <si>
    <t>기타유동부채</t>
    <phoneticPr fontId="16" type="noConversion"/>
  </si>
  <si>
    <t>비유동부채</t>
    <phoneticPr fontId="16" type="noConversion"/>
  </si>
  <si>
    <t>퇴직급여충당부채</t>
    <phoneticPr fontId="16" type="noConversion"/>
  </si>
  <si>
    <t>퇴직연금운용자산</t>
    <phoneticPr fontId="16" type="noConversion"/>
  </si>
  <si>
    <t>기타비유동부채</t>
    <phoneticPr fontId="16" type="noConversion"/>
  </si>
  <si>
    <t>부채총계</t>
    <phoneticPr fontId="16" type="noConversion"/>
  </si>
  <si>
    <t>자본금</t>
    <phoneticPr fontId="16" type="noConversion"/>
  </si>
  <si>
    <t>기타자본</t>
    <phoneticPr fontId="16" type="noConversion"/>
  </si>
  <si>
    <t>이익잉여금</t>
    <phoneticPr fontId="16" type="noConversion"/>
  </si>
  <si>
    <t>자본총계</t>
    <phoneticPr fontId="16" type="noConversion"/>
  </si>
  <si>
    <t>부채및자본총계</t>
    <phoneticPr fontId="16" type="noConversion"/>
  </si>
  <si>
    <t>자산</t>
    <phoneticPr fontId="16" type="noConversion"/>
  </si>
  <si>
    <t>부채</t>
    <phoneticPr fontId="16" type="noConversion"/>
  </si>
  <si>
    <t>자본</t>
    <phoneticPr fontId="16" type="noConversion"/>
  </si>
  <si>
    <t>방송원가</t>
  </si>
  <si>
    <t>영화원가</t>
  </si>
  <si>
    <t>매출총이익</t>
    <phoneticPr fontId="16" type="noConversion"/>
  </si>
  <si>
    <t>판매비와관리비</t>
    <phoneticPr fontId="16" type="noConversion"/>
  </si>
  <si>
    <t>세전이익</t>
    <phoneticPr fontId="16" type="noConversion"/>
  </si>
  <si>
    <t>법인세비용</t>
    <phoneticPr fontId="16" type="noConversion"/>
  </si>
  <si>
    <t>당기순이익</t>
    <phoneticPr fontId="16" type="noConversion"/>
  </si>
  <si>
    <t>전환사채</t>
    <phoneticPr fontId="16" type="noConversion"/>
  </si>
  <si>
    <t>유동성전환사채 포함</t>
    <phoneticPr fontId="16" type="noConversion"/>
  </si>
  <si>
    <t>영업현금흐름</t>
    <phoneticPr fontId="16" type="noConversion"/>
  </si>
  <si>
    <t>투자현금흐름</t>
    <phoneticPr fontId="16" type="noConversion"/>
  </si>
  <si>
    <t>재무현금흐름</t>
    <phoneticPr fontId="16" type="noConversion"/>
  </si>
  <si>
    <t>현금의 증가감소</t>
    <phoneticPr fontId="16" type="noConversion"/>
  </si>
  <si>
    <t>기초현금및현금성자산</t>
    <phoneticPr fontId="16" type="noConversion"/>
  </si>
  <si>
    <t>기말현금및현금성자산</t>
    <phoneticPr fontId="16" type="noConversion"/>
  </si>
  <si>
    <t>유동성전환사채</t>
    <phoneticPr fontId="16" type="noConversion"/>
  </si>
  <si>
    <t>유무형자산취득</t>
    <phoneticPr fontId="16" type="noConversion"/>
  </si>
  <si>
    <t>단기금융상품</t>
    <phoneticPr fontId="16" type="noConversion"/>
  </si>
  <si>
    <t>유상증자</t>
    <phoneticPr fontId="16" type="noConversion"/>
  </si>
  <si>
    <t>전환사채상환</t>
    <phoneticPr fontId="16" type="noConversion"/>
  </si>
  <si>
    <t>단기금융상품 증감</t>
    <phoneticPr fontId="16" type="noConversion"/>
  </si>
  <si>
    <t>퇴직연금운용자산불입</t>
    <phoneticPr fontId="16" type="noConversion"/>
  </si>
  <si>
    <t>퇴직급여</t>
    <phoneticPr fontId="16" type="noConversion"/>
  </si>
  <si>
    <t>이자비용(현할차상각)</t>
    <phoneticPr fontId="16" type="noConversion"/>
  </si>
  <si>
    <t>유지 가정</t>
    <phoneticPr fontId="16" type="noConversion"/>
  </si>
  <si>
    <t>인건비</t>
    <phoneticPr fontId="16" type="noConversion"/>
  </si>
  <si>
    <t>영업외수익</t>
    <phoneticPr fontId="16" type="noConversion"/>
  </si>
  <si>
    <t>영업외비용</t>
    <phoneticPr fontId="16" type="noConversion"/>
  </si>
  <si>
    <t>영업이익</t>
    <phoneticPr fontId="16" type="noConversion"/>
  </si>
  <si>
    <t>Year</t>
    <phoneticPr fontId="16" type="noConversion"/>
  </si>
  <si>
    <t>인건비</t>
  </si>
  <si>
    <t>감가상각비</t>
    <phoneticPr fontId="17" type="noConversion"/>
  </si>
  <si>
    <t>민감도</t>
    <phoneticPr fontId="16" type="noConversion"/>
  </si>
  <si>
    <t>영구성장률</t>
    <phoneticPr fontId="16" type="noConversion"/>
  </si>
  <si>
    <t>상각비</t>
    <phoneticPr fontId="17" type="noConversion"/>
  </si>
  <si>
    <t>WACC</t>
    <phoneticPr fontId="16" type="noConversion"/>
  </si>
  <si>
    <t>화폐단위2</t>
    <phoneticPr fontId="16" type="noConversion"/>
  </si>
  <si>
    <t>함수명</t>
    <phoneticPr fontId="16" type="noConversion"/>
  </si>
  <si>
    <t>매출</t>
    <phoneticPr fontId="16" type="noConversion"/>
  </si>
  <si>
    <t>선정사유</t>
    <phoneticPr fontId="16" type="noConversion"/>
  </si>
  <si>
    <t>일자</t>
  </si>
  <si>
    <t>3.</t>
    <phoneticPr fontId="16" type="noConversion"/>
  </si>
  <si>
    <t>값</t>
    <phoneticPr fontId="16" type="noConversion"/>
  </si>
  <si>
    <t>여부(No.)</t>
    <phoneticPr fontId="16" type="noConversion"/>
  </si>
  <si>
    <t>배당수익률</t>
  </si>
  <si>
    <t>성장률</t>
  </si>
  <si>
    <t>배당성향</t>
  </si>
  <si>
    <t>시장수익률</t>
  </si>
  <si>
    <t>RF 금리</t>
  </si>
  <si>
    <t>프리미엄</t>
  </si>
  <si>
    <t>11/13/20</t>
  </si>
  <si>
    <t>11/12/20</t>
  </si>
  <si>
    <t>11/11/20</t>
  </si>
  <si>
    <t>11/10/20</t>
  </si>
  <si>
    <t>11/09/20</t>
  </si>
  <si>
    <t>11/06/20</t>
  </si>
  <si>
    <t>11/05/20</t>
  </si>
  <si>
    <t>11/04/20</t>
  </si>
  <si>
    <t>11/03/20</t>
  </si>
  <si>
    <t>11/02/20</t>
  </si>
  <si>
    <t>10/30/20</t>
  </si>
  <si>
    <t>10/29/20</t>
  </si>
  <si>
    <t>10/28/20</t>
  </si>
  <si>
    <t>10/27/20</t>
  </si>
  <si>
    <t>10/26/20</t>
  </si>
  <si>
    <t>10/23/20</t>
  </si>
  <si>
    <t>10/22/20</t>
  </si>
  <si>
    <t>10/21/20</t>
  </si>
  <si>
    <t>10/20/20</t>
  </si>
  <si>
    <t>10/19/20</t>
  </si>
  <si>
    <t>10/16/20</t>
  </si>
  <si>
    <t>10/15/20</t>
  </si>
  <si>
    <t>10/14/20</t>
  </si>
  <si>
    <t>10/13/20</t>
  </si>
  <si>
    <t>10/12/20</t>
  </si>
  <si>
    <t>10/08/20</t>
  </si>
  <si>
    <t>10/07/20</t>
  </si>
  <si>
    <t>10/06/20</t>
  </si>
  <si>
    <t>10/05/20</t>
  </si>
  <si>
    <t>09/29/20</t>
  </si>
  <si>
    <t>09/28/20</t>
  </si>
  <si>
    <t>09/25/20</t>
  </si>
  <si>
    <t>09/24/20</t>
  </si>
  <si>
    <t>09/23/20</t>
  </si>
  <si>
    <t>09/22/20</t>
  </si>
  <si>
    <t>09/21/20</t>
  </si>
  <si>
    <t>09/18/20</t>
  </si>
  <si>
    <t>09/17/20</t>
  </si>
  <si>
    <t>09/16/20</t>
  </si>
  <si>
    <t>09/15/20</t>
  </si>
  <si>
    <t>09/14/20</t>
  </si>
  <si>
    <t>09/11/20</t>
  </si>
  <si>
    <t>09/10/20</t>
  </si>
  <si>
    <t>09/09/20</t>
  </si>
  <si>
    <t>09/08/20</t>
  </si>
  <si>
    <t>09/07/20</t>
  </si>
  <si>
    <t>09/04/20</t>
  </si>
  <si>
    <t>09/03/20</t>
  </si>
  <si>
    <t>09/02/20</t>
  </si>
  <si>
    <t>09/01/20</t>
  </si>
  <si>
    <t>08/31/20</t>
  </si>
  <si>
    <t>08/28/20</t>
  </si>
  <si>
    <t>08/27/20</t>
  </si>
  <si>
    <t>08/26/20</t>
  </si>
  <si>
    <t>08/25/20</t>
  </si>
  <si>
    <t>08/24/20</t>
  </si>
  <si>
    <t>08/21/20</t>
  </si>
  <si>
    <t>08/20/20</t>
  </si>
  <si>
    <t>08/19/20</t>
  </si>
  <si>
    <t>08/18/20</t>
  </si>
  <si>
    <t>08/14/20</t>
  </si>
  <si>
    <t>08/13/20</t>
  </si>
  <si>
    <t>08/12/20</t>
  </si>
  <si>
    <t>08/11/20</t>
  </si>
  <si>
    <t>08/10/20</t>
  </si>
  <si>
    <t>08/07/20</t>
  </si>
  <si>
    <t>08/06/20</t>
  </si>
  <si>
    <t>08/05/20</t>
  </si>
  <si>
    <t>08/04/20</t>
  </si>
  <si>
    <t>08/03/20</t>
  </si>
  <si>
    <t>07/31/20</t>
  </si>
  <si>
    <t>07/30/20</t>
  </si>
  <si>
    <t>07/29/20</t>
  </si>
  <si>
    <t>07/28/20</t>
  </si>
  <si>
    <t>07/27/20</t>
  </si>
  <si>
    <t>07/24/20</t>
  </si>
  <si>
    <t>07/23/20</t>
  </si>
  <si>
    <t>07/22/20</t>
  </si>
  <si>
    <t>07/21/20</t>
  </si>
  <si>
    <t>07/20/20</t>
  </si>
  <si>
    <t>07/17/20</t>
  </si>
  <si>
    <t>07/16/20</t>
  </si>
  <si>
    <t>07/15/20</t>
  </si>
  <si>
    <t>07/14/20</t>
  </si>
  <si>
    <t>07/13/20</t>
  </si>
  <si>
    <t>07/10/20</t>
  </si>
  <si>
    <t>07/09/20</t>
  </si>
  <si>
    <t>07/08/20</t>
  </si>
  <si>
    <t>07/07/20</t>
  </si>
  <si>
    <t>07/06/20</t>
  </si>
  <si>
    <t>07/03/20</t>
  </si>
  <si>
    <t>07/02/20</t>
  </si>
  <si>
    <t>07/01/20</t>
  </si>
  <si>
    <t>06/30/20</t>
  </si>
  <si>
    <t>06/29/20</t>
  </si>
  <si>
    <t>06/26/20</t>
  </si>
  <si>
    <t>06/25/20</t>
  </si>
  <si>
    <t>06/24/20</t>
  </si>
  <si>
    <t>06/23/20</t>
  </si>
  <si>
    <t>06/22/20</t>
  </si>
  <si>
    <t>06/19/20</t>
  </si>
  <si>
    <t>06/18/20</t>
  </si>
  <si>
    <t>06/17/20</t>
  </si>
  <si>
    <t>06/16/20</t>
  </si>
  <si>
    <t>06/15/20</t>
  </si>
  <si>
    <t>06/12/20</t>
  </si>
  <si>
    <t>06/11/20</t>
  </si>
  <si>
    <t>06/10/20</t>
  </si>
  <si>
    <t>06/09/20</t>
  </si>
  <si>
    <t>06/08/20</t>
  </si>
  <si>
    <t>06/05/20</t>
  </si>
  <si>
    <t>06/04/20</t>
  </si>
  <si>
    <t>06/03/20</t>
  </si>
  <si>
    <t>06/02/20</t>
  </si>
  <si>
    <t>06/01/20</t>
  </si>
  <si>
    <t>05/29/20</t>
  </si>
  <si>
    <t>05/28/20</t>
  </si>
  <si>
    <t>05/27/20</t>
  </si>
  <si>
    <t>05/26/20</t>
  </si>
  <si>
    <t>05/25/20</t>
  </si>
  <si>
    <t>05/22/20</t>
  </si>
  <si>
    <t>05/21/20</t>
  </si>
  <si>
    <t>05/20/20</t>
  </si>
  <si>
    <t>05/19/20</t>
  </si>
  <si>
    <t>05/18/20</t>
  </si>
  <si>
    <t>05/15/20</t>
  </si>
  <si>
    <t>05/14/20</t>
  </si>
  <si>
    <t>05/13/20</t>
  </si>
  <si>
    <t>05/12/20</t>
  </si>
  <si>
    <t>05/11/20</t>
  </si>
  <si>
    <t>05/08/20</t>
  </si>
  <si>
    <t>05/07/20</t>
  </si>
  <si>
    <t>05/06/20</t>
  </si>
  <si>
    <t>05/04/20</t>
  </si>
  <si>
    <t>04/29/20</t>
  </si>
  <si>
    <t>04/28/20</t>
  </si>
  <si>
    <t>04/27/20</t>
  </si>
  <si>
    <t>04/24/20</t>
  </si>
  <si>
    <t>04/23/20</t>
  </si>
  <si>
    <t>04/22/20</t>
  </si>
  <si>
    <t>04/21/20</t>
  </si>
  <si>
    <t>04/20/20</t>
  </si>
  <si>
    <t>04/17/20</t>
  </si>
  <si>
    <t>04/16/20</t>
  </si>
  <si>
    <t>04/14/20</t>
  </si>
  <si>
    <t>04/13/20</t>
  </si>
  <si>
    <t>04/10/20</t>
  </si>
  <si>
    <t>04/09/20</t>
  </si>
  <si>
    <t>04/08/20</t>
  </si>
  <si>
    <t>04/07/20</t>
  </si>
  <si>
    <t>04/06/20</t>
  </si>
  <si>
    <t>04/03/20</t>
  </si>
  <si>
    <t>04/02/20</t>
  </si>
  <si>
    <t>04/01/20</t>
  </si>
  <si>
    <t>03/31/20</t>
  </si>
  <si>
    <t>03/30/20</t>
  </si>
  <si>
    <t>03/27/20</t>
  </si>
  <si>
    <t>03/26/20</t>
  </si>
  <si>
    <t>03/25/20</t>
  </si>
  <si>
    <t>03/24/20</t>
  </si>
  <si>
    <t>03/23/20</t>
  </si>
  <si>
    <t>03/20/20</t>
  </si>
  <si>
    <t>03/19/20</t>
  </si>
  <si>
    <t>03/18/20</t>
  </si>
  <si>
    <t>03/17/20</t>
  </si>
  <si>
    <t>03/16/20</t>
  </si>
  <si>
    <t>03/13/20</t>
  </si>
  <si>
    <t>03/12/20</t>
  </si>
  <si>
    <t>03/11/20</t>
  </si>
  <si>
    <t>03/10/20</t>
  </si>
  <si>
    <t>03/09/20</t>
  </si>
  <si>
    <t>03/06/20</t>
  </si>
  <si>
    <t>03/05/20</t>
  </si>
  <si>
    <t>03/04/20</t>
  </si>
  <si>
    <t>03/03/20</t>
  </si>
  <si>
    <t>03/02/20</t>
  </si>
  <si>
    <t>02/28/20</t>
  </si>
  <si>
    <t>02/27/20</t>
  </si>
  <si>
    <t>02/26/20</t>
  </si>
  <si>
    <t>02/25/20</t>
  </si>
  <si>
    <t>02/24/20</t>
  </si>
  <si>
    <t>02/21/20</t>
  </si>
  <si>
    <t>02/20/20</t>
  </si>
  <si>
    <t>02/19/20</t>
  </si>
  <si>
    <t>02/18/20</t>
  </si>
  <si>
    <t>02/17/20</t>
  </si>
  <si>
    <t>02/14/20</t>
  </si>
  <si>
    <t>02/13/20</t>
  </si>
  <si>
    <t>02/12/20</t>
  </si>
  <si>
    <t>02/11/20</t>
  </si>
  <si>
    <t>02/10/20</t>
  </si>
  <si>
    <t>02/07/20</t>
  </si>
  <si>
    <t>02/06/20</t>
  </si>
  <si>
    <t>02/05/20</t>
  </si>
  <si>
    <t>02/04/20</t>
  </si>
  <si>
    <t>02/03/20</t>
  </si>
  <si>
    <t>01/31/20</t>
  </si>
  <si>
    <t>01/30/20</t>
  </si>
  <si>
    <t>01/29/20</t>
  </si>
  <si>
    <t>01/28/20</t>
  </si>
  <si>
    <t>01/23/20</t>
  </si>
  <si>
    <t>01/22/20</t>
  </si>
  <si>
    <t>01/21/20</t>
  </si>
  <si>
    <t>01/20/20</t>
  </si>
  <si>
    <t>01/17/20</t>
  </si>
  <si>
    <t>01/16/20</t>
  </si>
  <si>
    <t>01/15/20</t>
  </si>
  <si>
    <t>01/14/20</t>
  </si>
  <si>
    <t>01/13/20</t>
  </si>
  <si>
    <t>01/10/20</t>
  </si>
  <si>
    <t>01/09/20</t>
  </si>
  <si>
    <t>01/08/20</t>
  </si>
  <si>
    <t>01/07/20</t>
  </si>
  <si>
    <t>01/06/20</t>
  </si>
  <si>
    <t>01/03/20</t>
  </si>
  <si>
    <t>01/02/20</t>
  </si>
  <si>
    <t>12/30/19</t>
  </si>
  <si>
    <t>12/27/19</t>
  </si>
  <si>
    <t>12/26/19</t>
  </si>
  <si>
    <t>12/24/19</t>
  </si>
  <si>
    <t>12/23/19</t>
  </si>
  <si>
    <t>12/20/19</t>
  </si>
  <si>
    <t>12/19/19</t>
  </si>
  <si>
    <t>12/18/19</t>
  </si>
  <si>
    <t>12/17/19</t>
  </si>
  <si>
    <t>12/16/19</t>
  </si>
  <si>
    <t>12/13/19</t>
  </si>
  <si>
    <t>12/12/19</t>
  </si>
  <si>
    <t>12/11/19</t>
  </si>
  <si>
    <t>12/10/19</t>
  </si>
  <si>
    <t>12/09/19</t>
  </si>
  <si>
    <t>12/06/19</t>
  </si>
  <si>
    <t>12/05/19</t>
  </si>
  <si>
    <t>12/04/19</t>
  </si>
  <si>
    <t>12/03/19</t>
  </si>
  <si>
    <t>12/02/19</t>
  </si>
  <si>
    <t>11/29/19</t>
  </si>
  <si>
    <t>11/28/19</t>
  </si>
  <si>
    <t>11/27/19</t>
  </si>
  <si>
    <t>11/26/19</t>
  </si>
  <si>
    <t>11/25/19</t>
  </si>
  <si>
    <t>11/22/19</t>
  </si>
  <si>
    <t>11/21/19</t>
  </si>
  <si>
    <t>11/20/19</t>
  </si>
  <si>
    <t>11/19/19</t>
  </si>
  <si>
    <t>11/18/19</t>
  </si>
  <si>
    <t>11/15/19</t>
  </si>
  <si>
    <t>11/14/19</t>
  </si>
  <si>
    <t>11/13/19</t>
  </si>
  <si>
    <t>11/12/19</t>
  </si>
  <si>
    <t>11/11/19</t>
  </si>
  <si>
    <t>11/08/19</t>
  </si>
  <si>
    <t>11/07/19</t>
  </si>
  <si>
    <t>11/06/19</t>
  </si>
  <si>
    <t>11/05/19</t>
  </si>
  <si>
    <t>11/04/19</t>
  </si>
  <si>
    <t>11/01/19</t>
  </si>
  <si>
    <t>10/31/19</t>
  </si>
  <si>
    <t>10/30/19</t>
  </si>
  <si>
    <t>10/29/19</t>
  </si>
  <si>
    <t>10/28/19</t>
  </si>
  <si>
    <t>10/25/19</t>
  </si>
  <si>
    <t>10/24/19</t>
  </si>
  <si>
    <t>10/23/19</t>
  </si>
  <si>
    <t>10/22/19</t>
  </si>
  <si>
    <t>10/21/19</t>
  </si>
  <si>
    <t>10/18/19</t>
  </si>
  <si>
    <t>10/17/19</t>
  </si>
  <si>
    <t>10/16/19</t>
  </si>
  <si>
    <t>10/15/19</t>
  </si>
  <si>
    <t>10/14/19</t>
  </si>
  <si>
    <t>10/11/19</t>
  </si>
  <si>
    <t>10/10/19</t>
  </si>
  <si>
    <t>10/08/19</t>
  </si>
  <si>
    <t>10/07/19</t>
  </si>
  <si>
    <t>10/04/19</t>
  </si>
  <si>
    <t>10/02/19</t>
  </si>
  <si>
    <t>10/01/19</t>
  </si>
  <si>
    <t>09/30/19</t>
  </si>
  <si>
    <t>09/27/19</t>
  </si>
  <si>
    <t>09/26/19</t>
  </si>
  <si>
    <t>09/25/19</t>
  </si>
  <si>
    <t>09/24/19</t>
  </si>
  <si>
    <t>09/23/19</t>
  </si>
  <si>
    <t>09/20/19</t>
  </si>
  <si>
    <t>09/19/19</t>
  </si>
  <si>
    <t>09/18/19</t>
  </si>
  <si>
    <t>09/17/19</t>
  </si>
  <si>
    <t>09/16/19</t>
  </si>
  <si>
    <t>09/11/19</t>
  </si>
  <si>
    <t>09/10/19</t>
  </si>
  <si>
    <t>09/09/19</t>
  </si>
  <si>
    <t>09/06/19</t>
  </si>
  <si>
    <t>09/05/19</t>
  </si>
  <si>
    <t>09/04/19</t>
  </si>
  <si>
    <t>09/03/19</t>
  </si>
  <si>
    <t>09/02/19</t>
  </si>
  <si>
    <t>08/30/19</t>
  </si>
  <si>
    <t>08/29/19</t>
  </si>
  <si>
    <t>08/28/19</t>
  </si>
  <si>
    <t>08/27/19</t>
  </si>
  <si>
    <t>08/26/19</t>
  </si>
  <si>
    <t>08/23/19</t>
  </si>
  <si>
    <t>08/22/19</t>
  </si>
  <si>
    <t>08/21/19</t>
  </si>
  <si>
    <t>08/20/19</t>
  </si>
  <si>
    <t>08/19/19</t>
  </si>
  <si>
    <t>08/16/19</t>
  </si>
  <si>
    <t>08/14/19</t>
  </si>
  <si>
    <t>08/13/19</t>
  </si>
  <si>
    <t>08/12/19</t>
  </si>
  <si>
    <t>08/09/19</t>
  </si>
  <si>
    <t>08/08/19</t>
  </si>
  <si>
    <t>08/07/19</t>
  </si>
  <si>
    <t>08/06/19</t>
  </si>
  <si>
    <t>08/05/19</t>
  </si>
  <si>
    <t>08/02/19</t>
  </si>
  <si>
    <t>08/01/19</t>
  </si>
  <si>
    <t>07/31/19</t>
  </si>
  <si>
    <t>07/30/19</t>
  </si>
  <si>
    <t>07/29/19</t>
  </si>
  <si>
    <t>07/26/19</t>
  </si>
  <si>
    <t>07/25/19</t>
  </si>
  <si>
    <t>07/24/19</t>
  </si>
  <si>
    <t>07/23/19</t>
  </si>
  <si>
    <t>07/22/19</t>
  </si>
  <si>
    <t>07/19/19</t>
  </si>
  <si>
    <t>07/18/19</t>
  </si>
  <si>
    <t>07/17/19</t>
  </si>
  <si>
    <t>07/16/19</t>
  </si>
  <si>
    <t>07/15/19</t>
  </si>
  <si>
    <t>07/12/19</t>
  </si>
  <si>
    <t>07/11/19</t>
  </si>
  <si>
    <t>07/10/19</t>
  </si>
  <si>
    <t>07/09/19</t>
  </si>
  <si>
    <t>07/08/19</t>
  </si>
  <si>
    <t>07/05/19</t>
  </si>
  <si>
    <t>07/04/19</t>
  </si>
  <si>
    <t>07/03/19</t>
  </si>
  <si>
    <t>07/02/19</t>
  </si>
  <si>
    <t>07/01/19</t>
  </si>
  <si>
    <t>06/28/19</t>
  </si>
  <si>
    <t>06/27/19</t>
  </si>
  <si>
    <t>06/26/19</t>
  </si>
  <si>
    <t>06/25/19</t>
  </si>
  <si>
    <t>06/24/19</t>
  </si>
  <si>
    <t>06/21/19</t>
  </si>
  <si>
    <t>06/20/19</t>
  </si>
  <si>
    <t>06/19/19</t>
  </si>
  <si>
    <t>06/18/19</t>
  </si>
  <si>
    <t>06/17/19</t>
  </si>
  <si>
    <t>06/14/19</t>
  </si>
  <si>
    <t>06/13/19</t>
  </si>
  <si>
    <t>06/12/19</t>
  </si>
  <si>
    <t>06/11/19</t>
  </si>
  <si>
    <t>06/10/19</t>
  </si>
  <si>
    <t>06/07/19</t>
  </si>
  <si>
    <t>06/05/19</t>
  </si>
  <si>
    <t>06/04/19</t>
  </si>
  <si>
    <t>06/03/19</t>
  </si>
  <si>
    <t>05/31/19</t>
  </si>
  <si>
    <t>자본(*2)</t>
    <phoneticPr fontId="16" type="noConversion"/>
  </si>
  <si>
    <t>업종적합성</t>
    <phoneticPr fontId="16" type="noConversion"/>
  </si>
  <si>
    <t>부채(*3)</t>
    <phoneticPr fontId="16" type="noConversion"/>
  </si>
  <si>
    <t>(단위: 억원)</t>
    <phoneticPr fontId="16" type="noConversion"/>
  </si>
  <si>
    <t>자기자본가치</t>
    <phoneticPr fontId="16" type="noConversion"/>
  </si>
  <si>
    <t>구 분 </t>
  </si>
  <si>
    <t>12/29/20</t>
  </si>
  <si>
    <t>12/28/20</t>
  </si>
  <si>
    <t>12/24/20</t>
  </si>
  <si>
    <t>12/23/20</t>
  </si>
  <si>
    <t>12/22/20</t>
  </si>
  <si>
    <t>12/21/20</t>
  </si>
  <si>
    <t>12/18/20</t>
  </si>
  <si>
    <t>12/17/20</t>
  </si>
  <si>
    <t>12/16/20</t>
  </si>
  <si>
    <t>12/15/20</t>
  </si>
  <si>
    <t>12/14/20</t>
  </si>
  <si>
    <t>12/11/20</t>
  </si>
  <si>
    <t>12/10/20</t>
  </si>
  <si>
    <t>12/09/20</t>
  </si>
  <si>
    <t>12/08/20</t>
  </si>
  <si>
    <t>12/07/20</t>
  </si>
  <si>
    <t>12/04/20</t>
  </si>
  <si>
    <t>12/03/20</t>
  </si>
  <si>
    <t>12/02/20</t>
  </si>
  <si>
    <t>12/01/20</t>
  </si>
  <si>
    <t>11/30/20</t>
  </si>
  <si>
    <t>11/27/20</t>
  </si>
  <si>
    <t>11/26/20</t>
  </si>
  <si>
    <t>11/25/20</t>
  </si>
  <si>
    <t>11/24/20</t>
  </si>
  <si>
    <t>11/23/20</t>
  </si>
  <si>
    <t>11/20/20</t>
  </si>
  <si>
    <t>11/19/20</t>
  </si>
  <si>
    <t>11/18/20</t>
  </si>
  <si>
    <t>11/17/20</t>
  </si>
  <si>
    <t>11/16/20</t>
  </si>
  <si>
    <t>Selected Size Premium</t>
    <phoneticPr fontId="24" type="noConversion"/>
  </si>
  <si>
    <t>유형자산</t>
    <phoneticPr fontId="17" type="noConversion"/>
  </si>
  <si>
    <t>무형자산</t>
    <phoneticPr fontId="17" type="noConversion"/>
  </si>
  <si>
    <t>Ki 가정</t>
    <phoneticPr fontId="16" type="noConversion"/>
  </si>
  <si>
    <t>Pre-Tax Ki</t>
    <phoneticPr fontId="16" type="noConversion"/>
  </si>
  <si>
    <t>Source: KofiaBond</t>
    <phoneticPr fontId="16" type="noConversion"/>
  </si>
  <si>
    <t>Terminal NWC</t>
    <phoneticPr fontId="16" type="noConversion"/>
  </si>
  <si>
    <t>Terminal CAPEX, 상각비</t>
    <phoneticPr fontId="16" type="noConversion"/>
  </si>
  <si>
    <t>차입부채</t>
    <phoneticPr fontId="16" type="noConversion"/>
  </si>
  <si>
    <t>지분가치</t>
    <phoneticPr fontId="16" type="noConversion"/>
  </si>
  <si>
    <t>세전영업이익</t>
    <phoneticPr fontId="16" type="noConversion"/>
  </si>
  <si>
    <t>(+) 세무상 이월결손금의 법인세효과</t>
    <phoneticPr fontId="16" type="noConversion"/>
  </si>
  <si>
    <t>광고선전비</t>
  </si>
  <si>
    <t>K-IFRS 1036호 문단50의 (2)</t>
    <phoneticPr fontId="16" type="noConversion"/>
  </si>
  <si>
    <t>미래현금흐름 추정치에는 법인세환급액을 포함하지 않음</t>
    <phoneticPr fontId="16" type="noConversion"/>
  </si>
  <si>
    <t>세율</t>
    <phoneticPr fontId="16" type="noConversion"/>
  </si>
  <si>
    <t>06/30/21</t>
  </si>
  <si>
    <t>06/29/21</t>
  </si>
  <si>
    <t>06/28/21</t>
  </si>
  <si>
    <t>06/25/21</t>
  </si>
  <si>
    <t>06/24/21</t>
  </si>
  <si>
    <t>06/23/21</t>
  </si>
  <si>
    <t>06/22/21</t>
  </si>
  <si>
    <t>06/21/21</t>
  </si>
  <si>
    <t>06/18/21</t>
  </si>
  <si>
    <t>06/17/21</t>
  </si>
  <si>
    <t>06/16/21</t>
  </si>
  <si>
    <t>06/15/21</t>
  </si>
  <si>
    <t>06/14/21</t>
  </si>
  <si>
    <t>06/11/21</t>
  </si>
  <si>
    <t>06/10/21</t>
  </si>
  <si>
    <t>06/09/21</t>
  </si>
  <si>
    <t>06/08/21</t>
  </si>
  <si>
    <t>06/07/21</t>
  </si>
  <si>
    <t>06/04/21</t>
  </si>
  <si>
    <t>06/03/21</t>
  </si>
  <si>
    <t>06/02/21</t>
  </si>
  <si>
    <t>06/01/21</t>
  </si>
  <si>
    <t>05/31/21</t>
  </si>
  <si>
    <t>05/28/21</t>
  </si>
  <si>
    <t>05/27/21</t>
  </si>
  <si>
    <t>05/26/21</t>
  </si>
  <si>
    <t>05/25/21</t>
  </si>
  <si>
    <t>05/24/21</t>
  </si>
  <si>
    <t>05/21/21</t>
  </si>
  <si>
    <t>05/20/21</t>
  </si>
  <si>
    <t>05/18/21</t>
  </si>
  <si>
    <t>05/17/21</t>
  </si>
  <si>
    <t>05/14/21</t>
  </si>
  <si>
    <t>05/13/21</t>
  </si>
  <si>
    <t>05/12/21</t>
  </si>
  <si>
    <t>05/11/21</t>
  </si>
  <si>
    <t>05/10/21</t>
  </si>
  <si>
    <t>05/07/21</t>
  </si>
  <si>
    <t>05/06/21</t>
  </si>
  <si>
    <t>05/04/21</t>
  </si>
  <si>
    <t>05/03/21</t>
  </si>
  <si>
    <t>04/30/21</t>
  </si>
  <si>
    <t>04/29/21</t>
  </si>
  <si>
    <t>04/28/21</t>
  </si>
  <si>
    <t>04/27/21</t>
  </si>
  <si>
    <t>04/26/21</t>
  </si>
  <si>
    <t>04/23/21</t>
  </si>
  <si>
    <t>04/22/21</t>
  </si>
  <si>
    <t>04/21/21</t>
  </si>
  <si>
    <t>04/20/21</t>
  </si>
  <si>
    <t>04/19/21</t>
  </si>
  <si>
    <t>04/16/21</t>
  </si>
  <si>
    <t>04/15/21</t>
  </si>
  <si>
    <t>04/14/21</t>
  </si>
  <si>
    <t>04/13/21</t>
  </si>
  <si>
    <t>04/12/21</t>
  </si>
  <si>
    <t>04/09/21</t>
  </si>
  <si>
    <t>04/08/21</t>
  </si>
  <si>
    <t>04/07/21</t>
  </si>
  <si>
    <t>04/06/21</t>
  </si>
  <si>
    <t>04/05/21</t>
  </si>
  <si>
    <t>04/02/21</t>
  </si>
  <si>
    <t>04/01/21</t>
  </si>
  <si>
    <t>03/31/21</t>
  </si>
  <si>
    <t>03/30/21</t>
  </si>
  <si>
    <t>03/29/21</t>
  </si>
  <si>
    <t>03/26/21</t>
  </si>
  <si>
    <t>03/25/21</t>
  </si>
  <si>
    <t>03/24/21</t>
  </si>
  <si>
    <t>03/23/21</t>
  </si>
  <si>
    <t>03/22/21</t>
  </si>
  <si>
    <t>03/19/21</t>
  </si>
  <si>
    <t>03/18/21</t>
  </si>
  <si>
    <t>03/17/21</t>
  </si>
  <si>
    <t>03/16/21</t>
  </si>
  <si>
    <t>03/15/21</t>
  </si>
  <si>
    <t>03/12/21</t>
  </si>
  <si>
    <t>03/11/21</t>
  </si>
  <si>
    <t>03/10/21</t>
  </si>
  <si>
    <t>03/09/21</t>
  </si>
  <si>
    <t>03/08/21</t>
  </si>
  <si>
    <t>03/05/21</t>
  </si>
  <si>
    <t>03/04/21</t>
  </si>
  <si>
    <t>03/03/21</t>
  </si>
  <si>
    <t>03/02/21</t>
  </si>
  <si>
    <t>02/26/21</t>
  </si>
  <si>
    <t>02/25/21</t>
  </si>
  <si>
    <t>02/24/21</t>
  </si>
  <si>
    <t>02/23/21</t>
  </si>
  <si>
    <t>02/22/21</t>
  </si>
  <si>
    <t>02/19/21</t>
  </si>
  <si>
    <t>02/18/21</t>
  </si>
  <si>
    <t>02/17/21</t>
  </si>
  <si>
    <t>02/16/21</t>
  </si>
  <si>
    <t>02/15/21</t>
  </si>
  <si>
    <t>02/10/21</t>
  </si>
  <si>
    <t>02/09/21</t>
  </si>
  <si>
    <t>02/08/21</t>
  </si>
  <si>
    <t>02/05/21</t>
  </si>
  <si>
    <t>02/04/21</t>
  </si>
  <si>
    <t>02/03/21</t>
  </si>
  <si>
    <t>02/02/21</t>
  </si>
  <si>
    <t>02/01/21</t>
  </si>
  <si>
    <t>01/29/21</t>
  </si>
  <si>
    <t>01/28/21</t>
  </si>
  <si>
    <t>01/27/21</t>
  </si>
  <si>
    <t>01/26/21</t>
  </si>
  <si>
    <t>01/25/21</t>
  </si>
  <si>
    <t>01/22/21</t>
  </si>
  <si>
    <t>01/21/21</t>
  </si>
  <si>
    <t>01/20/21</t>
  </si>
  <si>
    <t>01/19/21</t>
  </si>
  <si>
    <t>01/18/21</t>
  </si>
  <si>
    <t>01/15/21</t>
  </si>
  <si>
    <t>01/14/21</t>
  </si>
  <si>
    <t>01/13/21</t>
  </si>
  <si>
    <t>01/12/21</t>
  </si>
  <si>
    <t>01/11/21</t>
  </si>
  <si>
    <t>01/08/21</t>
  </si>
  <si>
    <t>01/07/21</t>
  </si>
  <si>
    <t>01/06/21</t>
  </si>
  <si>
    <t>01/05/21</t>
  </si>
  <si>
    <t>01/04/21</t>
  </si>
  <si>
    <t>12/30/20</t>
  </si>
  <si>
    <t>증가율</t>
    <phoneticPr fontId="16" type="noConversion"/>
  </si>
  <si>
    <t>미지급금</t>
    <phoneticPr fontId="16" type="noConversion"/>
  </si>
  <si>
    <t>장부금액</t>
    <phoneticPr fontId="16" type="noConversion"/>
  </si>
  <si>
    <t>법인세</t>
    <phoneticPr fontId="16" type="noConversion"/>
  </si>
  <si>
    <t>매출대비</t>
    <phoneticPr fontId="16" type="noConversion"/>
  </si>
  <si>
    <t/>
  </si>
  <si>
    <t>자본구조
(B/(B+S))</t>
    <phoneticPr fontId="25" type="noConversion"/>
  </si>
  <si>
    <r>
      <t xml:space="preserve">Re </t>
    </r>
    <r>
      <rPr>
        <b/>
        <sz val="11"/>
        <rFont val="Calibri"/>
        <family val="3"/>
        <charset val="161"/>
      </rPr>
      <t>β</t>
    </r>
    <r>
      <rPr>
        <b/>
        <sz val="11"/>
        <rFont val="맑은 고딕"/>
        <family val="3"/>
        <charset val="129"/>
        <scheme val="minor"/>
      </rPr>
      <t>L</t>
    </r>
    <phoneticPr fontId="16" type="noConversion"/>
  </si>
  <si>
    <t>09/30/21</t>
  </si>
  <si>
    <t>09/29/21</t>
  </si>
  <si>
    <t>09/28/21</t>
  </si>
  <si>
    <t>09/27/21</t>
  </si>
  <si>
    <t>09/24/21</t>
  </si>
  <si>
    <t>09/23/21</t>
  </si>
  <si>
    <t>09/17/21</t>
  </si>
  <si>
    <t>09/16/21</t>
  </si>
  <si>
    <t>09/15/21</t>
  </si>
  <si>
    <t>09/14/21</t>
  </si>
  <si>
    <t>09/13/21</t>
  </si>
  <si>
    <t>09/10/21</t>
  </si>
  <si>
    <t>09/09/21</t>
  </si>
  <si>
    <t>09/08/21</t>
  </si>
  <si>
    <t>09/07/21</t>
  </si>
  <si>
    <t>09/06/21</t>
  </si>
  <si>
    <t>09/03/21</t>
  </si>
  <si>
    <t>09/02/21</t>
  </si>
  <si>
    <t>09/01/21</t>
  </si>
  <si>
    <t>08/31/21</t>
  </si>
  <si>
    <t>08/30/21</t>
  </si>
  <si>
    <t>08/27/21</t>
  </si>
  <si>
    <t>08/26/21</t>
  </si>
  <si>
    <t>08/25/21</t>
  </si>
  <si>
    <t>08/24/21</t>
  </si>
  <si>
    <t>08/23/21</t>
  </si>
  <si>
    <t>08/20/21</t>
  </si>
  <si>
    <t>08/19/21</t>
  </si>
  <si>
    <t>08/18/21</t>
  </si>
  <si>
    <t>08/17/21</t>
  </si>
  <si>
    <t>08/13/21</t>
  </si>
  <si>
    <t>08/12/21</t>
  </si>
  <si>
    <t>08/11/21</t>
  </si>
  <si>
    <t>08/10/21</t>
  </si>
  <si>
    <t>08/09/21</t>
  </si>
  <si>
    <t>08/06/21</t>
  </si>
  <si>
    <t>08/05/21</t>
  </si>
  <si>
    <t>08/04/21</t>
  </si>
  <si>
    <t>08/03/21</t>
  </si>
  <si>
    <t>08/02/21</t>
  </si>
  <si>
    <t>07/30/21</t>
  </si>
  <si>
    <t>07/29/21</t>
  </si>
  <si>
    <t>07/28/21</t>
  </si>
  <si>
    <t>07/27/21</t>
  </si>
  <si>
    <t>07/26/21</t>
  </si>
  <si>
    <t>07/23/21</t>
  </si>
  <si>
    <t>07/22/21</t>
  </si>
  <si>
    <t>07/21/21</t>
  </si>
  <si>
    <t>07/20/21</t>
  </si>
  <si>
    <t>07/19/21</t>
  </si>
  <si>
    <t>07/16/21</t>
  </si>
  <si>
    <t>07/15/21</t>
  </si>
  <si>
    <t>07/14/21</t>
  </si>
  <si>
    <t>07/13/21</t>
  </si>
  <si>
    <t>07/12/21</t>
  </si>
  <si>
    <t>07/09/21</t>
  </si>
  <si>
    <t>07/08/21</t>
  </si>
  <si>
    <t>07/07/21</t>
  </si>
  <si>
    <t>07/06/21</t>
  </si>
  <si>
    <t>07/05/21</t>
  </si>
  <si>
    <t>07/02/21</t>
  </si>
  <si>
    <t>07/01/21</t>
  </si>
  <si>
    <t>통계표</t>
  </si>
  <si>
    <t>단위</t>
  </si>
  <si>
    <t>변환</t>
  </si>
  <si>
    <t>2011</t>
  </si>
  <si>
    <t>2012</t>
  </si>
  <si>
    <t>2013</t>
  </si>
  <si>
    <t>2014</t>
  </si>
  <si>
    <t>2015</t>
  </si>
  <si>
    <t>2016</t>
  </si>
  <si>
    <t>2017</t>
  </si>
  <si>
    <t>2018</t>
  </si>
  <si>
    <t>2019</t>
  </si>
  <si>
    <t>2020</t>
  </si>
  <si>
    <t>2021</t>
  </si>
  <si>
    <t>원자료</t>
  </si>
  <si>
    <t>출처: 한국은행경제통계시스템 (https://ecos.bok.or.kr/)</t>
    <phoneticPr fontId="16" type="noConversion"/>
  </si>
  <si>
    <t>수령한 DATA</t>
    <phoneticPr fontId="16" type="noConversion"/>
  </si>
  <si>
    <t>단순평균</t>
    <phoneticPr fontId="16" type="noConversion"/>
  </si>
  <si>
    <t>지수평균</t>
    <phoneticPr fontId="16" type="noConversion"/>
  </si>
  <si>
    <t>DATA 분석 by DJAC</t>
    <phoneticPr fontId="16" type="noConversion"/>
  </si>
  <si>
    <t>01/07/22</t>
  </si>
  <si>
    <t>01/06/22</t>
  </si>
  <si>
    <t>01/05/22</t>
  </si>
  <si>
    <t>01/04/22</t>
  </si>
  <si>
    <t>01/03/22</t>
  </si>
  <si>
    <t>12/30/21</t>
  </si>
  <si>
    <t>12/29/21</t>
  </si>
  <si>
    <t>12/28/21</t>
  </si>
  <si>
    <t>12/27/21</t>
  </si>
  <si>
    <t>12/24/21</t>
  </si>
  <si>
    <t>12/23/21</t>
  </si>
  <si>
    <t>12/22/21</t>
  </si>
  <si>
    <t>12/21/21</t>
  </si>
  <si>
    <t>12/20/21</t>
  </si>
  <si>
    <t>12/17/21</t>
  </si>
  <si>
    <t>12/16/21</t>
  </si>
  <si>
    <t>12/15/21</t>
  </si>
  <si>
    <t>12/14/21</t>
  </si>
  <si>
    <t>12/13/21</t>
  </si>
  <si>
    <t>12/10/21</t>
  </si>
  <si>
    <t>12/09/21</t>
  </si>
  <si>
    <t>12/08/21</t>
  </si>
  <si>
    <t>12/07/21</t>
  </si>
  <si>
    <t>12/06/21</t>
  </si>
  <si>
    <t>12/03/21</t>
  </si>
  <si>
    <t>12/02/21</t>
  </si>
  <si>
    <t>12/01/21</t>
  </si>
  <si>
    <t>11/30/21</t>
  </si>
  <si>
    <t>11/29/21</t>
  </si>
  <si>
    <t>11/26/21</t>
  </si>
  <si>
    <t>11/25/21</t>
  </si>
  <si>
    <t>11/24/21</t>
  </si>
  <si>
    <t>11/23/21</t>
  </si>
  <si>
    <t>11/22/21</t>
  </si>
  <si>
    <t>11/19/21</t>
  </si>
  <si>
    <t>11/18/21</t>
  </si>
  <si>
    <t>11/17/21</t>
  </si>
  <si>
    <t>11/16/21</t>
  </si>
  <si>
    <t>11/15/21</t>
  </si>
  <si>
    <t>11/12/21</t>
  </si>
  <si>
    <t>11/11/21</t>
  </si>
  <si>
    <t>11/10/21</t>
  </si>
  <si>
    <t>11/09/21</t>
  </si>
  <si>
    <t>11/08/21</t>
  </si>
  <si>
    <t>11/05/21</t>
  </si>
  <si>
    <t>11/04/21</t>
  </si>
  <si>
    <t>11/03/21</t>
  </si>
  <si>
    <t>11/02/21</t>
  </si>
  <si>
    <t>11/01/21</t>
  </si>
  <si>
    <t>10/29/21</t>
  </si>
  <si>
    <t>10/28/21</t>
  </si>
  <si>
    <t>10/27/21</t>
  </si>
  <si>
    <t>10/26/21</t>
  </si>
  <si>
    <t>10/25/21</t>
  </si>
  <si>
    <t>10/22/21</t>
  </si>
  <si>
    <t>10/21/21</t>
  </si>
  <si>
    <t>10/20/21</t>
  </si>
  <si>
    <t>10/19/21</t>
  </si>
  <si>
    <t>10/18/21</t>
  </si>
  <si>
    <t>10/15/21</t>
  </si>
  <si>
    <t>10/14/21</t>
  </si>
  <si>
    <t>10/13/21</t>
  </si>
  <si>
    <t>10/12/21</t>
  </si>
  <si>
    <t>10/08/21</t>
  </si>
  <si>
    <t>10/07/21</t>
  </si>
  <si>
    <t>10/06/21</t>
  </si>
  <si>
    <t>10/05/21</t>
  </si>
  <si>
    <t>10/01/21</t>
  </si>
  <si>
    <t>자료출처</t>
    <phoneticPr fontId="16" type="noConversion"/>
  </si>
  <si>
    <t>From Bloomberg</t>
    <phoneticPr fontId="16" type="noConversion"/>
  </si>
  <si>
    <t>Bloomberg 최종 조회일 :</t>
    <phoneticPr fontId="16" type="noConversion"/>
  </si>
  <si>
    <t>자기자본
(S)</t>
    <phoneticPr fontId="24" type="noConversion"/>
  </si>
  <si>
    <t>부채
(B)</t>
    <phoneticPr fontId="24" type="noConversion"/>
  </si>
  <si>
    <t>사용자정의 함수</t>
    <phoneticPr fontId="16" type="noConversion"/>
  </si>
  <si>
    <r>
      <t xml:space="preserve">Ke = Rf + ( </t>
    </r>
    <r>
      <rPr>
        <b/>
        <sz val="11"/>
        <color theme="1"/>
        <rFont val="Calibri"/>
        <family val="3"/>
        <charset val="161"/>
      </rPr>
      <t>β</t>
    </r>
    <r>
      <rPr>
        <b/>
        <sz val="11"/>
        <color theme="1"/>
        <rFont val="맑은 고딕"/>
        <family val="3"/>
        <charset val="129"/>
        <scheme val="minor"/>
      </rPr>
      <t>L × MRP ) +</t>
    </r>
    <r>
      <rPr>
        <b/>
        <sz val="11"/>
        <color theme="1"/>
        <rFont val="Calibri"/>
        <family val="3"/>
        <charset val="161"/>
      </rPr>
      <t>α</t>
    </r>
    <r>
      <rPr>
        <b/>
        <sz val="11"/>
        <color theme="1"/>
        <rFont val="맑은 고딕"/>
        <family val="3"/>
        <charset val="129"/>
        <scheme val="minor"/>
      </rPr>
      <t xml:space="preserve"> (size premium)</t>
    </r>
    <phoneticPr fontId="16" type="noConversion"/>
  </si>
  <si>
    <t>086900</t>
    <phoneticPr fontId="16" type="noConversion"/>
  </si>
  <si>
    <t>12/29/22</t>
  </si>
  <si>
    <t>12/28/22</t>
  </si>
  <si>
    <t>12/27/22</t>
  </si>
  <si>
    <t>12/26/22</t>
  </si>
  <si>
    <t>12/23/22</t>
  </si>
  <si>
    <t>12/22/22</t>
  </si>
  <si>
    <t>12/21/22</t>
  </si>
  <si>
    <t>12/20/22</t>
  </si>
  <si>
    <t>12/19/22</t>
  </si>
  <si>
    <t>12/16/22</t>
  </si>
  <si>
    <t>12/15/22</t>
  </si>
  <si>
    <t>12/14/22</t>
  </si>
  <si>
    <t>12/13/22</t>
  </si>
  <si>
    <t>12/12/22</t>
  </si>
  <si>
    <t>12/09/22</t>
  </si>
  <si>
    <t>12/08/22</t>
  </si>
  <si>
    <t>12/07/22</t>
  </si>
  <si>
    <t>12/06/22</t>
  </si>
  <si>
    <t>12/05/22</t>
  </si>
  <si>
    <t>12/02/22</t>
  </si>
  <si>
    <t>12/01/22</t>
  </si>
  <si>
    <t>11/30/22</t>
  </si>
  <si>
    <t>11/29/22</t>
  </si>
  <si>
    <t>11/28/22</t>
  </si>
  <si>
    <t>11/25/22</t>
  </si>
  <si>
    <t>11/24/22</t>
  </si>
  <si>
    <t>11/23/22</t>
  </si>
  <si>
    <t>11/22/22</t>
  </si>
  <si>
    <t>11/21/22</t>
  </si>
  <si>
    <t>11/18/22</t>
  </si>
  <si>
    <t>11/17/22</t>
  </si>
  <si>
    <t>11/16/22</t>
  </si>
  <si>
    <t>11/15/22</t>
  </si>
  <si>
    <t>11/14/22</t>
  </si>
  <si>
    <t>11/11/22</t>
  </si>
  <si>
    <t>11/10/22</t>
  </si>
  <si>
    <t>11/09/22</t>
  </si>
  <si>
    <t>11/08/22</t>
  </si>
  <si>
    <t>11/07/22</t>
  </si>
  <si>
    <t>11/04/22</t>
  </si>
  <si>
    <t>11/03/22</t>
  </si>
  <si>
    <t>11/02/22</t>
  </si>
  <si>
    <t>11/01/22</t>
  </si>
  <si>
    <t>10/31/22</t>
  </si>
  <si>
    <t>10/28/22</t>
  </si>
  <si>
    <t>10/27/22</t>
  </si>
  <si>
    <t>10/26/22</t>
  </si>
  <si>
    <t>10/25/22</t>
  </si>
  <si>
    <t>10/24/22</t>
  </si>
  <si>
    <t>10/21/22</t>
  </si>
  <si>
    <t>10/20/22</t>
  </si>
  <si>
    <t>10/19/22</t>
  </si>
  <si>
    <t>10/18/22</t>
  </si>
  <si>
    <t>10/17/22</t>
  </si>
  <si>
    <t>10/14/22</t>
  </si>
  <si>
    <t>10/13/22</t>
  </si>
  <si>
    <t>10/12/22</t>
  </si>
  <si>
    <t>10/11/22</t>
  </si>
  <si>
    <t>10/07/22</t>
  </si>
  <si>
    <t>10/06/22</t>
  </si>
  <si>
    <t>10/05/22</t>
  </si>
  <si>
    <t>10/04/22</t>
  </si>
  <si>
    <t>09/30/22</t>
  </si>
  <si>
    <t>09/29/22</t>
  </si>
  <si>
    <t>09/28/22</t>
  </si>
  <si>
    <t>09/27/22</t>
  </si>
  <si>
    <t>09/26/22</t>
  </si>
  <si>
    <t>09/23/22</t>
  </si>
  <si>
    <t>09/22/22</t>
  </si>
  <si>
    <t>09/21/22</t>
  </si>
  <si>
    <t>09/20/22</t>
  </si>
  <si>
    <t>09/19/22</t>
  </si>
  <si>
    <t>09/16/22</t>
  </si>
  <si>
    <t>09/15/22</t>
  </si>
  <si>
    <t>09/14/22</t>
  </si>
  <si>
    <t>09/13/22</t>
  </si>
  <si>
    <t>09/08/22</t>
  </si>
  <si>
    <t>09/07/22</t>
  </si>
  <si>
    <t>09/06/22</t>
  </si>
  <si>
    <t>09/05/22</t>
  </si>
  <si>
    <t>09/02/22</t>
  </si>
  <si>
    <t>09/01/22</t>
  </si>
  <si>
    <t>08/31/22</t>
  </si>
  <si>
    <t>08/30/22</t>
  </si>
  <si>
    <t>08/29/22</t>
  </si>
  <si>
    <t>08/26/22</t>
  </si>
  <si>
    <t>08/25/22</t>
  </si>
  <si>
    <t>08/24/22</t>
  </si>
  <si>
    <t>08/23/22</t>
  </si>
  <si>
    <t>08/22/22</t>
  </si>
  <si>
    <t>08/19/22</t>
  </si>
  <si>
    <t>08/18/22</t>
  </si>
  <si>
    <t>08/17/22</t>
  </si>
  <si>
    <t>08/16/22</t>
  </si>
  <si>
    <t>08/12/22</t>
  </si>
  <si>
    <t>08/11/22</t>
  </si>
  <si>
    <t>08/10/22</t>
  </si>
  <si>
    <t>08/09/22</t>
  </si>
  <si>
    <t>08/08/22</t>
  </si>
  <si>
    <t>08/05/22</t>
  </si>
  <si>
    <t>08/04/22</t>
  </si>
  <si>
    <t>08/03/22</t>
  </si>
  <si>
    <t>08/02/22</t>
  </si>
  <si>
    <t>08/01/22</t>
  </si>
  <si>
    <t>07/29/22</t>
  </si>
  <si>
    <t>07/28/22</t>
  </si>
  <si>
    <t>07/27/22</t>
  </si>
  <si>
    <t>07/26/22</t>
  </si>
  <si>
    <t>07/25/22</t>
  </si>
  <si>
    <t>07/22/22</t>
  </si>
  <si>
    <t>07/21/22</t>
  </si>
  <si>
    <t>07/20/22</t>
  </si>
  <si>
    <t>07/19/22</t>
  </si>
  <si>
    <t>07/18/22</t>
  </si>
  <si>
    <t>07/15/22</t>
  </si>
  <si>
    <t>07/14/22</t>
  </si>
  <si>
    <t>07/13/22</t>
  </si>
  <si>
    <t>07/12/22</t>
  </si>
  <si>
    <t>07/11/22</t>
  </si>
  <si>
    <t>07/08/22</t>
  </si>
  <si>
    <t>07/07/22</t>
  </si>
  <si>
    <t>07/06/22</t>
  </si>
  <si>
    <t>07/05/22</t>
  </si>
  <si>
    <t>07/04/22</t>
  </si>
  <si>
    <t>07/01/22</t>
  </si>
  <si>
    <t>06/30/22</t>
  </si>
  <si>
    <t>06/29/22</t>
  </si>
  <si>
    <t>06/28/22</t>
  </si>
  <si>
    <t>06/27/22</t>
  </si>
  <si>
    <t>06/24/22</t>
  </si>
  <si>
    <t>06/23/22</t>
  </si>
  <si>
    <t>06/22/22</t>
  </si>
  <si>
    <t>06/21/22</t>
  </si>
  <si>
    <t>06/20/22</t>
  </si>
  <si>
    <t>06/17/22</t>
  </si>
  <si>
    <t>06/16/22</t>
  </si>
  <si>
    <t>06/15/22</t>
  </si>
  <si>
    <t>06/14/22</t>
  </si>
  <si>
    <t>06/13/22</t>
  </si>
  <si>
    <t>06/10/22</t>
  </si>
  <si>
    <t>06/09/22</t>
  </si>
  <si>
    <t>06/08/22</t>
  </si>
  <si>
    <t>06/07/22</t>
  </si>
  <si>
    <t>06/03/22</t>
  </si>
  <si>
    <t>06/02/22</t>
  </si>
  <si>
    <t>05/31/22</t>
  </si>
  <si>
    <t>05/30/22</t>
  </si>
  <si>
    <t>05/27/22</t>
  </si>
  <si>
    <t>05/26/22</t>
  </si>
  <si>
    <t>05/25/22</t>
  </si>
  <si>
    <t>05/24/22</t>
  </si>
  <si>
    <t>05/23/22</t>
  </si>
  <si>
    <t>05/20/22</t>
  </si>
  <si>
    <t>05/19/22</t>
  </si>
  <si>
    <t>05/18/22</t>
  </si>
  <si>
    <t>05/17/22</t>
  </si>
  <si>
    <t>05/16/22</t>
  </si>
  <si>
    <t>05/13/22</t>
  </si>
  <si>
    <t>05/12/22</t>
  </si>
  <si>
    <t>05/11/22</t>
  </si>
  <si>
    <t>05/10/22</t>
  </si>
  <si>
    <t>05/09/22</t>
  </si>
  <si>
    <t>05/06/22</t>
  </si>
  <si>
    <t>05/04/22</t>
  </si>
  <si>
    <t>05/03/22</t>
  </si>
  <si>
    <t>05/02/22</t>
  </si>
  <si>
    <t>04/29/22</t>
  </si>
  <si>
    <t>04/28/22</t>
  </si>
  <si>
    <t>04/27/22</t>
  </si>
  <si>
    <t>04/26/22</t>
  </si>
  <si>
    <t>04/25/22</t>
  </si>
  <si>
    <t>04/22/22</t>
  </si>
  <si>
    <t>04/21/22</t>
  </si>
  <si>
    <t>04/20/22</t>
  </si>
  <si>
    <t>04/19/22</t>
  </si>
  <si>
    <t>04/18/22</t>
  </si>
  <si>
    <t>04/15/22</t>
  </si>
  <si>
    <t>04/14/22</t>
  </si>
  <si>
    <t>04/13/22</t>
  </si>
  <si>
    <t>04/12/22</t>
  </si>
  <si>
    <t>04/11/22</t>
  </si>
  <si>
    <t>04/08/22</t>
  </si>
  <si>
    <t>04/07/22</t>
  </si>
  <si>
    <t>04/06/22</t>
  </si>
  <si>
    <t>04/05/22</t>
  </si>
  <si>
    <t>04/04/22</t>
  </si>
  <si>
    <t>04/01/22</t>
  </si>
  <si>
    <t>03/31/22</t>
  </si>
  <si>
    <t>03/30/22</t>
  </si>
  <si>
    <t>03/29/22</t>
  </si>
  <si>
    <t>03/28/22</t>
  </si>
  <si>
    <t>03/25/22</t>
  </si>
  <si>
    <t>03/24/22</t>
  </si>
  <si>
    <t>03/23/22</t>
  </si>
  <si>
    <t>03/22/22</t>
  </si>
  <si>
    <t>03/21/22</t>
  </si>
  <si>
    <t>03/18/22</t>
  </si>
  <si>
    <t>03/17/22</t>
  </si>
  <si>
    <t>03/16/22</t>
  </si>
  <si>
    <t>03/15/22</t>
  </si>
  <si>
    <t>03/14/22</t>
  </si>
  <si>
    <t>03/11/22</t>
  </si>
  <si>
    <t>03/10/22</t>
  </si>
  <si>
    <t>03/08/22</t>
  </si>
  <si>
    <t>03/07/22</t>
  </si>
  <si>
    <t>03/04/22</t>
  </si>
  <si>
    <t>03/03/22</t>
  </si>
  <si>
    <t>03/02/22</t>
  </si>
  <si>
    <t>02/28/22</t>
  </si>
  <si>
    <t>02/25/22</t>
  </si>
  <si>
    <t>02/24/22</t>
  </si>
  <si>
    <t>02/23/22</t>
  </si>
  <si>
    <t>02/22/22</t>
  </si>
  <si>
    <t>02/21/22</t>
  </si>
  <si>
    <t>02/18/22</t>
  </si>
  <si>
    <t>02/17/22</t>
  </si>
  <si>
    <t>02/16/22</t>
  </si>
  <si>
    <t>02/15/22</t>
  </si>
  <si>
    <t>02/14/22</t>
  </si>
  <si>
    <t>02/11/22</t>
  </si>
  <si>
    <t>02/10/22</t>
  </si>
  <si>
    <t>02/09/22</t>
  </si>
  <si>
    <t>02/08/22</t>
  </si>
  <si>
    <t>02/07/22</t>
  </si>
  <si>
    <t>02/04/22</t>
  </si>
  <si>
    <t>02/03/22</t>
  </si>
  <si>
    <t>01/28/22</t>
  </si>
  <si>
    <t>01/27/22</t>
  </si>
  <si>
    <t>01/26/22</t>
  </si>
  <si>
    <t>01/25/22</t>
  </si>
  <si>
    <t>01/24/22</t>
  </si>
  <si>
    <t>01/21/22</t>
  </si>
  <si>
    <t>01/20/22</t>
  </si>
  <si>
    <t>01/19/22</t>
  </si>
  <si>
    <t>01/18/22</t>
  </si>
  <si>
    <t>01/17/22</t>
  </si>
  <si>
    <t>01/14/22</t>
  </si>
  <si>
    <t>01/13/22</t>
  </si>
  <si>
    <t>01/12/22</t>
  </si>
  <si>
    <t>01/11/22</t>
  </si>
  <si>
    <t>01/10/22</t>
  </si>
  <si>
    <t>비교치-Min</t>
    <phoneticPr fontId="16" type="noConversion"/>
  </si>
  <si>
    <t>비교치-Max</t>
    <phoneticPr fontId="16" type="noConversion"/>
  </si>
  <si>
    <t>비교치-Average</t>
    <phoneticPr fontId="16" type="noConversion"/>
  </si>
  <si>
    <t>South Korea</t>
  </si>
  <si>
    <t>Legends</t>
  </si>
  <si>
    <t>Actuals in Black</t>
  </si>
  <si>
    <t>Estimates in Blue</t>
  </si>
  <si>
    <t>Forecasts in light blue background</t>
  </si>
  <si>
    <t>Review months (applicable only for risk products)</t>
  </si>
  <si>
    <t>Series</t>
  </si>
  <si>
    <t>Code</t>
  </si>
  <si>
    <t>Currency</t>
  </si>
  <si>
    <t>Units</t>
  </si>
  <si>
    <t>Source</t>
  </si>
  <si>
    <t>Definition</t>
  </si>
  <si>
    <t>Note</t>
  </si>
  <si>
    <t>Published</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</si>
  <si>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</si>
  <si>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</si>
  <si>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</si>
  <si>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</si>
  <si>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</si>
  <si>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</si>
  <si>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</si>
  <si>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</si>
  <si>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</si>
  <si>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</si>
  <si>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</si>
  <si>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</si>
  <si>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</si>
  <si>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</si>
  <si>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</si>
  <si>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</si>
  <si>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</si>
  <si>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</si>
  <si>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</si>
  <si>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</si>
  <si>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</si>
  <si>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</si>
  <si>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</si>
  <si>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</si>
  <si>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</si>
  <si>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</si>
  <si>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</si>
  <si>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</si>
  <si>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</si>
  <si>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Consumer prices (% change pa; av)</t>
  </si>
  <si>
    <t>DCPI</t>
  </si>
  <si>
    <t>Derived from National Statistics Office</t>
  </si>
  <si>
    <t>Percentage change in consumer price index in local currency (period average), over previous year.</t>
  </si>
  <si>
    <t>Seasonally adjusted</t>
  </si>
  <si>
    <t>–</t>
  </si>
  <si>
    <t>Growth in average wages (LCU; % pa)</t>
  </si>
  <si>
    <t>DAWA</t>
  </si>
  <si>
    <t>Korean National Statistical Office</t>
  </si>
  <si>
    <t>Percentage change in monthly earnings (all industries) in local currency, over previous year.</t>
  </si>
  <si>
    <t>EIU calculation</t>
  </si>
  <si>
    <t xml:space="preserve">Derived from Bank of Korea </t>
  </si>
  <si>
    <t>Average nominal wage index (LCU, 2010=100)</t>
  </si>
  <si>
    <t>CAWI</t>
  </si>
  <si>
    <t>The average wage index in local currency rebased to 2010=100 by the EIU.</t>
  </si>
  <si>
    <t>Average real wage index (LCU, 2010=100)</t>
  </si>
  <si>
    <t>CAWR</t>
  </si>
  <si>
    <t>The average real wage index in local currency rebased to 2010=100 by the EIU.</t>
  </si>
  <si>
    <t>Average real wages (% change pa)</t>
  </si>
  <si>
    <t>DRWA</t>
  </si>
  <si>
    <t>Derived from Korean National Statistical Office</t>
  </si>
  <si>
    <t>Percentage change in hourly earnings (all industry) in local currency adjusted for inflation, over previous year.</t>
  </si>
  <si>
    <t>Average wages (monthly, US$)</t>
  </si>
  <si>
    <t>AVWG</t>
  </si>
  <si>
    <t>$</t>
  </si>
  <si>
    <t>KOSIS</t>
  </si>
  <si>
    <t>Average gross earnings per worker per month</t>
  </si>
  <si>
    <t>Consumer price index (2010=100; av)</t>
  </si>
  <si>
    <t>CCPI</t>
  </si>
  <si>
    <t>The consumer price index rebased to 2010=100 by the EIU</t>
  </si>
  <si>
    <t>Consumer price index (av)</t>
  </si>
  <si>
    <t>LCPI</t>
  </si>
  <si>
    <t>National Statistics Office</t>
  </si>
  <si>
    <t>Consumer price index in local currency, period average (2020=100).</t>
  </si>
  <si>
    <t>Consumer price index (end-period)</t>
  </si>
  <si>
    <t>LCPN</t>
  </si>
  <si>
    <t>Consumer price index (2020=100) in local currency, end-period.</t>
  </si>
  <si>
    <t>Consumer prices (% change pa; end-period)</t>
  </si>
  <si>
    <t>DCPN</t>
  </si>
  <si>
    <t>Percentage change in consumer price index (end-period), over previous year.</t>
  </si>
  <si>
    <t>GDP deflator (% change; av)</t>
  </si>
  <si>
    <t>GDFD</t>
  </si>
  <si>
    <t>Percentage change in GDP deflator index in local currency, period average (2010 = 100).</t>
  </si>
  <si>
    <t>GDP deflator (2010=100; av)</t>
  </si>
  <si>
    <t>GDFI</t>
  </si>
  <si>
    <t>GDP deflator index in local currency, period average (2010 = 100).</t>
  </si>
  <si>
    <t>Growth in average wages (US$; % pa)</t>
  </si>
  <si>
    <t>GDAV</t>
  </si>
  <si>
    <t>Derived from KOSIS</t>
  </si>
  <si>
    <t>Percentage change in hourly wages in US$, over previous period.</t>
  </si>
  <si>
    <t>WRER</t>
  </si>
  <si>
    <t>계정항목</t>
  </si>
  <si>
    <t>2023년</t>
    <phoneticPr fontId="16" type="noConversion"/>
  </si>
  <si>
    <t>판관비</t>
  </si>
  <si>
    <t>판관비</t>
    <phoneticPr fontId="16" type="noConversion"/>
  </si>
  <si>
    <t>지급수수료</t>
  </si>
  <si>
    <t>감가상각비</t>
  </si>
  <si>
    <t>기타변동비</t>
  </si>
  <si>
    <t>기타고정비</t>
  </si>
  <si>
    <t>물가상승률</t>
    <phoneticPr fontId="16" type="noConversion"/>
  </si>
  <si>
    <t>급여</t>
  </si>
  <si>
    <t>Key Assumption</t>
    <phoneticPr fontId="16" type="noConversion"/>
  </si>
  <si>
    <t>계정과목</t>
    <phoneticPr fontId="16" type="noConversion"/>
  </si>
  <si>
    <t>매출</t>
  </si>
  <si>
    <t>매출원가</t>
  </si>
  <si>
    <t>법인세율</t>
    <phoneticPr fontId="16" type="noConversion"/>
  </si>
  <si>
    <t>END</t>
    <phoneticPr fontId="16" type="noConversion"/>
  </si>
  <si>
    <t>명목임금 상승률</t>
  </si>
  <si>
    <t>소비자물가상승률</t>
  </si>
  <si>
    <t>추정연도</t>
    <phoneticPr fontId="16" type="noConversion"/>
  </si>
  <si>
    <t>EIU</t>
    <phoneticPr fontId="17" type="noConversion"/>
  </si>
  <si>
    <t>필러</t>
    <phoneticPr fontId="17" type="noConversion"/>
  </si>
  <si>
    <t>Youthfill(CE)</t>
    <phoneticPr fontId="17" type="noConversion"/>
  </si>
  <si>
    <t>SKIN BOOSTER</t>
  </si>
  <si>
    <t>상품매출원가</t>
    <phoneticPr fontId="17" type="noConversion"/>
  </si>
  <si>
    <t>판관비</t>
    <phoneticPr fontId="17" type="noConversion"/>
  </si>
  <si>
    <t>판관비 합계</t>
    <phoneticPr fontId="17" type="noConversion"/>
  </si>
  <si>
    <t>판매량 증가율</t>
    <phoneticPr fontId="16" type="noConversion"/>
  </si>
  <si>
    <t>회사계획</t>
    <phoneticPr fontId="17" type="noConversion"/>
  </si>
  <si>
    <t>회계기간</t>
    <phoneticPr fontId="16" type="noConversion"/>
  </si>
  <si>
    <t>(+) 비영업용부채가치</t>
    <phoneticPr fontId="16" type="noConversion"/>
  </si>
  <si>
    <t>재투자액</t>
    <phoneticPr fontId="17" type="noConversion"/>
  </si>
  <si>
    <t>구분 / 추정연차</t>
  </si>
  <si>
    <t>To DCF</t>
    <phoneticPr fontId="16" type="noConversion"/>
  </si>
  <si>
    <t>보고서 작성 단위에 따라 변경</t>
    <phoneticPr fontId="17" type="noConversion"/>
  </si>
  <si>
    <t>조정</t>
    <phoneticPr fontId="16" type="noConversion"/>
  </si>
  <si>
    <t>인원수 추정</t>
    <phoneticPr fontId="16" type="noConversion"/>
  </si>
  <si>
    <t>광고체감지수</t>
    <phoneticPr fontId="16" type="noConversion"/>
  </si>
  <si>
    <t>매출증가율</t>
    <phoneticPr fontId="16" type="noConversion"/>
  </si>
  <si>
    <t>Terminal</t>
    <phoneticPr fontId="16" type="noConversion"/>
  </si>
  <si>
    <t>SARDENYA</t>
    <phoneticPr fontId="17" type="noConversion"/>
  </si>
  <si>
    <t>YOUTHFILL</t>
    <phoneticPr fontId="17" type="noConversion"/>
  </si>
  <si>
    <t>OEM
(Dermalen)</t>
    <phoneticPr fontId="17" type="noConversion"/>
  </si>
  <si>
    <t>SKIN BOOSTER</t>
    <phoneticPr fontId="17" type="noConversion"/>
  </si>
  <si>
    <t>(단위: 천원)</t>
    <phoneticPr fontId="16" type="noConversion"/>
  </si>
  <si>
    <t>2024년</t>
  </si>
  <si>
    <t>2025년</t>
  </si>
  <si>
    <t>2026년</t>
  </si>
  <si>
    <t>2027년</t>
  </si>
  <si>
    <t>합 계</t>
    <phoneticPr fontId="16" type="noConversion"/>
  </si>
  <si>
    <t>2022년(A)</t>
    <phoneticPr fontId="16" type="noConversion"/>
  </si>
  <si>
    <t>상여</t>
  </si>
  <si>
    <t>잡급</t>
  </si>
  <si>
    <t>퇴직급여</t>
  </si>
  <si>
    <t>복리후생비</t>
  </si>
  <si>
    <t>비용항목</t>
    <phoneticPr fontId="16" type="noConversion"/>
  </si>
  <si>
    <t>여비교통비</t>
  </si>
  <si>
    <t>접대비</t>
  </si>
  <si>
    <t>세금과공과금</t>
  </si>
  <si>
    <t>보험료</t>
  </si>
  <si>
    <t>운반비</t>
  </si>
  <si>
    <t>도서인쇄비</t>
  </si>
  <si>
    <t>대손상각비</t>
  </si>
  <si>
    <t>견본비</t>
  </si>
  <si>
    <t>업무추진비</t>
  </si>
  <si>
    <t>구 분</t>
    <phoneticPr fontId="16" type="noConversion"/>
  </si>
  <si>
    <t>2023년말</t>
    <phoneticPr fontId="16" type="noConversion"/>
  </si>
  <si>
    <t>2024년말</t>
  </si>
  <si>
    <t>2025년말</t>
  </si>
  <si>
    <t>2026년말</t>
  </si>
  <si>
    <t>2027년말</t>
  </si>
  <si>
    <t>매출채권</t>
  </si>
  <si>
    <t>미수금</t>
  </si>
  <si>
    <t>상품</t>
  </si>
  <si>
    <t>선급금</t>
  </si>
  <si>
    <t>매입채무</t>
  </si>
  <si>
    <t>미지급금</t>
  </si>
  <si>
    <t>선수금</t>
  </si>
  <si>
    <t>기타보증금</t>
  </si>
  <si>
    <t>-</t>
    <phoneticPr fontId="16" type="noConversion"/>
  </si>
  <si>
    <t>JJH 보고서 표</t>
    <phoneticPr fontId="17" type="noConversion"/>
  </si>
  <si>
    <t>순운전자본-매출채권</t>
    <phoneticPr fontId="16" type="noConversion"/>
  </si>
  <si>
    <t>1)</t>
    <phoneticPr fontId="16" type="noConversion"/>
  </si>
  <si>
    <t>2)</t>
    <phoneticPr fontId="16" type="noConversion"/>
  </si>
  <si>
    <t>3)</t>
    <phoneticPr fontId="16" type="noConversion"/>
  </si>
  <si>
    <t>접대비/지급수수료체감지수</t>
    <phoneticPr fontId="16" type="noConversion"/>
  </si>
  <si>
    <t>2.1.2.1.3. 경제활동별 GDP 및 GNI(원계열, 명목, 분기 및 연간)</t>
  </si>
  <si>
    <t xml:space="preserve">십억원 </t>
  </si>
  <si>
    <t>%</t>
  </si>
  <si>
    <t>전기대비증감률</t>
  </si>
  <si>
    <t>기준시점대비증감률</t>
  </si>
  <si>
    <t>기준시점대비지수수준</t>
  </si>
  <si>
    <t>국내총생산(시장가격, GDP)</t>
  </si>
  <si>
    <t>Growth in average wages (LCU; % pa) - accumulated</t>
    <phoneticPr fontId="59" type="noConversion"/>
  </si>
  <si>
    <t>Consumer prices (% change pa; av) - accumulated</t>
  </si>
  <si>
    <t>Data</t>
    <phoneticPr fontId="16" type="noConversion"/>
  </si>
  <si>
    <t>적용 값</t>
    <phoneticPr fontId="16" type="noConversion"/>
  </si>
  <si>
    <t>Employment, wages and prices</t>
    <phoneticPr fontId="16" type="noConversion"/>
  </si>
  <si>
    <t>12/19/23</t>
  </si>
  <si>
    <t>12/18/23</t>
  </si>
  <si>
    <t>12/15/23</t>
  </si>
  <si>
    <t>12/14/23</t>
  </si>
  <si>
    <t>12/13/23</t>
  </si>
  <si>
    <t>12/12/23</t>
  </si>
  <si>
    <t>12/11/23</t>
  </si>
  <si>
    <t>12/08/23</t>
  </si>
  <si>
    <t>12/07/23</t>
  </si>
  <si>
    <t>12/06/23</t>
  </si>
  <si>
    <t>12/05/23</t>
  </si>
  <si>
    <t>12/04/23</t>
  </si>
  <si>
    <t>12/01/23</t>
  </si>
  <si>
    <t>11/30/23</t>
  </si>
  <si>
    <t>11/29/23</t>
  </si>
  <si>
    <t>11/28/23</t>
  </si>
  <si>
    <t>11/27/23</t>
  </si>
  <si>
    <t>11/24/23</t>
  </si>
  <si>
    <t>11/23/23</t>
  </si>
  <si>
    <t>11/22/23</t>
  </si>
  <si>
    <t>11/21/23</t>
  </si>
  <si>
    <t>11/20/23</t>
  </si>
  <si>
    <t>11/17/23</t>
  </si>
  <si>
    <t>11/16/23</t>
  </si>
  <si>
    <t>11/15/23</t>
  </si>
  <si>
    <t>11/14/23</t>
  </si>
  <si>
    <t>11/13/23</t>
  </si>
  <si>
    <t>11/10/23</t>
  </si>
  <si>
    <t>11/09/23</t>
  </si>
  <si>
    <t>11/08/23</t>
  </si>
  <si>
    <t>11/07/23</t>
  </si>
  <si>
    <t>11/06/23</t>
  </si>
  <si>
    <t>11/03/23</t>
  </si>
  <si>
    <t>11/02/23</t>
  </si>
  <si>
    <t>11/01/23</t>
  </si>
  <si>
    <t>10/31/23</t>
  </si>
  <si>
    <t>10/30/23</t>
  </si>
  <si>
    <t>10/27/23</t>
  </si>
  <si>
    <t>10/26/23</t>
  </si>
  <si>
    <t>10/25/23</t>
  </si>
  <si>
    <t>10/24/23</t>
  </si>
  <si>
    <t>10/23/23</t>
  </si>
  <si>
    <t>10/20/23</t>
  </si>
  <si>
    <t>10/19/23</t>
  </si>
  <si>
    <t>10/18/23</t>
  </si>
  <si>
    <t>10/17/23</t>
  </si>
  <si>
    <t>10/16/23</t>
  </si>
  <si>
    <t>10/13/23</t>
  </si>
  <si>
    <t>10/12/23</t>
  </si>
  <si>
    <t>10/11/23</t>
  </si>
  <si>
    <t>10/10/23</t>
  </si>
  <si>
    <t>10/06/23</t>
  </si>
  <si>
    <t>10/05/23</t>
  </si>
  <si>
    <t>10/04/23</t>
  </si>
  <si>
    <t>09/27/23</t>
  </si>
  <si>
    <t>09/26/23</t>
  </si>
  <si>
    <t>09/25/23</t>
  </si>
  <si>
    <t>09/22/23</t>
  </si>
  <si>
    <t>09/21/23</t>
  </si>
  <si>
    <t>09/20/23</t>
  </si>
  <si>
    <t>09/19/23</t>
  </si>
  <si>
    <t>09/18/23</t>
  </si>
  <si>
    <t>09/15/23</t>
  </si>
  <si>
    <t>09/14/23</t>
  </si>
  <si>
    <t>09/13/23</t>
  </si>
  <si>
    <t>09/12/23</t>
  </si>
  <si>
    <t>09/11/23</t>
  </si>
  <si>
    <t>09/08/23</t>
  </si>
  <si>
    <t>09/07/23</t>
  </si>
  <si>
    <t>09/06/23</t>
  </si>
  <si>
    <t>09/05/23</t>
  </si>
  <si>
    <t>09/04/23</t>
  </si>
  <si>
    <t>09/01/23</t>
  </si>
  <si>
    <t>08/31/23</t>
  </si>
  <si>
    <t>08/30/23</t>
  </si>
  <si>
    <t>08/29/23</t>
  </si>
  <si>
    <t>08/28/23</t>
  </si>
  <si>
    <t>08/25/23</t>
  </si>
  <si>
    <t>08/24/23</t>
  </si>
  <si>
    <t>08/23/23</t>
  </si>
  <si>
    <t>08/22/23</t>
  </si>
  <si>
    <t>08/21/23</t>
  </si>
  <si>
    <t>08/18/23</t>
  </si>
  <si>
    <t>08/17/23</t>
  </si>
  <si>
    <t>08/16/23</t>
  </si>
  <si>
    <t>08/14/23</t>
  </si>
  <si>
    <t>08/11/23</t>
  </si>
  <si>
    <t>08/10/23</t>
  </si>
  <si>
    <t>08/09/23</t>
  </si>
  <si>
    <t>08/08/23</t>
  </si>
  <si>
    <t>08/07/23</t>
  </si>
  <si>
    <t>08/04/23</t>
  </si>
  <si>
    <t>08/03/23</t>
  </si>
  <si>
    <t>08/02/23</t>
  </si>
  <si>
    <t>08/01/23</t>
  </si>
  <si>
    <t>07/31/23</t>
  </si>
  <si>
    <t>07/28/23</t>
  </si>
  <si>
    <t>07/27/23</t>
  </si>
  <si>
    <t>07/26/23</t>
  </si>
  <si>
    <t>07/25/23</t>
  </si>
  <si>
    <t>07/24/23</t>
  </si>
  <si>
    <t>07/21/23</t>
  </si>
  <si>
    <t>07/20/23</t>
  </si>
  <si>
    <t>07/19/23</t>
  </si>
  <si>
    <t>07/18/23</t>
  </si>
  <si>
    <t>07/17/23</t>
  </si>
  <si>
    <t>07/14/23</t>
  </si>
  <si>
    <t>07/13/23</t>
  </si>
  <si>
    <t>07/12/23</t>
  </si>
  <si>
    <t>07/11/23</t>
  </si>
  <si>
    <t>07/10/23</t>
  </si>
  <si>
    <t>07/07/23</t>
  </si>
  <si>
    <t>07/06/23</t>
  </si>
  <si>
    <t>07/05/23</t>
  </si>
  <si>
    <t>07/04/23</t>
  </si>
  <si>
    <t>07/03/23</t>
  </si>
  <si>
    <t>06/30/23</t>
  </si>
  <si>
    <t>06/29/23</t>
  </si>
  <si>
    <t>06/28/23</t>
  </si>
  <si>
    <t>06/27/23</t>
  </si>
  <si>
    <t>06/26/23</t>
  </si>
  <si>
    <t>06/23/23</t>
  </si>
  <si>
    <t>06/22/23</t>
  </si>
  <si>
    <t>06/21/23</t>
  </si>
  <si>
    <t>06/20/23</t>
  </si>
  <si>
    <t>06/19/23</t>
  </si>
  <si>
    <t>06/16/23</t>
  </si>
  <si>
    <t>06/15/23</t>
  </si>
  <si>
    <t>06/14/23</t>
  </si>
  <si>
    <t>06/13/23</t>
  </si>
  <si>
    <t>06/12/23</t>
  </si>
  <si>
    <t>06/09/23</t>
  </si>
  <si>
    <t>06/08/23</t>
  </si>
  <si>
    <t>06/07/23</t>
  </si>
  <si>
    <t>06/05/23</t>
  </si>
  <si>
    <t>06/02/23</t>
  </si>
  <si>
    <t>06/01/23</t>
  </si>
  <si>
    <t>05/31/23</t>
  </si>
  <si>
    <t>05/30/23</t>
  </si>
  <si>
    <t>05/26/23</t>
  </si>
  <si>
    <t>05/25/23</t>
  </si>
  <si>
    <t>05/24/23</t>
  </si>
  <si>
    <t>05/23/23</t>
  </si>
  <si>
    <t>05/22/23</t>
  </si>
  <si>
    <t>05/19/23</t>
  </si>
  <si>
    <t>05/18/23</t>
  </si>
  <si>
    <t>05/17/23</t>
  </si>
  <si>
    <t>05/16/23</t>
  </si>
  <si>
    <t>05/15/23</t>
  </si>
  <si>
    <t>05/12/23</t>
  </si>
  <si>
    <t>05/11/23</t>
  </si>
  <si>
    <t>05/10/23</t>
  </si>
  <si>
    <t>05/09/23</t>
  </si>
  <si>
    <t>05/08/23</t>
  </si>
  <si>
    <t>05/04/23</t>
  </si>
  <si>
    <t>05/03/23</t>
  </si>
  <si>
    <t>05/02/23</t>
  </si>
  <si>
    <t>04/28/23</t>
  </si>
  <si>
    <t>04/27/23</t>
  </si>
  <si>
    <t>04/26/23</t>
  </si>
  <si>
    <t>04/25/23</t>
  </si>
  <si>
    <t>04/24/23</t>
  </si>
  <si>
    <t>04/21/23</t>
  </si>
  <si>
    <t>04/20/23</t>
  </si>
  <si>
    <t>04/19/23</t>
  </si>
  <si>
    <t>04/18/23</t>
  </si>
  <si>
    <t>04/17/23</t>
  </si>
  <si>
    <t>04/14/23</t>
  </si>
  <si>
    <t>04/13/23</t>
  </si>
  <si>
    <t>04/12/23</t>
  </si>
  <si>
    <t>04/11/23</t>
  </si>
  <si>
    <t>04/10/23</t>
  </si>
  <si>
    <t>04/07/23</t>
  </si>
  <si>
    <t>04/06/23</t>
  </si>
  <si>
    <t>04/05/23</t>
  </si>
  <si>
    <t>04/04/23</t>
  </si>
  <si>
    <t>04/03/23</t>
  </si>
  <si>
    <t>03/31/23</t>
  </si>
  <si>
    <t>03/30/23</t>
  </si>
  <si>
    <t>03/29/23</t>
  </si>
  <si>
    <t>03/28/23</t>
  </si>
  <si>
    <t>03/27/23</t>
  </si>
  <si>
    <t>03/24/23</t>
  </si>
  <si>
    <t>03/23/23</t>
  </si>
  <si>
    <t>03/22/23</t>
  </si>
  <si>
    <t>03/21/23</t>
  </si>
  <si>
    <t>03/20/23</t>
  </si>
  <si>
    <t>03/17/23</t>
  </si>
  <si>
    <t>03/16/23</t>
  </si>
  <si>
    <t>03/15/23</t>
  </si>
  <si>
    <t>03/14/23</t>
  </si>
  <si>
    <t>03/13/23</t>
  </si>
  <si>
    <t>03/10/23</t>
  </si>
  <si>
    <t>03/09/23</t>
  </si>
  <si>
    <t>03/08/23</t>
  </si>
  <si>
    <t>03/07/23</t>
  </si>
  <si>
    <t>03/06/23</t>
  </si>
  <si>
    <t>03/03/23</t>
  </si>
  <si>
    <t>03/02/23</t>
  </si>
  <si>
    <t>02/28/23</t>
  </si>
  <si>
    <t>02/27/23</t>
  </si>
  <si>
    <t>02/24/23</t>
  </si>
  <si>
    <t>02/23/23</t>
  </si>
  <si>
    <t>02/22/23</t>
  </si>
  <si>
    <t>02/21/23</t>
  </si>
  <si>
    <t>02/20/23</t>
  </si>
  <si>
    <t>02/17/23</t>
  </si>
  <si>
    <t>02/16/23</t>
  </si>
  <si>
    <t>02/15/23</t>
  </si>
  <si>
    <t>02/14/23</t>
  </si>
  <si>
    <t>02/13/23</t>
  </si>
  <si>
    <t>02/10/23</t>
  </si>
  <si>
    <t>02/09/23</t>
  </si>
  <si>
    <t>02/08/23</t>
  </si>
  <si>
    <t>02/07/23</t>
  </si>
  <si>
    <t>02/06/23</t>
  </si>
  <si>
    <t>02/03/23</t>
  </si>
  <si>
    <t>02/02/23</t>
  </si>
  <si>
    <t>02/01/23</t>
  </si>
  <si>
    <t>01/31/23</t>
  </si>
  <si>
    <t>01/30/23</t>
  </si>
  <si>
    <t>01/27/23</t>
  </si>
  <si>
    <t>01/26/23</t>
  </si>
  <si>
    <t>01/25/23</t>
  </si>
  <si>
    <t>01/20/23</t>
  </si>
  <si>
    <t>01/19/23</t>
  </si>
  <si>
    <t>01/18/23</t>
  </si>
  <si>
    <t>01/17/23</t>
  </si>
  <si>
    <t>01/16/23</t>
  </si>
  <si>
    <t>01/13/23</t>
  </si>
  <si>
    <t>01/12/23</t>
  </si>
  <si>
    <t>01/11/23</t>
  </si>
  <si>
    <t>01/10/23</t>
  </si>
  <si>
    <t>01/09/23</t>
  </si>
  <si>
    <t>01/06/23</t>
  </si>
  <si>
    <t>01/05/23</t>
  </si>
  <si>
    <t>01/04/23</t>
  </si>
  <si>
    <t>01/03/23</t>
  </si>
  <si>
    <t>01/02/23</t>
  </si>
  <si>
    <t>&lt;일간&gt;</t>
    <phoneticPr fontId="16" type="noConversion"/>
  </si>
  <si>
    <t>&lt;주간&gt;</t>
    <phoneticPr fontId="16" type="noConversion"/>
  </si>
  <si>
    <t>&lt;월간&gt;</t>
    <phoneticPr fontId="16" type="noConversion"/>
  </si>
  <si>
    <t>CRP</t>
    <phoneticPr fontId="16" type="noConversion"/>
  </si>
  <si>
    <t>RF</t>
    <phoneticPr fontId="16" type="noConversion"/>
  </si>
  <si>
    <t>비교분석</t>
    <phoneticPr fontId="16" type="noConversion"/>
  </si>
  <si>
    <t>평가기준일 이전 5개년 평균값 적용</t>
    <phoneticPr fontId="16" type="noConversion"/>
  </si>
  <si>
    <t>CRP :</t>
    <phoneticPr fontId="16" type="noConversion"/>
  </si>
  <si>
    <t>RF :</t>
    <phoneticPr fontId="16" type="noConversion"/>
  </si>
  <si>
    <t>평가기준일 현재의 Spot값 적용</t>
    <phoneticPr fontId="16" type="noConversion"/>
  </si>
  <si>
    <t>일간</t>
    <phoneticPr fontId="16" type="noConversion"/>
  </si>
  <si>
    <t>주간</t>
    <phoneticPr fontId="16" type="noConversion"/>
  </si>
  <si>
    <t>월간</t>
    <phoneticPr fontId="16" type="noConversion"/>
  </si>
  <si>
    <t>대한민국 시장의 CRP 추이 분석 - 월단위</t>
    <phoneticPr fontId="16" type="noConversion"/>
  </si>
  <si>
    <t>평가기준일 이후의 평균 :</t>
    <phoneticPr fontId="16" type="noConversion"/>
  </si>
  <si>
    <t>평가기준일 5년 전부터 최근까지의 평균 :</t>
    <phoneticPr fontId="16" type="noConversion"/>
  </si>
  <si>
    <t>연%</t>
  </si>
  <si>
    <t>1.3.2.2. 시장금리(월,분기,년)</t>
  </si>
  <si>
    <t>국고채(10년)</t>
  </si>
  <si>
    <t>국고채(5년)</t>
  </si>
  <si>
    <t>국고채(3년)</t>
  </si>
  <si>
    <t>국고채(1년)</t>
  </si>
  <si>
    <t>2023/Q4</t>
  </si>
  <si>
    <t>2023/Q3</t>
  </si>
  <si>
    <t>2023/Q2</t>
  </si>
  <si>
    <t>2023/Q1</t>
  </si>
  <si>
    <t>2022/Q1</t>
  </si>
  <si>
    <t>2022/Q2</t>
  </si>
  <si>
    <t>2022/Q3</t>
  </si>
  <si>
    <t>2022/Q4</t>
  </si>
  <si>
    <t>금리 변동이 커서, 평균치로 보정하는 방법을 고려할 수 있으나, spot값을 적용하는 rule을 그대로 적용하기로 함.</t>
    <phoneticPr fontId="16" type="noConversion"/>
  </si>
  <si>
    <t>기본 가정</t>
    <phoneticPr fontId="16" type="noConversion"/>
  </si>
  <si>
    <t>추정기간 (Forecast only)</t>
    <phoneticPr fontId="16" type="noConversion"/>
  </si>
  <si>
    <t>변동비</t>
  </si>
  <si>
    <t>고정비</t>
  </si>
  <si>
    <t>통신비</t>
  </si>
  <si>
    <t>교육훈련비</t>
  </si>
  <si>
    <t>수선비</t>
  </si>
  <si>
    <t>소모품비</t>
  </si>
  <si>
    <t>수도광열비</t>
  </si>
  <si>
    <t>지급임차료</t>
  </si>
  <si>
    <t>차량유지비</t>
  </si>
  <si>
    <t>비고</t>
    <phoneticPr fontId="16" type="noConversion"/>
  </si>
  <si>
    <t>고정비</t>
    <phoneticPr fontId="16" type="noConversion"/>
  </si>
  <si>
    <t>적용 값 (TO DCF)</t>
    <phoneticPr fontId="16" type="noConversion"/>
  </si>
  <si>
    <t>적용 사유</t>
    <phoneticPr fontId="16" type="noConversion"/>
  </si>
  <si>
    <t>운전자산</t>
    <phoneticPr fontId="16" type="noConversion"/>
  </si>
  <si>
    <t>Driver</t>
    <phoneticPr fontId="16" type="noConversion"/>
  </si>
  <si>
    <t>운전부채</t>
    <phoneticPr fontId="16" type="noConversion"/>
  </si>
  <si>
    <t xml:space="preserve">   =</t>
  </si>
  <si>
    <t>Ki =</t>
  </si>
  <si>
    <t>WACC =</t>
  </si>
  <si>
    <t xml:space="preserve">  =</t>
  </si>
  <si>
    <t>적용세율</t>
    <phoneticPr fontId="16" type="noConversion"/>
  </si>
  <si>
    <t>신용등급</t>
    <phoneticPr fontId="16" type="noConversion"/>
  </si>
  <si>
    <t>256840</t>
    <phoneticPr fontId="16" type="noConversion"/>
  </si>
  <si>
    <t>(*2) 자본</t>
    <phoneticPr fontId="16" type="noConversion"/>
  </si>
  <si>
    <t>(*3) 부채</t>
    <phoneticPr fontId="16" type="noConversion"/>
  </si>
  <si>
    <t>(*4) EQRP</t>
    <phoneticPr fontId="16" type="noConversion"/>
  </si>
  <si>
    <r>
      <t xml:space="preserve">(*1) </t>
    </r>
    <r>
      <rPr>
        <sz val="14"/>
        <color theme="1"/>
        <rFont val="Calibri"/>
        <family val="2"/>
      </rPr>
      <t>β</t>
    </r>
    <r>
      <rPr>
        <sz val="9"/>
        <color theme="1"/>
        <rFont val="맑은 고딕"/>
        <family val="3"/>
        <charset val="129"/>
        <scheme val="minor"/>
      </rPr>
      <t>L</t>
    </r>
    <phoneticPr fontId="16" type="noConversion"/>
  </si>
  <si>
    <t>첨부</t>
    <phoneticPr fontId="16" type="noConversion"/>
  </si>
  <si>
    <t>자본구조</t>
    <phoneticPr fontId="16" type="noConversion"/>
  </si>
  <si>
    <t>조정베타</t>
    <phoneticPr fontId="16" type="noConversion"/>
  </si>
  <si>
    <t>주요 사업</t>
    <phoneticPr fontId="16" type="noConversion"/>
  </si>
  <si>
    <t>(Kisline)</t>
  </si>
  <si>
    <t>종목코드</t>
  </si>
  <si>
    <t>회사명</t>
  </si>
  <si>
    <t>업종</t>
    <phoneticPr fontId="16" type="noConversion"/>
  </si>
  <si>
    <t>(표준산업분류 10차)</t>
    <phoneticPr fontId="16" type="noConversion"/>
  </si>
  <si>
    <t>EQRP(*4)</t>
  </si>
  <si>
    <t>자료 조회일</t>
  </si>
  <si>
    <t>상장주식수</t>
    <phoneticPr fontId="16" type="noConversion"/>
  </si>
  <si>
    <t>자기주식</t>
    <phoneticPr fontId="16" type="noConversion"/>
  </si>
  <si>
    <t>시가총액(*5)</t>
    <phoneticPr fontId="16" type="noConversion"/>
  </si>
  <si>
    <t>△</t>
    <phoneticPr fontId="16" type="noConversion"/>
  </si>
  <si>
    <t>o</t>
    <phoneticPr fontId="16" type="noConversion"/>
  </si>
  <si>
    <t>x</t>
    <phoneticPr fontId="16" type="noConversion"/>
  </si>
  <si>
    <t>(*5) 시가</t>
    <phoneticPr fontId="16" type="noConversion"/>
  </si>
  <si>
    <t>Data from KRX &amp; DART</t>
    <phoneticPr fontId="16" type="noConversion"/>
  </si>
  <si>
    <t>βu = BL / [ 1 + (1 - T) * (Debt / Market Cap)]</t>
  </si>
  <si>
    <t>Tax rate : 20.9% 적용</t>
  </si>
  <si>
    <t xml:space="preserve">대용회사 선정 : 회사와 유사한 사업을 영위하는 상장기업을 선정함. </t>
  </si>
  <si>
    <t>평가대상</t>
    <phoneticPr fontId="16" type="noConversion"/>
  </si>
  <si>
    <t>Bloomberg</t>
    <phoneticPr fontId="16" type="noConversion"/>
  </si>
  <si>
    <t>구간</t>
    <phoneticPr fontId="16" type="noConversion"/>
  </si>
  <si>
    <t>누진공제액</t>
    <phoneticPr fontId="16" type="noConversion"/>
  </si>
  <si>
    <t>법인세비용 추정</t>
    <phoneticPr fontId="16" type="noConversion"/>
  </si>
  <si>
    <t>평균세율 - 참조목적(이용X)</t>
    <phoneticPr fontId="16" type="noConversion"/>
  </si>
  <si>
    <t>두 항목 일치 가정</t>
    <phoneticPr fontId="16" type="noConversion"/>
  </si>
  <si>
    <t>&lt;가정&gt;</t>
    <phoneticPr fontId="16" type="noConversion"/>
  </si>
  <si>
    <t>Terminal times</t>
    <phoneticPr fontId="16" type="noConversion"/>
  </si>
  <si>
    <t>자기자본가치</t>
  </si>
  <si>
    <t>출처</t>
    <phoneticPr fontId="16" type="noConversion"/>
  </si>
  <si>
    <t>KofiaBond(금융투자협회)</t>
    <phoneticPr fontId="16" type="noConversion"/>
  </si>
  <si>
    <t>기준일</t>
    <phoneticPr fontId="16" type="noConversion"/>
  </si>
  <si>
    <t>채권수익률</t>
    <phoneticPr fontId="16" type="noConversion"/>
  </si>
  <si>
    <t>출처</t>
    <phoneticPr fontId="16" type="noConversion"/>
  </si>
  <si>
    <t>키스라인</t>
    <phoneticPr fontId="16" type="noConversion"/>
  </si>
  <si>
    <t>신용등급</t>
    <phoneticPr fontId="16" type="noConversion"/>
  </si>
  <si>
    <t>5분위수</t>
    <phoneticPr fontId="16" type="noConversion"/>
  </si>
  <si>
    <t>3분위수</t>
    <phoneticPr fontId="16" type="noConversion"/>
  </si>
  <si>
    <t>유사기업</t>
    <phoneticPr fontId="16" type="noConversion"/>
  </si>
  <si>
    <t>추세</t>
    <phoneticPr fontId="16" type="noConversion"/>
  </si>
  <si>
    <t>이월결손금 한도</t>
    <phoneticPr fontId="16" type="noConversion"/>
  </si>
  <si>
    <t>화폐단위3</t>
    <phoneticPr fontId="16" type="noConversion"/>
  </si>
  <si>
    <t>&lt;가정&gt;</t>
    <phoneticPr fontId="16" type="noConversion"/>
  </si>
  <si>
    <t>(출처: Bloomberg, 2024년 6월 27일 조회)</t>
    <phoneticPr fontId="16" type="noConversion"/>
  </si>
  <si>
    <t>06/26/24</t>
  </si>
  <si>
    <t>06/25/24</t>
  </si>
  <si>
    <t>06/24/24</t>
  </si>
  <si>
    <t>06/21/24</t>
  </si>
  <si>
    <t>06/20/24</t>
  </si>
  <si>
    <t>06/19/24</t>
  </si>
  <si>
    <t>06/18/24</t>
  </si>
  <si>
    <t>06/17/24</t>
  </si>
  <si>
    <t>06/14/24</t>
  </si>
  <si>
    <t>06/13/24</t>
  </si>
  <si>
    <t>06/12/24</t>
  </si>
  <si>
    <t>06/11/24</t>
  </si>
  <si>
    <t>06/10/24</t>
  </si>
  <si>
    <t>06/07/24</t>
  </si>
  <si>
    <t>06/05/24</t>
  </si>
  <si>
    <t>06/04/24</t>
  </si>
  <si>
    <t>06/03/24</t>
  </si>
  <si>
    <t>05/31/24</t>
  </si>
  <si>
    <t>05/30/24</t>
  </si>
  <si>
    <t>05/29/24</t>
  </si>
  <si>
    <t>05/28/24</t>
  </si>
  <si>
    <t>05/27/24</t>
  </si>
  <si>
    <t>05/24/24</t>
  </si>
  <si>
    <t>05/23/24</t>
  </si>
  <si>
    <t>05/22/24</t>
  </si>
  <si>
    <t>05/21/24</t>
  </si>
  <si>
    <t>05/20/24</t>
  </si>
  <si>
    <t>05/17/24</t>
  </si>
  <si>
    <t>05/16/24</t>
  </si>
  <si>
    <t>05/14/24</t>
  </si>
  <si>
    <t>05/13/24</t>
  </si>
  <si>
    <t>05/10/24</t>
  </si>
  <si>
    <t>05/09/24</t>
  </si>
  <si>
    <t>05/08/24</t>
  </si>
  <si>
    <t>05/07/24</t>
  </si>
  <si>
    <t>05/03/24</t>
  </si>
  <si>
    <t>05/02/24</t>
  </si>
  <si>
    <t>04/30/24</t>
  </si>
  <si>
    <t>04/29/24</t>
  </si>
  <si>
    <t>04/26/24</t>
  </si>
  <si>
    <t>04/25/24</t>
  </si>
  <si>
    <t>04/24/24</t>
  </si>
  <si>
    <t>04/23/24</t>
  </si>
  <si>
    <t>04/22/24</t>
  </si>
  <si>
    <t>04/19/24</t>
  </si>
  <si>
    <t>04/18/24</t>
  </si>
  <si>
    <t>04/17/24</t>
  </si>
  <si>
    <t>04/16/24</t>
  </si>
  <si>
    <t>04/15/24</t>
  </si>
  <si>
    <t>04/12/24</t>
  </si>
  <si>
    <t>04/11/24</t>
  </si>
  <si>
    <t>04/09/24</t>
  </si>
  <si>
    <t>04/08/24</t>
  </si>
  <si>
    <t>04/05/24</t>
  </si>
  <si>
    <t>04/04/24</t>
  </si>
  <si>
    <t>04/03/24</t>
  </si>
  <si>
    <t>04/02/24</t>
  </si>
  <si>
    <t>04/01/24</t>
  </si>
  <si>
    <t>03/29/24</t>
  </si>
  <si>
    <t>03/28/24</t>
  </si>
  <si>
    <t>03/27/24</t>
  </si>
  <si>
    <t>03/26/24</t>
  </si>
  <si>
    <t>03/25/24</t>
  </si>
  <si>
    <t>03/22/24</t>
  </si>
  <si>
    <t>03/21/24</t>
  </si>
  <si>
    <t>03/20/24</t>
  </si>
  <si>
    <t>03/19/24</t>
  </si>
  <si>
    <t>03/18/24</t>
  </si>
  <si>
    <t>03/15/24</t>
  </si>
  <si>
    <t>03/14/24</t>
  </si>
  <si>
    <t>03/13/24</t>
  </si>
  <si>
    <t>03/12/24</t>
  </si>
  <si>
    <t>03/11/24</t>
  </si>
  <si>
    <t>03/08/24</t>
  </si>
  <si>
    <t>03/07/24</t>
  </si>
  <si>
    <t>03/06/24</t>
  </si>
  <si>
    <t>03/05/24</t>
  </si>
  <si>
    <t>03/04/24</t>
  </si>
  <si>
    <t>02/29/24</t>
  </si>
  <si>
    <t>02/28/24</t>
  </si>
  <si>
    <t>02/27/24</t>
  </si>
  <si>
    <t>02/26/24</t>
  </si>
  <si>
    <t>02/23/24</t>
  </si>
  <si>
    <t>02/22/24</t>
  </si>
  <si>
    <t>02/21/24</t>
  </si>
  <si>
    <t>02/20/24</t>
  </si>
  <si>
    <t>02/19/24</t>
  </si>
  <si>
    <t>02/16/24</t>
  </si>
  <si>
    <t>02/15/24</t>
  </si>
  <si>
    <t>02/14/24</t>
  </si>
  <si>
    <t>02/13/24</t>
  </si>
  <si>
    <t>02/08/24</t>
  </si>
  <si>
    <t>02/07/24</t>
  </si>
  <si>
    <t>02/06/24</t>
  </si>
  <si>
    <t>02/05/24</t>
  </si>
  <si>
    <t>02/02/24</t>
  </si>
  <si>
    <t>02/01/24</t>
  </si>
  <si>
    <t>01/31/24</t>
  </si>
  <si>
    <t>01/30/24</t>
  </si>
  <si>
    <t>01/29/24</t>
  </si>
  <si>
    <t>01/26/24</t>
  </si>
  <si>
    <t>01/25/24</t>
  </si>
  <si>
    <t>01/24/24</t>
  </si>
  <si>
    <t>01/23/24</t>
  </si>
  <si>
    <t>01/22/24</t>
  </si>
  <si>
    <t>01/19/24</t>
  </si>
  <si>
    <t>01/18/24</t>
  </si>
  <si>
    <t>01/17/24</t>
  </si>
  <si>
    <t>01/16/24</t>
  </si>
  <si>
    <t>01/15/24</t>
  </si>
  <si>
    <t>01/12/24</t>
  </si>
  <si>
    <t>01/11/24</t>
  </si>
  <si>
    <t>01/10/24</t>
  </si>
  <si>
    <t>01/09/24</t>
  </si>
  <si>
    <t>01/08/24</t>
  </si>
  <si>
    <t>01/05/24</t>
  </si>
  <si>
    <t>01/04/24</t>
  </si>
  <si>
    <t>01/03/24</t>
  </si>
  <si>
    <t>01/02/24</t>
  </si>
  <si>
    <t>12/28/23</t>
  </si>
  <si>
    <t>12/27/23</t>
  </si>
  <si>
    <t>12/26/23</t>
  </si>
  <si>
    <t>12/22/23</t>
  </si>
  <si>
    <t>12/21/23</t>
  </si>
  <si>
    <t>12/20/23</t>
  </si>
  <si>
    <t>평가기준일 이전 5개년 평균 :</t>
    <phoneticPr fontId="16" type="noConversion"/>
  </si>
  <si>
    <t>국고채 금리</t>
    <phoneticPr fontId="16" type="noConversion"/>
  </si>
  <si>
    <t>코드(계정항목)</t>
  </si>
  <si>
    <t>2019/Q1</t>
  </si>
  <si>
    <t>2019/Q2</t>
  </si>
  <si>
    <t>2019/Q3</t>
  </si>
  <si>
    <t>2019/Q4</t>
  </si>
  <si>
    <t>2020/Q1</t>
  </si>
  <si>
    <t>2020/Q2</t>
  </si>
  <si>
    <t>2020/Q3</t>
  </si>
  <si>
    <t>2020/Q4</t>
  </si>
  <si>
    <t>2021/Q1</t>
  </si>
  <si>
    <t>2021/Q2</t>
  </si>
  <si>
    <t>2021/Q3</t>
  </si>
  <si>
    <t>2021/Q4</t>
  </si>
  <si>
    <t>2024/Q1</t>
  </si>
  <si>
    <t>국고채(2년)</t>
  </si>
  <si>
    <t>Growth rate</t>
    <phoneticPr fontId="16" type="noConversion"/>
  </si>
  <si>
    <t>국고채 5년물 금리 :</t>
    <phoneticPr fontId="16" type="noConversion"/>
  </si>
  <si>
    <t>Size premium</t>
    <phoneticPr fontId="16" type="noConversion"/>
  </si>
  <si>
    <t>MRP</t>
    <phoneticPr fontId="16" type="noConversion"/>
  </si>
  <si>
    <t>Selected MRP</t>
    <phoneticPr fontId="24" type="noConversion"/>
  </si>
  <si>
    <t>출처: 한국공인회계사회 가치평가위원회 (2024.06.05)</t>
    <phoneticPr fontId="16" type="noConversion"/>
  </si>
  <si>
    <t>MIN</t>
    <phoneticPr fontId="16" type="noConversion"/>
  </si>
  <si>
    <t>MAX</t>
    <phoneticPr fontId="16" type="noConversion"/>
  </si>
  <si>
    <t>(가정) 한국공인회계사회 가치평가위원회 제시값의 평균</t>
    <phoneticPr fontId="16" type="noConversion"/>
  </si>
  <si>
    <t>미적용</t>
    <phoneticPr fontId="16" type="noConversion"/>
  </si>
  <si>
    <t xml:space="preserve">  제조업</t>
  </si>
  <si>
    <t xml:space="preserve">    기계 및 장비 제조업</t>
  </si>
  <si>
    <t>서비스업</t>
  </si>
  <si>
    <t xml:space="preserve">    숙박 및 음식점업</t>
  </si>
  <si>
    <t xml:space="preserve">  정보통신업</t>
  </si>
  <si>
    <t xml:space="preserve">    출판, 방송, 영상, 정보서비스</t>
  </si>
  <si>
    <t xml:space="preserve">  문화 및 기타 서비스업</t>
  </si>
  <si>
    <t xml:space="preserve">    예술, 스포츠 및 여가관련 서비스업</t>
  </si>
  <si>
    <t>2018=100</t>
  </si>
  <si>
    <t>(출처: EIU 홈페이지, 2024년 6월 27일 조회)</t>
    <phoneticPr fontId="16" type="noConversion"/>
  </si>
  <si>
    <t>Copyright © 2024 The Economist Intelligence Unit.</t>
  </si>
  <si>
    <t>20-06-2024</t>
  </si>
  <si>
    <t>Wage regulation (scored 1-5)</t>
  </si>
  <si>
    <t>EIU, Business Environment Rankings</t>
  </si>
  <si>
    <t>EIUs business environment rankings quantify the attractiveness of the business environment. The extent of wage regulation indicator scores countries between 1 and 5, with 1 being "very high" and 5 being "very low".</t>
  </si>
  <si>
    <t>Average score at the mid-point of a five-year period (eg 2020 refers to the period 2018-2022).  To produce a smoothed extrapolation between the historic and forecast periods scores have been weighted according to the ratio of historic to forecast years.</t>
  </si>
  <si>
    <t>평가기준일 전후 물가상승률</t>
    <phoneticPr fontId="16" type="noConversion"/>
  </si>
  <si>
    <t>과거 5개년 CPI 평균</t>
    <phoneticPr fontId="16" type="noConversion"/>
  </si>
  <si>
    <t>과거 CPI 평균 (EIU)</t>
    <phoneticPr fontId="16" type="noConversion"/>
  </si>
  <si>
    <t>과거 명목GDP 평균 (ECOS)</t>
    <phoneticPr fontId="16" type="noConversion"/>
  </si>
  <si>
    <t>출처: EIU (The Economist Intelligence Unit, 2024.06)</t>
    <phoneticPr fontId="16" type="noConversion"/>
  </si>
  <si>
    <t>Real GDP (% change pa)</t>
  </si>
  <si>
    <t>DGDP</t>
  </si>
  <si>
    <t>Derived from Bank of Korea</t>
  </si>
  <si>
    <t>Percentage change in real GDP, over previous year.</t>
  </si>
  <si>
    <t>Includes statistical discrepancy.</t>
  </si>
  <si>
    <t>Real GDP (LCU)</t>
  </si>
  <si>
    <t>RGDP</t>
  </si>
  <si>
    <t>LCU</t>
  </si>
  <si>
    <t>bn</t>
  </si>
  <si>
    <t>Bank of Korea</t>
  </si>
  <si>
    <t>Gross domestic product (GDP) at constant 2015 market prices.</t>
  </si>
  <si>
    <t>Seasonally adjusted; Includes statistical discrepancy.</t>
  </si>
  <si>
    <t>Real GDP (% change pa) - accumulated</t>
    <phoneticPr fontId="16" type="noConversion"/>
  </si>
  <si>
    <t>미래 5개년 GDP 추정</t>
    <phoneticPr fontId="16" type="noConversion"/>
  </si>
  <si>
    <t>미래 실질GDP 평균 (EIU)</t>
    <phoneticPr fontId="16" type="noConversion"/>
  </si>
  <si>
    <t>EIU의 미래 추정시 적용된 자료의 출처는 BOK임.</t>
    <phoneticPr fontId="16" type="noConversion"/>
  </si>
  <si>
    <t>회사의 사업계획상 2028년까지 추정되어 있음.</t>
    <phoneticPr fontId="16" type="noConversion"/>
  </si>
  <si>
    <t>추정기간 4년 7개월을 적용함.</t>
    <phoneticPr fontId="16" type="noConversion"/>
  </si>
  <si>
    <t>외식프랜차이즈 부문</t>
    <phoneticPr fontId="16" type="noConversion"/>
  </si>
  <si>
    <t>주요 사업</t>
  </si>
  <si>
    <t>(2024년 5월)</t>
    <phoneticPr fontId="16" type="noConversion"/>
  </si>
  <si>
    <t>(G46313)
 육류 도매업</t>
    <phoneticPr fontId="16" type="noConversion"/>
  </si>
  <si>
    <t>교촌에프앤비㈜</t>
    <phoneticPr fontId="16" type="noConversion"/>
  </si>
  <si>
    <t>치킨 프랜차이즈/양념닭,생닭,냉동닭 도매,가공/양념스프 제조</t>
    <phoneticPr fontId="16" type="noConversion"/>
  </si>
  <si>
    <t>(I56130)
 기관 구내식당업</t>
    <phoneticPr fontId="16" type="noConversion"/>
  </si>
  <si>
    <t>단체급식(기업/학교)/식품 제조/식자재,베이커리 유통</t>
    <phoneticPr fontId="16" type="noConversion"/>
  </si>
  <si>
    <t>㈜신세계푸드</t>
    <phoneticPr fontId="16" type="noConversion"/>
  </si>
  <si>
    <t>첨부생략</t>
    <phoneticPr fontId="16" type="noConversion"/>
  </si>
  <si>
    <t>(가정) 1st. 사업 신용등급을 고려한 타인자본비용 적용 =&gt; 2nd. 신용등급에 따른 무보증사채 수익률 적용</t>
    <phoneticPr fontId="16" type="noConversion"/>
  </si>
  <si>
    <t>인용된 Data의 출처</t>
    <phoneticPr fontId="16" type="noConversion"/>
  </si>
  <si>
    <t>평가보고서 사례의 고려</t>
    <phoneticPr fontId="16" type="noConversion"/>
  </si>
  <si>
    <t>기존 보고서 현황</t>
    <phoneticPr fontId="16" type="noConversion"/>
  </si>
  <si>
    <t>고려사항</t>
    <phoneticPr fontId="16" type="noConversion"/>
  </si>
  <si>
    <t>2024년</t>
    <phoneticPr fontId="16" type="noConversion"/>
  </si>
  <si>
    <t>주방기구</t>
    <phoneticPr fontId="16" type="noConversion"/>
  </si>
  <si>
    <t>2028년</t>
  </si>
  <si>
    <t>To DCF</t>
    <phoneticPr fontId="16" type="noConversion"/>
  </si>
  <si>
    <t>전력비</t>
  </si>
  <si>
    <t>직원급여</t>
    <phoneticPr fontId="16" type="noConversion"/>
  </si>
  <si>
    <t>소모품비</t>
    <phoneticPr fontId="16" type="noConversion"/>
  </si>
  <si>
    <t>건물관리비</t>
  </si>
  <si>
    <t>잡비</t>
  </si>
  <si>
    <t>변동비</t>
    <phoneticPr fontId="16" type="noConversion"/>
  </si>
  <si>
    <t>유동성전환사채</t>
  </si>
  <si>
    <t>Working Assets</t>
    <phoneticPr fontId="16" type="noConversion"/>
  </si>
  <si>
    <t>Working Liabilities</t>
    <phoneticPr fontId="16" type="noConversion"/>
  </si>
  <si>
    <t>Net Working Capital</t>
    <phoneticPr fontId="16" type="noConversion"/>
  </si>
  <si>
    <t>Changes in net WC</t>
    <phoneticPr fontId="16" type="noConversion"/>
  </si>
  <si>
    <t>일자</t>
    <phoneticPr fontId="16" type="noConversion"/>
  </si>
  <si>
    <t>일수</t>
    <phoneticPr fontId="16" type="noConversion"/>
  </si>
  <si>
    <t>추정</t>
    <phoneticPr fontId="16" type="noConversion"/>
  </si>
  <si>
    <t>비영업용자산</t>
    <phoneticPr fontId="16" type="noConversion"/>
  </si>
  <si>
    <t>현금</t>
    <phoneticPr fontId="16" type="noConversion"/>
  </si>
  <si>
    <t>현금성자산</t>
    <phoneticPr fontId="16" type="noConversion"/>
  </si>
  <si>
    <t>당기손익인식금융자산</t>
    <phoneticPr fontId="16" type="noConversion"/>
  </si>
  <si>
    <t>단기대여금</t>
    <phoneticPr fontId="16" type="noConversion"/>
  </si>
  <si>
    <t>미수수익</t>
    <phoneticPr fontId="16" type="noConversion"/>
  </si>
  <si>
    <t>이자부부채</t>
    <phoneticPr fontId="16" type="noConversion"/>
  </si>
  <si>
    <t>단기차입금</t>
  </si>
  <si>
    <t>유동리스부채</t>
  </si>
  <si>
    <t>비유동리스부채</t>
  </si>
  <si>
    <t>복구충당부채</t>
  </si>
  <si>
    <t>소계</t>
    <phoneticPr fontId="16" type="noConversion"/>
  </si>
  <si>
    <t>(+) 비영업용자산가치</t>
    <phoneticPr fontId="16" type="noConversion"/>
  </si>
  <si>
    <t>파생상품부채</t>
  </si>
  <si>
    <t>상각비</t>
    <phoneticPr fontId="16" type="noConversion"/>
  </si>
  <si>
    <t>유형자산</t>
    <phoneticPr fontId="16" type="noConversion"/>
  </si>
  <si>
    <t>무형자산</t>
    <phoneticPr fontId="16" type="noConversion"/>
  </si>
  <si>
    <t>NWC 및 하기 외 항목은 현재의 BS금액이 유지되는 것으로 가정함.</t>
    <phoneticPr fontId="16" type="noConversion"/>
  </si>
  <si>
    <t>1호점</t>
    <phoneticPr fontId="16" type="noConversion"/>
  </si>
  <si>
    <t>10호점</t>
  </si>
  <si>
    <t>11호점</t>
  </si>
  <si>
    <t>12호점</t>
  </si>
  <si>
    <t>13호점</t>
  </si>
  <si>
    <t>실적</t>
    <phoneticPr fontId="16" type="noConversion"/>
  </si>
  <si>
    <t>과목</t>
  </si>
  <si>
    <t>경상연구개발비</t>
  </si>
  <si>
    <t>포장비</t>
  </si>
  <si>
    <t>사무용품비</t>
  </si>
  <si>
    <t>무형고정자산상각</t>
  </si>
  <si>
    <t>(단위 : 원)</t>
    <phoneticPr fontId="17" type="noConversion"/>
  </si>
  <si>
    <t>구분</t>
    <phoneticPr fontId="17" type="noConversion"/>
  </si>
  <si>
    <t xml:space="preserve">Burger </t>
  </si>
  <si>
    <t>Side</t>
  </si>
  <si>
    <t>Drinks</t>
  </si>
  <si>
    <t>Others</t>
  </si>
  <si>
    <t>SPC 삼립</t>
    <phoneticPr fontId="16" type="noConversion"/>
  </si>
  <si>
    <t>2호점</t>
    <phoneticPr fontId="16" type="noConversion"/>
  </si>
  <si>
    <t>습니다. 이후 2026년부터 2028년까지는 2025년 판매량 수준으로 유지됨을 가정하였습니다</t>
  </si>
  <si>
    <t>2024년 제품별 판매단가는 2024년 1분기 제품별 판매단가 수준을 가정하였으며, 2025년</t>
  </si>
  <si>
    <t>이후 제품별 판매단가는 평가대상 회사의 영업 특성상 인건비가 영업비용에서 차지하는 비</t>
  </si>
  <si>
    <t>을 준용하였으며, 오픈 2년차에 오픈효과 감소에 따른 판매량 감소와 이후기간 판매량 정상</t>
  </si>
  <si>
    <t>오픈 1년차 판매량에 오픈연도 운영월수(5개월)에 따른 월할 추정을 가정하였으며, 오픈 2년</t>
  </si>
  <si>
    <t>차 판매량은 5호점의 오픈 1년차 판매량에 운영월수(7개월)에 따른 판매량과 5호점의 오픈</t>
  </si>
  <si>
    <t>매량을 준용하였으며, 오픈 2년차에 오픈효과 감소에 따른 판매량 감소와 이후기간 판매량</t>
  </si>
  <si>
    <t>점의 오픈 1년차 판매량에 오픈연도 운영월수(1개월)에 따른 월할 추정을 가정하였으며, 오</t>
  </si>
  <si>
    <t>픈 2년차 판매량은 1호점의 오픈 1년차 판매량에 운영월수(11개월)에 따른 판매량과 1호점</t>
  </si>
  <si>
    <t>의 오픈 2년차 판매량에 운영월수(1개월)에 따른 판매량의 합으로 가정하였습니다. 오픈 3년</t>
  </si>
  <si>
    <t>오픈 1년차 판매량에 오픈연도 운영월수(7개월)에 따른 월할 추정을 가정하였으며, 오픈 2년</t>
  </si>
  <si>
    <t>차 판매량은 5호점의 오픈 1년차 판매량에 운영월수(5개월)에 따른 판매량과 5호점의 오픈</t>
  </si>
  <si>
    <t>2년차 판매량에 운영월수(7개월)에 따른 판매량의 합으로 가정하였습니다. 오픈 3년차 이후</t>
  </si>
  <si>
    <t>오픈 1년차 판매량에 오픈연도 운영월수(1개월)에 따른 월할 추정을 가정하였으며, 오픈 2년</t>
  </si>
  <si>
    <t>차 판매량은 5호점의 오픈 1년차 판매량에 운영월수(11개월)에 따른 판매량과 5호점의 오픈</t>
  </si>
  <si>
    <t>량을 준용하였으며, 오픈 2년차에 오픈효과 감소에 따른 판매량 감소와 이후기간 판매량 정</t>
  </si>
  <si>
    <t>점의 오픈 1년차 판매량에 오픈연도 운영월수(7개월)에 따른 월할 추정을 가정하였으며, 오</t>
  </si>
  <si>
    <t>픈 2년차 판매량은 5호점의 오픈 1년차 판매량에 운영월수(5개월)에 따른 판매량과 5호점의</t>
  </si>
  <si>
    <t>픈 2년차 판매량은 5호점의 오픈 1년차 판매량에 운영월수(11개월)에 따른 판매량과 5호점</t>
  </si>
  <si>
    <t>매출원가율</t>
    <phoneticPr fontId="16" type="noConversion"/>
  </si>
  <si>
    <t>상각비</t>
  </si>
  <si>
    <t>본사</t>
    <phoneticPr fontId="16" type="noConversion"/>
  </si>
  <si>
    <t>3호점</t>
    <phoneticPr fontId="16" type="noConversion"/>
  </si>
  <si>
    <t>4호점</t>
    <phoneticPr fontId="16" type="noConversion"/>
  </si>
  <si>
    <t>5호점</t>
    <phoneticPr fontId="16" type="noConversion"/>
  </si>
  <si>
    <t>6호점</t>
    <phoneticPr fontId="16" type="noConversion"/>
  </si>
  <si>
    <t>7호점</t>
    <phoneticPr fontId="16" type="noConversion"/>
  </si>
  <si>
    <t>8호점</t>
    <phoneticPr fontId="16" type="noConversion"/>
  </si>
  <si>
    <t>9호점</t>
    <phoneticPr fontId="16" type="noConversion"/>
  </si>
  <si>
    <t>10호점</t>
    <phoneticPr fontId="16" type="noConversion"/>
  </si>
  <si>
    <t>11호점</t>
    <phoneticPr fontId="16" type="noConversion"/>
  </si>
  <si>
    <t>12호점</t>
    <phoneticPr fontId="16" type="noConversion"/>
  </si>
  <si>
    <t>13호점</t>
    <phoneticPr fontId="16" type="noConversion"/>
  </si>
  <si>
    <t>지급임차료</t>
    <phoneticPr fontId="16" type="noConversion"/>
  </si>
  <si>
    <t>비품</t>
    <phoneticPr fontId="16" type="noConversion"/>
  </si>
  <si>
    <t>시설장치</t>
    <phoneticPr fontId="16" type="noConversion"/>
  </si>
  <si>
    <t>재고자산</t>
  </si>
  <si>
    <t>재고자산</t>
    <phoneticPr fontId="16" type="noConversion"/>
  </si>
  <si>
    <t>운전자산 소계</t>
    <phoneticPr fontId="16" type="noConversion"/>
  </si>
  <si>
    <t>운전부채 소계</t>
    <phoneticPr fontId="16" type="noConversion"/>
  </si>
  <si>
    <t>순운전자본 증감</t>
    <phoneticPr fontId="16" type="noConversion"/>
  </si>
  <si>
    <t>회전기일</t>
    <phoneticPr fontId="16" type="noConversion"/>
  </si>
  <si>
    <t>판매관리비</t>
    <phoneticPr fontId="16" type="noConversion"/>
  </si>
  <si>
    <t>005610</t>
  </si>
  <si>
    <t xml:space="preserve">(C10602)빵류 제조업 </t>
    <phoneticPr fontId="16" type="noConversion"/>
  </si>
  <si>
    <t>빵, 아이스크림, 과자, 케익, 유산균음료, 인스턴트식품, 병조림, 면류, 식용유 제조, 판매</t>
    <phoneticPr fontId="16" type="noConversion"/>
  </si>
  <si>
    <t>(2024년 6월)</t>
    <phoneticPr fontId="16" type="noConversion"/>
  </si>
  <si>
    <t>이월결손금공제</t>
    <phoneticPr fontId="16" type="noConversion"/>
  </si>
  <si>
    <t>세전영업이익(이월결손금공제후)</t>
    <phoneticPr fontId="16" type="noConversion"/>
  </si>
  <si>
    <t>B+</t>
    <phoneticPr fontId="16" type="noConversion"/>
  </si>
  <si>
    <t>회사는 ey와 재무실사 및 공정가치평가 용역을 수행하였고 공시된 외부평가기관의평가의견서가 있음. 현재 감사인은 삼일 회계법인임</t>
    <phoneticPr fontId="16" type="noConversion"/>
  </si>
  <si>
    <t>ey의 평가내용을 인용하지만 평가대상기간이 ey는 23년말이고 대주는 24년 6월말기준으로 시점 차이가 다소 존재함을 고려하여 평가를 수행하기로함</t>
    <phoneticPr fontId="16" type="noConversion"/>
  </si>
  <si>
    <t>주다호두</t>
    <phoneticPr fontId="16" type="noConversion"/>
  </si>
  <si>
    <t>본점</t>
  </si>
  <si>
    <t>사용권자산</t>
    <phoneticPr fontId="16" type="noConversion"/>
  </si>
  <si>
    <t>관리비</t>
    <phoneticPr fontId="16" type="noConversion"/>
  </si>
  <si>
    <t>인건비</t>
    <phoneticPr fontId="16" type="noConversion"/>
  </si>
  <si>
    <t>감가상각비 집계표</t>
    <phoneticPr fontId="17" type="noConversion"/>
  </si>
  <si>
    <t>계정과목</t>
    <phoneticPr fontId="17" type="noConversion"/>
  </si>
  <si>
    <t>취득가액</t>
    <phoneticPr fontId="17" type="noConversion"/>
  </si>
  <si>
    <t>전기</t>
    <phoneticPr fontId="17" type="noConversion"/>
  </si>
  <si>
    <t>당기</t>
    <phoneticPr fontId="17" type="noConversion"/>
  </si>
  <si>
    <t>전기말잔액</t>
    <phoneticPr fontId="17" type="noConversion"/>
  </si>
  <si>
    <t>당기증가액</t>
    <phoneticPr fontId="17" type="noConversion"/>
  </si>
  <si>
    <t>당기감소액</t>
    <phoneticPr fontId="17" type="noConversion"/>
  </si>
  <si>
    <t>당기말잔액</t>
    <phoneticPr fontId="17" type="noConversion"/>
  </si>
  <si>
    <t>전기말
상각누계액</t>
    <phoneticPr fontId="17" type="noConversion"/>
  </si>
  <si>
    <t>전기말
미상각잔액</t>
    <phoneticPr fontId="17" type="noConversion"/>
  </si>
  <si>
    <t>당기상각액
(증가)</t>
    <phoneticPr fontId="17" type="noConversion"/>
  </si>
  <si>
    <t>당기상각액
(감소)</t>
    <phoneticPr fontId="17" type="noConversion"/>
  </si>
  <si>
    <t>당기말
상각누계액</t>
    <phoneticPr fontId="17" type="noConversion"/>
  </si>
  <si>
    <t>당기말
미상각잔액</t>
    <phoneticPr fontId="17" type="noConversion"/>
  </si>
  <si>
    <t>시설장치</t>
    <phoneticPr fontId="17" type="noConversion"/>
  </si>
  <si>
    <t>주방기구</t>
    <phoneticPr fontId="17" type="noConversion"/>
  </si>
  <si>
    <t>비품</t>
    <phoneticPr fontId="17" type="noConversion"/>
  </si>
  <si>
    <t>계</t>
    <phoneticPr fontId="17" type="noConversion"/>
  </si>
  <si>
    <t>무형</t>
    <phoneticPr fontId="17" type="noConversion"/>
  </si>
  <si>
    <t>Mid-year convention</t>
  </si>
  <si>
    <t>Present value factor</t>
  </si>
  <si>
    <t>Terminal</t>
  </si>
  <si>
    <t>1개월분 영업비용</t>
    <phoneticPr fontId="16" type="noConversion"/>
  </si>
  <si>
    <t>1개월분 감가상각비</t>
    <phoneticPr fontId="16" type="noConversion"/>
  </si>
  <si>
    <t>*1</t>
  </si>
  <si>
    <t>*1</t>
    <phoneticPr fontId="16" type="noConversion"/>
  </si>
  <si>
    <t>1개월분 CAPEX</t>
    <phoneticPr fontId="16" type="noConversion"/>
  </si>
  <si>
    <t>엔시트론</t>
    <phoneticPr fontId="16" type="noConversion"/>
  </si>
  <si>
    <t>Market Capital : 2024년 6월 30일 기준 from KRX</t>
    <phoneticPr fontId="16" type="noConversion"/>
  </si>
  <si>
    <t>2024년 6월 30일 기준 조회자료 from Bloomberg</t>
    <phoneticPr fontId="16" type="noConversion"/>
  </si>
  <si>
    <t>Dart 연결FS 기준</t>
    <phoneticPr fontId="16" type="noConversion"/>
  </si>
  <si>
    <t>단기차입금</t>
    <phoneticPr fontId="16" type="noConversion"/>
  </si>
  <si>
    <t>장기차입금</t>
    <phoneticPr fontId="16" type="noConversion"/>
  </si>
  <si>
    <t>리스부채</t>
    <phoneticPr fontId="16" type="noConversion"/>
  </si>
  <si>
    <t>사채</t>
    <phoneticPr fontId="16" type="noConversion"/>
  </si>
  <si>
    <t>매출총이익</t>
    <phoneticPr fontId="16" type="noConversion"/>
  </si>
  <si>
    <t>매출총이익율(%)</t>
    <phoneticPr fontId="16" type="noConversion"/>
  </si>
  <si>
    <t>(가정) 평가기준일(2024년 6월 30일) 현재의 RF 금리 from Bloomberg</t>
    <phoneticPr fontId="16" type="noConversion"/>
  </si>
  <si>
    <t>TV</t>
  </si>
  <si>
    <t>βu</t>
  </si>
  <si>
    <t>㈜신세계푸드</t>
  </si>
  <si>
    <t>SPC 삼립</t>
  </si>
  <si>
    <t>교촌에프앤비㈜</t>
  </si>
  <si>
    <t>DCF Model</t>
    <phoneticPr fontId="16" type="noConversion"/>
  </si>
  <si>
    <t>Period reference</t>
  </si>
  <si>
    <t>FY21A</t>
  </si>
  <si>
    <t>FY22A</t>
  </si>
  <si>
    <t>FY23A</t>
  </si>
  <si>
    <t>FY24F</t>
  </si>
  <si>
    <t>FY25F</t>
  </si>
  <si>
    <t>FY26F</t>
  </si>
  <si>
    <t>FY27F</t>
  </si>
  <si>
    <t>FY28F</t>
  </si>
  <si>
    <t>Start of period</t>
  </si>
  <si>
    <t>End of period</t>
  </si>
  <si>
    <t>Notes</t>
    <phoneticPr fontId="16" type="noConversion"/>
  </si>
  <si>
    <t>단위: 백만원</t>
    <phoneticPr fontId="16" type="noConversion"/>
  </si>
  <si>
    <t>FY24F</t>
    <phoneticPr fontId="16" type="noConversion"/>
  </si>
  <si>
    <t>FY25F</t>
    <phoneticPr fontId="16" type="noConversion"/>
  </si>
  <si>
    <t>FY26F</t>
    <phoneticPr fontId="16" type="noConversion"/>
  </si>
  <si>
    <t>FY27F</t>
    <phoneticPr fontId="16" type="noConversion"/>
  </si>
  <si>
    <t>FY28F</t>
    <phoneticPr fontId="16" type="noConversion"/>
  </si>
  <si>
    <t>1호점(잠실)</t>
    <phoneticPr fontId="16" type="noConversion"/>
  </si>
  <si>
    <t>21년말 개시</t>
    <phoneticPr fontId="16" type="noConversion"/>
  </si>
  <si>
    <t>2호점(성수)_폐점</t>
    <phoneticPr fontId="16" type="noConversion"/>
  </si>
  <si>
    <t>22년 10월말 개시</t>
    <phoneticPr fontId="16" type="noConversion"/>
  </si>
  <si>
    <t>3호점(삼성동)</t>
    <phoneticPr fontId="16" type="noConversion"/>
  </si>
  <si>
    <t>23년 3월말 개시</t>
    <phoneticPr fontId="16" type="noConversion"/>
  </si>
  <si>
    <t>4호점(부산)</t>
    <phoneticPr fontId="16" type="noConversion"/>
  </si>
  <si>
    <t>23년 6월말 개시</t>
    <phoneticPr fontId="16" type="noConversion"/>
  </si>
  <si>
    <t>5호점(인천)</t>
    <phoneticPr fontId="16" type="noConversion"/>
  </si>
  <si>
    <t>23년 12월말 개시</t>
    <phoneticPr fontId="16" type="noConversion"/>
  </si>
  <si>
    <t>6호점(수원)</t>
    <phoneticPr fontId="16" type="noConversion"/>
  </si>
  <si>
    <t>24년 8월 예정</t>
    <phoneticPr fontId="16" type="noConversion"/>
  </si>
  <si>
    <t>7호점(강남)</t>
    <phoneticPr fontId="16" type="noConversion"/>
  </si>
  <si>
    <t>8호점(롯데부산)</t>
    <phoneticPr fontId="16" type="noConversion"/>
  </si>
  <si>
    <t>25년 6월 예정</t>
    <phoneticPr fontId="16" type="noConversion"/>
  </si>
  <si>
    <t>9호점(대전)</t>
    <phoneticPr fontId="16" type="noConversion"/>
  </si>
  <si>
    <t>25년 12월 예정</t>
    <phoneticPr fontId="16" type="noConversion"/>
  </si>
  <si>
    <t>매출액성장률</t>
    <phoneticPr fontId="16" type="noConversion"/>
  </si>
  <si>
    <t>na</t>
  </si>
  <si>
    <t>1호점(잠실)</t>
  </si>
  <si>
    <t>2호점(성수)</t>
  </si>
  <si>
    <t>3호점(삼성동)</t>
  </si>
  <si>
    <t>4호점(부산)</t>
  </si>
  <si>
    <t>5호점(인천)</t>
  </si>
  <si>
    <t>6호점(수원)</t>
  </si>
  <si>
    <t>7호점(강남)</t>
  </si>
  <si>
    <t>8호점(롯데부산)</t>
  </si>
  <si>
    <t>9호점(대전)</t>
  </si>
  <si>
    <t>1.1 1호점 매출 (프리미엄 버거)</t>
    <phoneticPr fontId="17" type="noConversion"/>
  </si>
  <si>
    <t>단위: 백만원</t>
  </si>
  <si>
    <t>BURGER</t>
  </si>
  <si>
    <t>SIDE</t>
  </si>
  <si>
    <t>DRINKS</t>
  </si>
  <si>
    <t>Growth%</t>
    <phoneticPr fontId="16" type="noConversion"/>
  </si>
  <si>
    <t>1.2 판매단가(P)</t>
    <phoneticPr fontId="17" type="noConversion"/>
  </si>
  <si>
    <t>단위: 원</t>
    <phoneticPr fontId="16" type="noConversion"/>
  </si>
  <si>
    <t>판매단가(P)</t>
    <phoneticPr fontId="16" type="noConversion"/>
  </si>
  <si>
    <t>하는 비중이 크므로 제품별 판매단가가 2025년 이후 EIU 제시 명목임금상승율만큼 증가함을 가정함</t>
    <phoneticPr fontId="114" type="noConversion"/>
  </si>
  <si>
    <t>Growth in average wages (LCU; % pa)</t>
    <phoneticPr fontId="16" type="noConversion"/>
  </si>
  <si>
    <t>1.3 판매수량(Q)</t>
    <phoneticPr fontId="17" type="noConversion"/>
  </si>
  <si>
    <t>단위: 개</t>
    <phoneticPr fontId="16" type="noConversion"/>
  </si>
  <si>
    <t>판매수량(Q)</t>
    <phoneticPr fontId="16" type="noConversion"/>
  </si>
  <si>
    <t>Consumer expenditure: Hotels &amp; restaurants (US$)</t>
    <phoneticPr fontId="16" type="noConversion"/>
  </si>
  <si>
    <t>2.1 2호점 매출 (24년이후 폐점)</t>
    <phoneticPr fontId="17" type="noConversion"/>
  </si>
  <si>
    <t>2호점(성수)</t>
    <phoneticPr fontId="16" type="noConversion"/>
  </si>
  <si>
    <t>3.1 3호점 매출 (스트릿 버거)</t>
    <phoneticPr fontId="17" type="noConversion"/>
  </si>
  <si>
    <t>BURGER SET</t>
  </si>
  <si>
    <t>Others</t>
    <phoneticPr fontId="16" type="noConversion"/>
  </si>
  <si>
    <t>3.2 판매단가(P)</t>
    <phoneticPr fontId="17" type="noConversion"/>
  </si>
  <si>
    <t>EIU 제시 명목임금상승율만큼 증가함을 가정함</t>
  </si>
  <si>
    <t>3.3 판매수량(Q)</t>
    <phoneticPr fontId="17" type="noConversion"/>
  </si>
  <si>
    <t>3월</t>
    <phoneticPr fontId="16" type="noConversion"/>
  </si>
  <si>
    <t>4.1 4호점 매출 (프리미엄 버거)</t>
    <phoneticPr fontId="17" type="noConversion"/>
  </si>
  <si>
    <t>4.2 판매단가(P)</t>
    <phoneticPr fontId="17" type="noConversion"/>
  </si>
  <si>
    <t>EIU 제시 명목임금상승율만큼 증가함을 가정함</t>
    <phoneticPr fontId="114" type="noConversion"/>
  </si>
  <si>
    <t>4.3 판매수량(Q)</t>
    <phoneticPr fontId="17" type="noConversion"/>
  </si>
  <si>
    <t>6월</t>
    <phoneticPr fontId="16" type="noConversion"/>
  </si>
  <si>
    <t>2028년 판매량은 2024년 판매량 수준으로 유지됨을 가정함</t>
    <phoneticPr fontId="114" type="noConversion"/>
  </si>
  <si>
    <t>5.1 5호점 매출</t>
    <phoneticPr fontId="17" type="noConversion"/>
  </si>
  <si>
    <t>5.2 판매단가(P)</t>
    <phoneticPr fontId="17" type="noConversion"/>
  </si>
  <si>
    <t>중이 크므로 제품별 판매단가가 2025년 이후 EIU 제시 명목임금상승율만큼 증가함을 가정함</t>
    <phoneticPr fontId="114" type="noConversion"/>
  </si>
  <si>
    <t>5.3 판매수량(Q)</t>
    <phoneticPr fontId="17" type="noConversion"/>
  </si>
  <si>
    <t>12월</t>
    <phoneticPr fontId="16" type="noConversion"/>
  </si>
  <si>
    <t>평가기준일 기준 5호점은 오픈 2년차나 2023년 12월 중 오픈으로 2024년 판매량은 오픈효과 반영하기 위해 2024년 1분기 판매량 수준으로 발생함을 가정함. 다만, 5호점은</t>
    <phoneticPr fontId="114" type="noConversion"/>
  </si>
  <si>
    <t>2023년 12월 중 오픈으로 오픈효과 후 판매량 감소를 2025년에 반영하였으며, 2025년 판매량은 Street Burger 매장인 3호점의 오픈 2년차 제품별 판매량 감소율 반영하여 추정하였</t>
  </si>
  <si>
    <t>1년차</t>
    <phoneticPr fontId="114" type="noConversion"/>
  </si>
  <si>
    <t>2년차</t>
    <phoneticPr fontId="114" type="noConversion"/>
  </si>
  <si>
    <t>6.1 6호점 매출</t>
    <phoneticPr fontId="17" type="noConversion"/>
  </si>
  <si>
    <t>6.2 판매단가(P)</t>
    <phoneticPr fontId="17" type="noConversion"/>
  </si>
  <si>
    <t>6호점 제품별 판매단가는 5호점 연도별 판매단가를 준용함</t>
    <phoneticPr fontId="114" type="noConversion"/>
  </si>
  <si>
    <t>6.3 판매수량(Q)</t>
    <phoneticPr fontId="17" type="noConversion"/>
  </si>
  <si>
    <t>6호점은 Street Burger 매장으로 운영될 예정임. 판매량은 5호점의 오픈 연차별 판매량</t>
    <phoneticPr fontId="114" type="noConversion"/>
  </si>
  <si>
    <t>화를 가정하였음. 이에따라, 오픈 1년차 판매량은 6호점의 판매량 준용 지점인 5호점의</t>
    <phoneticPr fontId="114" type="noConversion"/>
  </si>
  <si>
    <t>2년차 판매량에 운영월수(5개월)에 따른 판매량의 합으로 가정하였음. 오픈 3년차 이후</t>
    <phoneticPr fontId="114" type="noConversion"/>
  </si>
  <si>
    <t>판매량 추정 또한 5호점 오픈연차별 판매량에 운영월수에 따른 판매량의 합으로 가정함</t>
    <phoneticPr fontId="114" type="noConversion"/>
  </si>
  <si>
    <t>7.1 7호점 매출 (프리미엄 버거)</t>
    <phoneticPr fontId="17" type="noConversion"/>
  </si>
  <si>
    <t>7.2 판매단가(P)</t>
    <phoneticPr fontId="17" type="noConversion"/>
  </si>
  <si>
    <t>7호점 제품별 판매단가는 1호점 연도별 판매단가를 준용함</t>
    <phoneticPr fontId="114" type="noConversion"/>
  </si>
  <si>
    <t>7.3 판매수량(Q)</t>
    <phoneticPr fontId="17" type="noConversion"/>
  </si>
  <si>
    <t>7호점은 Premium Burger 매장으로 운영될 예정임. 판매량은 1호점의 오픈 연차별 판</t>
    <phoneticPr fontId="114" type="noConversion"/>
  </si>
  <si>
    <t>1년차</t>
  </si>
  <si>
    <t>2년차</t>
  </si>
  <si>
    <t>3년차</t>
  </si>
  <si>
    <t>정상화를 가정하였음. 이에따라, 오픈 1년차 판매량은 7호점의 판매량 준용 지점인 1호</t>
    <phoneticPr fontId="114" type="noConversion"/>
  </si>
  <si>
    <t>차 이후 판매량 추정 또한 1호점 오픈연차별 판매량의 합으로 가정하였음.</t>
    <phoneticPr fontId="114" type="noConversion"/>
  </si>
  <si>
    <t>8.1 8호점 매출</t>
    <phoneticPr fontId="17" type="noConversion"/>
  </si>
  <si>
    <t>8.2 판매단가(P)</t>
    <phoneticPr fontId="17" type="noConversion"/>
  </si>
  <si>
    <t>8호점 제품별 판매단가는 5호점 연도별 판매단가를 준용함</t>
    <phoneticPr fontId="114" type="noConversion"/>
  </si>
  <si>
    <t>8.3 판매수량(Q)</t>
    <phoneticPr fontId="17" type="noConversion"/>
  </si>
  <si>
    <t>8호점은 Street Burger 매장으로 운영될 예정임 판매량은 5호점의 오픈 연차별 판매량</t>
    <phoneticPr fontId="114" type="noConversion"/>
  </si>
  <si>
    <t>화를 가정함. 이에따라, 오픈 1년차 판매량은 8호점의 판매량 준용 지점인 5호점의</t>
    <phoneticPr fontId="114" type="noConversion"/>
  </si>
  <si>
    <t>9.1 9호점 매출</t>
    <phoneticPr fontId="17" type="noConversion"/>
  </si>
  <si>
    <t>9.2 판매단가(P)</t>
    <phoneticPr fontId="17" type="noConversion"/>
  </si>
  <si>
    <t>9호점 제품별 판매단가는 5호점 연도별 판매단가를 준용함</t>
    <phoneticPr fontId="114" type="noConversion"/>
  </si>
  <si>
    <t>9.3 판매수량(Q)</t>
    <phoneticPr fontId="17" type="noConversion"/>
  </si>
  <si>
    <t>9호점은 Street Burger 매장으로 운영될 예정임. 판매량은 5호점의 오픈 연차별 판매량</t>
    <phoneticPr fontId="114" type="noConversion"/>
  </si>
  <si>
    <t>화를 가정하였음. 이에따라, 오픈 1년차 판매량은 9호점의 판매량 준용 지점인 5호점의</t>
    <phoneticPr fontId="114" type="noConversion"/>
  </si>
  <si>
    <t>2년차 판매량에 운영월수(1개월)에 따른 판매량의 합으로 가정하였음. 오픈 3년차 이후</t>
    <phoneticPr fontId="114" type="noConversion"/>
  </si>
  <si>
    <t>10.1 10호점 매출</t>
    <phoneticPr fontId="17" type="noConversion"/>
  </si>
  <si>
    <t>10.2 판매단가(P)</t>
    <phoneticPr fontId="17" type="noConversion"/>
  </si>
  <si>
    <t>10호점 제품별 판매단가는 5호점 연도별 판매단가를 준용함</t>
    <phoneticPr fontId="114" type="noConversion"/>
  </si>
  <si>
    <t>10.3 판매수량(Q)</t>
    <phoneticPr fontId="17" type="noConversion"/>
  </si>
  <si>
    <t>10호점은 Street Burger 매장으로 운영될 예정임. 판매량은 5호점의 오픈 연차별 판매</t>
    <phoneticPr fontId="114" type="noConversion"/>
  </si>
  <si>
    <t>상화를 가정함. 이에따라, 오픈 1년차 판매량은 10호점의 판매량 준용 지점인 5호</t>
    <phoneticPr fontId="114" type="noConversion"/>
  </si>
  <si>
    <t>오픈 2년차 판매량에 운영월수(7개월)에 따른 판매량의 합으로 가정함. 오픈 3년차</t>
    <phoneticPr fontId="114" type="noConversion"/>
  </si>
  <si>
    <t>이후 판매량 추정 또한 5호점 오픈연차별 판매량에 운영월수에 따른 판매량의 합으로 가정함</t>
    <phoneticPr fontId="114" type="noConversion"/>
  </si>
  <si>
    <t>11.1 11호점 매출</t>
    <phoneticPr fontId="17" type="noConversion"/>
  </si>
  <si>
    <t>11.2 판매단가(P)</t>
    <phoneticPr fontId="17" type="noConversion"/>
  </si>
  <si>
    <t>11호점 제품별 판매단가는 5호점 연도별 판매단가를 준용함</t>
    <phoneticPr fontId="114" type="noConversion"/>
  </si>
  <si>
    <t>11.3 판매수량(Q)</t>
    <phoneticPr fontId="17" type="noConversion"/>
  </si>
  <si>
    <t>11호점은 Street Burger 매장으로 운영될 예정임. 판매량은 5호점의 오픈 연차별 판매</t>
    <phoneticPr fontId="114" type="noConversion"/>
  </si>
  <si>
    <t>상화를 가정함. 이에따라, 오픈 1년차 판매량은 11호점의 판매량 준용 지점인 5호</t>
    <phoneticPr fontId="114" type="noConversion"/>
  </si>
  <si>
    <t>의 오픈 2년차 판매량에 운영월수(1개월)에 따른 판매량의 합으로 가정함. 오픈 3년</t>
    <phoneticPr fontId="114" type="noConversion"/>
  </si>
  <si>
    <t>차 이후 판매량 추정 또한 5호점 오픈연차별 판매량에 운영월수에 따른 판매량의 합으로 가정함</t>
    <phoneticPr fontId="114" type="noConversion"/>
  </si>
  <si>
    <t>12.1 12호점 매출</t>
    <phoneticPr fontId="17" type="noConversion"/>
  </si>
  <si>
    <t>12.2 판매단가(P)</t>
    <phoneticPr fontId="17" type="noConversion"/>
  </si>
  <si>
    <t>12호점 제품별 판매단가는 5호점 연도별 판매단가를 준용함</t>
    <phoneticPr fontId="114" type="noConversion"/>
  </si>
  <si>
    <t>12.3 판매수량(Q)</t>
    <phoneticPr fontId="17" type="noConversion"/>
  </si>
  <si>
    <t>12호점은 Street Burger 매장으로 운영될 예정임. 판매량은 5호점의 오픈 연차별 판매</t>
    <phoneticPr fontId="114" type="noConversion"/>
  </si>
  <si>
    <t>상화를 가정하였음. 이에따라, 오픈 1년차 판매량은 12호점의 판매량 준용 지점인 5호</t>
    <phoneticPr fontId="114" type="noConversion"/>
  </si>
  <si>
    <t>오픈 2년차 판매량에 운영월수(7개월)에 따른 판매량의 합으로 가정하였음. 오픈 3년차</t>
    <phoneticPr fontId="114" type="noConversion"/>
  </si>
  <si>
    <t>13.1 13호점 매출</t>
    <phoneticPr fontId="17" type="noConversion"/>
  </si>
  <si>
    <t>13.2 판매단가(P)</t>
    <phoneticPr fontId="17" type="noConversion"/>
  </si>
  <si>
    <t>13호점 제품별 판매단가는 5호점 연도별 판매단가를 준용함</t>
    <phoneticPr fontId="114" type="noConversion"/>
  </si>
  <si>
    <t>13.3 판매수량(Q)</t>
    <phoneticPr fontId="17" type="noConversion"/>
  </si>
  <si>
    <t>13호점은 Street Burger 매장으로 운영될 예정임. 판매량은 5호점의 오픈 연차별 판매</t>
    <phoneticPr fontId="114" type="noConversion"/>
  </si>
  <si>
    <t>상화를 가정함. 이에따라, 오픈 1년차 판매량은 13호점의 판매량 준용 지점인 5호</t>
    <phoneticPr fontId="114" type="noConversion"/>
  </si>
  <si>
    <t>#,##0;[Red](#,##0); -</t>
  </si>
  <si>
    <t>매출원가율(%)</t>
    <phoneticPr fontId="16" type="noConversion"/>
  </si>
  <si>
    <t>기타</t>
  </si>
  <si>
    <t>1. 매출원가</t>
  </si>
  <si>
    <t>Notes</t>
  </si>
  <si>
    <t>식재료비</t>
    <phoneticPr fontId="16" type="noConversion"/>
  </si>
  <si>
    <t>1.1.1 1호점 (잠실)</t>
    <phoneticPr fontId="16" type="noConversion"/>
  </si>
  <si>
    <t>평가대상 회사의 매출원가는 전액 식재료비로 구성되며, Premium Burger 매장, Street</t>
  </si>
  <si>
    <t>% of 매출액</t>
    <phoneticPr fontId="16" type="noConversion"/>
  </si>
  <si>
    <t>기초식재료재고액</t>
  </si>
  <si>
    <t>신규오픈 매장(6호점~13호점) 중 7호점은 Premium Burger 매장으로 1호점 식재료</t>
    <phoneticPr fontId="114" type="noConversion"/>
  </si>
  <si>
    <t>당기식재료매입액</t>
  </si>
  <si>
    <t>비율을 준용하였으며, 기타 매장은 Street Burger 매장으로 5호점 식재료 비율을 준용함</t>
    <phoneticPr fontId="114" type="noConversion"/>
  </si>
  <si>
    <t>기말식재료재고액</t>
  </si>
  <si>
    <t>1.1.2 2호점 (성수)</t>
    <phoneticPr fontId="16" type="noConversion"/>
  </si>
  <si>
    <t>1.1.3 3호점 (삼성)</t>
    <phoneticPr fontId="16" type="noConversion"/>
  </si>
  <si>
    <t>1.1.4 4호점 (부산)</t>
    <phoneticPr fontId="16" type="noConversion"/>
  </si>
  <si>
    <t>1.1.5 5호점 (인천)</t>
    <phoneticPr fontId="16" type="noConversion"/>
  </si>
  <si>
    <t>1.1.6 6호점 (수원)</t>
    <phoneticPr fontId="16" type="noConversion"/>
  </si>
  <si>
    <t>기말식재료재고액</t>
    <phoneticPr fontId="16" type="noConversion"/>
  </si>
  <si>
    <t>1.1.7 7호점 (강남)</t>
    <phoneticPr fontId="16" type="noConversion"/>
  </si>
  <si>
    <t>1.1.8 8호점 (롯데부산)</t>
    <phoneticPr fontId="16" type="noConversion"/>
  </si>
  <si>
    <t>1.1.9 9호점 (대전)</t>
    <phoneticPr fontId="16" type="noConversion"/>
  </si>
  <si>
    <t>1.1.10 10호점</t>
    <phoneticPr fontId="16" type="noConversion"/>
  </si>
  <si>
    <t>1.1.11 11호점</t>
    <phoneticPr fontId="16" type="noConversion"/>
  </si>
  <si>
    <t>1.1.12 12호점</t>
    <phoneticPr fontId="16" type="noConversion"/>
  </si>
  <si>
    <t>1.1.13 13호점</t>
    <phoneticPr fontId="16" type="noConversion"/>
  </si>
  <si>
    <t>판매관리비</t>
  </si>
  <si>
    <t>판매관리비율</t>
    <phoneticPr fontId="16" type="noConversion"/>
  </si>
  <si>
    <t>연차수당</t>
    <phoneticPr fontId="16" type="noConversion"/>
  </si>
  <si>
    <t>연차수당 +[GAR6001] 과제사업 인건비</t>
    <phoneticPr fontId="16" type="noConversion"/>
  </si>
  <si>
    <t>1.1 인건비</t>
    <phoneticPr fontId="16" type="noConversion"/>
  </si>
  <si>
    <t>Narrative</t>
    <phoneticPr fontId="16" type="noConversion"/>
  </si>
  <si>
    <t>직원급여</t>
  </si>
  <si>
    <t>정규직 급여 + 파트타임(잡급) 급여</t>
    <phoneticPr fontId="16" type="noConversion"/>
  </si>
  <si>
    <t>상여금</t>
  </si>
  <si>
    <t>사업유형별로 프리미엄버거 매장인 1호점을 기준으로 7호점이 이를 준용하고 스트리트매장은 5호점을 기준으로 비율을 설정함</t>
    <phoneticPr fontId="114" type="noConversion"/>
  </si>
  <si>
    <t>% of 직원급여</t>
    <phoneticPr fontId="16" type="noConversion"/>
  </si>
  <si>
    <t>1.1.1 본사</t>
    <phoneticPr fontId="16" type="noConversion"/>
  </si>
  <si>
    <t>급여(정규직)</t>
    <phoneticPr fontId="16" type="noConversion"/>
  </si>
  <si>
    <t>추정기간 인원수는 2024년 1분기 평균인원수가</t>
  </si>
  <si>
    <t>직원수</t>
    <phoneticPr fontId="16" type="noConversion"/>
  </si>
  <si>
    <t>유지됨을 가정하였고, 추정기간 인당급여는 대표이사 급여가 포함되었으며, EIU 명목임금상</t>
  </si>
  <si>
    <t>인당 급여</t>
    <phoneticPr fontId="16" type="noConversion"/>
  </si>
  <si>
    <t>승율만큼 증가함을 가정</t>
    <phoneticPr fontId="114" type="noConversion"/>
  </si>
  <si>
    <t>상여금</t>
    <phoneticPr fontId="114" type="noConversion"/>
  </si>
  <si>
    <t>1.1.2 1호점 (잠실)</t>
    <phoneticPr fontId="16" type="noConversion"/>
  </si>
  <si>
    <t>인당 매출액</t>
    <phoneticPr fontId="16" type="noConversion"/>
  </si>
  <si>
    <t>필요 인원수</t>
    <phoneticPr fontId="16" type="noConversion"/>
  </si>
  <si>
    <t>잡급(파트타임)</t>
    <phoneticPr fontId="16" type="noConversion"/>
  </si>
  <si>
    <t>잡급 대부분 FOH(Front of House, 홀) 서빙 인력으로 매출액대비 약 2~5%발생함을 가정하여 추정하였음</t>
  </si>
  <si>
    <t>1.1.3 2호점 (성수)</t>
    <phoneticPr fontId="16" type="noConversion"/>
  </si>
  <si>
    <t>1.1.4 3호점 (삼성)</t>
    <phoneticPr fontId="16" type="noConversion"/>
  </si>
  <si>
    <t>24년 1분기 3개월 평균 인당급여</t>
    <phoneticPr fontId="114" type="noConversion"/>
  </si>
  <si>
    <t>잡급 대부분 FOH(Front of House, 홀) 서빙 인력으로 매출액대비 약 2~5%발생함을 가정하여 추정하였음</t>
    <phoneticPr fontId="114" type="noConversion"/>
  </si>
  <si>
    <t>1호점 비율이 유지된다고 가정</t>
    <phoneticPr fontId="114" type="noConversion"/>
  </si>
  <si>
    <t>1.1.5 4호점 (부산)</t>
    <phoneticPr fontId="16" type="noConversion"/>
  </si>
  <si>
    <t>1.1.6 5호점 (인천)</t>
    <phoneticPr fontId="16" type="noConversion"/>
  </si>
  <si>
    <t>1.1.7 6호점 (수원)</t>
    <phoneticPr fontId="16" type="noConversion"/>
  </si>
  <si>
    <t>1.1.8 7호점 (강남)</t>
    <phoneticPr fontId="16" type="noConversion"/>
  </si>
  <si>
    <t>1.1.9 8호점 (롯데부산)</t>
    <phoneticPr fontId="16" type="noConversion"/>
  </si>
  <si>
    <t>1.1.10 9호점 (대전)</t>
    <phoneticPr fontId="16" type="noConversion"/>
  </si>
  <si>
    <t>1.1.11 10호점</t>
    <phoneticPr fontId="16" type="noConversion"/>
  </si>
  <si>
    <t>1.1.12 11호점</t>
    <phoneticPr fontId="16" type="noConversion"/>
  </si>
  <si>
    <t>1.1.13 12호점</t>
    <phoneticPr fontId="16" type="noConversion"/>
  </si>
  <si>
    <t>1.1.14 13호점</t>
    <phoneticPr fontId="16" type="noConversion"/>
  </si>
  <si>
    <t>1.2 변동비</t>
    <phoneticPr fontId="16" type="noConversion"/>
  </si>
  <si>
    <t>지급수수료(로열티)</t>
    <phoneticPr fontId="16" type="noConversion"/>
  </si>
  <si>
    <t>지급수수료(로열티)</t>
  </si>
  <si>
    <t>1.2.1 본사</t>
    <phoneticPr fontId="16" type="noConversion"/>
  </si>
  <si>
    <t>HQ</t>
    <phoneticPr fontId="16" type="noConversion"/>
  </si>
  <si>
    <t>변동조건 (직전매출X7%)</t>
    <phoneticPr fontId="16" type="noConversion"/>
  </si>
  <si>
    <t>고정조건 (27.5만 달러)</t>
    <phoneticPr fontId="16" type="noConversion"/>
  </si>
  <si>
    <t>임대료 (월0.88백만원)</t>
    <phoneticPr fontId="16" type="noConversion"/>
  </si>
  <si>
    <t>관리비 (월0.76백만원)</t>
    <phoneticPr fontId="16" type="noConversion"/>
  </si>
  <si>
    <t>환율(23년말 기준)</t>
    <phoneticPr fontId="16" type="noConversion"/>
  </si>
  <si>
    <t>1.2.2 1호점 (잠실)</t>
    <phoneticPr fontId="16" type="noConversion"/>
  </si>
  <si>
    <t>고정조건 (20만 달러)</t>
    <phoneticPr fontId="16" type="noConversion"/>
  </si>
  <si>
    <t>임대료 (당기매출X10%)</t>
    <phoneticPr fontId="16" type="noConversion"/>
  </si>
  <si>
    <t>관리비 (월5백만원)</t>
    <phoneticPr fontId="16" type="noConversion"/>
  </si>
  <si>
    <t>1.2.3 2호점 (성수)</t>
    <phoneticPr fontId="16" type="noConversion"/>
  </si>
  <si>
    <t>고정조건 (25만 달러)</t>
    <phoneticPr fontId="16" type="noConversion"/>
  </si>
  <si>
    <t>1.2.4 3호점 (삼성)</t>
    <phoneticPr fontId="16" type="noConversion"/>
  </si>
  <si>
    <t>고정조건 (10만 달러)</t>
    <phoneticPr fontId="16" type="noConversion"/>
  </si>
  <si>
    <t>임대료 (당기매출X8%)</t>
    <phoneticPr fontId="16" type="noConversion"/>
  </si>
  <si>
    <t>1.2.5 4호점 (부산)</t>
    <phoneticPr fontId="16" type="noConversion"/>
  </si>
  <si>
    <t>관리비 (월4.6백만원)</t>
    <phoneticPr fontId="16" type="noConversion"/>
  </si>
  <si>
    <t>1.2.6 5호점 (인천)</t>
    <phoneticPr fontId="16" type="noConversion"/>
  </si>
  <si>
    <t>1.2.7 6호점 (수원)</t>
    <phoneticPr fontId="16" type="noConversion"/>
  </si>
  <si>
    <t>임대료 (당기매출X7%)</t>
    <phoneticPr fontId="16" type="noConversion"/>
  </si>
  <si>
    <t xml:space="preserve">관리비 </t>
    <phoneticPr fontId="16" type="noConversion"/>
  </si>
  <si>
    <t>1.2.8 7호점 (강남)</t>
    <phoneticPr fontId="16" type="noConversion"/>
  </si>
  <si>
    <t>1.2.9 8호점 (롯데부산)</t>
    <phoneticPr fontId="16" type="noConversion"/>
  </si>
  <si>
    <t>1.2.10 9호점 (대전)</t>
    <phoneticPr fontId="16" type="noConversion"/>
  </si>
  <si>
    <t>1.2.11 10호점</t>
    <phoneticPr fontId="16" type="noConversion"/>
  </si>
  <si>
    <t>1.2.12 11호점</t>
    <phoneticPr fontId="16" type="noConversion"/>
  </si>
  <si>
    <t>1.2.13 12호점</t>
    <phoneticPr fontId="16" type="noConversion"/>
  </si>
  <si>
    <t>1.2.14 13호점</t>
    <phoneticPr fontId="16" type="noConversion"/>
  </si>
  <si>
    <t>1.3 고정비</t>
    <phoneticPr fontId="16" type="noConversion"/>
  </si>
  <si>
    <t>지급수수료_일반</t>
    <phoneticPr fontId="16" type="noConversion"/>
  </si>
  <si>
    <t>1.3.1 본사</t>
    <phoneticPr fontId="16" type="noConversion"/>
  </si>
  <si>
    <t>1.3.2 1호점 (잠실)</t>
    <phoneticPr fontId="16" type="noConversion"/>
  </si>
  <si>
    <t>1.3.3 2호점 (성수)</t>
    <phoneticPr fontId="16" type="noConversion"/>
  </si>
  <si>
    <t>1.3.4 3호점 (삼성)</t>
    <phoneticPr fontId="16" type="noConversion"/>
  </si>
  <si>
    <t>1.3.5 4호점 (부산)</t>
    <phoneticPr fontId="16" type="noConversion"/>
  </si>
  <si>
    <t>1.3.6 5호점 (인천)</t>
    <phoneticPr fontId="16" type="noConversion"/>
  </si>
  <si>
    <t>1.3.7 6호점 (수원)</t>
    <phoneticPr fontId="16" type="noConversion"/>
  </si>
  <si>
    <t>1.3.8 7호점 (강남)</t>
    <phoneticPr fontId="16" type="noConversion"/>
  </si>
  <si>
    <t>1.3.9 8호점 (롯데부산)</t>
    <phoneticPr fontId="16" type="noConversion"/>
  </si>
  <si>
    <t>1.3.10 9호점 (대전)</t>
    <phoneticPr fontId="16" type="noConversion"/>
  </si>
  <si>
    <t>1.3.11 10호점</t>
    <phoneticPr fontId="16" type="noConversion"/>
  </si>
  <si>
    <t>1.3.12 11호점</t>
    <phoneticPr fontId="16" type="noConversion"/>
  </si>
  <si>
    <t>1.3.13 12호점</t>
    <phoneticPr fontId="16" type="noConversion"/>
  </si>
  <si>
    <t>1.3.14 13호점</t>
    <phoneticPr fontId="16" type="noConversion"/>
  </si>
  <si>
    <t>1.4. 상각비</t>
    <phoneticPr fontId="16" type="noConversion"/>
  </si>
  <si>
    <t>무형자산</t>
  </si>
  <si>
    <t>1. 상각비</t>
    <phoneticPr fontId="59" type="noConversion"/>
  </si>
  <si>
    <t>가맹점</t>
    <phoneticPr fontId="16" type="noConversion"/>
  </si>
  <si>
    <t>1-1. 기존상각비</t>
    <phoneticPr fontId="59" type="noConversion"/>
  </si>
  <si>
    <t>기존상각비</t>
    <phoneticPr fontId="16" type="noConversion"/>
  </si>
  <si>
    <t>영업권</t>
  </si>
  <si>
    <t>1-1-1. 1호점 (잠실)</t>
    <phoneticPr fontId="59" type="noConversion"/>
  </si>
  <si>
    <t>1-1-2. 2호점 (성수)</t>
    <phoneticPr fontId="59" type="noConversion"/>
  </si>
  <si>
    <t>영업권</t>
    <phoneticPr fontId="16" type="noConversion"/>
  </si>
  <si>
    <t>1-1-3. 3호점 (삼성)</t>
    <phoneticPr fontId="59" type="noConversion"/>
  </si>
  <si>
    <t>1-1-4. 4호점 (부산)</t>
    <phoneticPr fontId="59" type="noConversion"/>
  </si>
  <si>
    <t>1-1-5. 5호점 (인천)</t>
    <phoneticPr fontId="59" type="noConversion"/>
  </si>
  <si>
    <t>1-2. 신규상각비</t>
    <phoneticPr fontId="59" type="noConversion"/>
  </si>
  <si>
    <t>신규상각비</t>
    <phoneticPr fontId="16" type="noConversion"/>
  </si>
  <si>
    <t>2. CAPEX</t>
    <phoneticPr fontId="16" type="noConversion"/>
  </si>
  <si>
    <t>환율(USD)</t>
  </si>
  <si>
    <t>2.1. 1호점 (잠실) - 프리미엄 버거</t>
    <phoneticPr fontId="16" type="noConversion"/>
  </si>
  <si>
    <r>
      <t>점유면적(</t>
    </r>
    <r>
      <rPr>
        <b/>
        <sz val="9"/>
        <color rgb="FF0070C0"/>
        <rFont val="맑은 고딕"/>
        <family val="3"/>
        <charset val="129"/>
      </rPr>
      <t>㎡</t>
    </r>
    <r>
      <rPr>
        <b/>
        <sz val="9"/>
        <color rgb="FF0070C0"/>
        <rFont val="맑은 고딕"/>
        <family val="3"/>
        <charset val="129"/>
        <scheme val="minor"/>
      </rPr>
      <t>)</t>
    </r>
    <phoneticPr fontId="16" type="noConversion"/>
  </si>
  <si>
    <t>Sum</t>
    <phoneticPr fontId="16" type="noConversion"/>
  </si>
  <si>
    <t>면적(m2) 당 Capex</t>
    <phoneticPr fontId="16" type="noConversion"/>
  </si>
  <si>
    <t>환율(USD)</t>
    <phoneticPr fontId="16" type="noConversion"/>
  </si>
  <si>
    <t>2.2. 2호점 (성수)</t>
    <phoneticPr fontId="16" type="noConversion"/>
  </si>
  <si>
    <t>2.3. 3호점 (삼성)</t>
    <phoneticPr fontId="16" type="noConversion"/>
  </si>
  <si>
    <t>2.4. 4호점 (부산) - 프리미엄 버거</t>
    <phoneticPr fontId="16" type="noConversion"/>
  </si>
  <si>
    <t>2.5. 5호점 (인천)</t>
    <phoneticPr fontId="16" type="noConversion"/>
  </si>
  <si>
    <t>2.6. 6호점 (수원) - 인천지점 기준</t>
    <phoneticPr fontId="16" type="noConversion"/>
  </si>
  <si>
    <t>면적(㎡) 당 Capex</t>
    <phoneticPr fontId="16" type="noConversion"/>
  </si>
  <si>
    <t>2.7. 7호점 (강남) - 프리미엄 버거</t>
    <phoneticPr fontId="16" type="noConversion"/>
  </si>
  <si>
    <t>2.8. 8호점 (롯데부산)</t>
    <phoneticPr fontId="16" type="noConversion"/>
  </si>
  <si>
    <t>2.9. 9호점 (대전)</t>
    <phoneticPr fontId="16" type="noConversion"/>
  </si>
  <si>
    <t>2.10. 10호점</t>
    <phoneticPr fontId="16" type="noConversion"/>
  </si>
  <si>
    <t>2.11. 11호점</t>
    <phoneticPr fontId="16" type="noConversion"/>
  </si>
  <si>
    <t>2.12. 12호점</t>
    <phoneticPr fontId="16" type="noConversion"/>
  </si>
  <si>
    <t>2.13. 13호점</t>
    <phoneticPr fontId="16" type="noConversion"/>
  </si>
  <si>
    <t>FY24.6MF</t>
    <phoneticPr fontId="16" type="noConversion"/>
  </si>
  <si>
    <t>사용권자산</t>
    <phoneticPr fontId="16" type="noConversion"/>
  </si>
  <si>
    <t>1-1-0. 본사</t>
    <phoneticPr fontId="59" type="noConversion"/>
  </si>
  <si>
    <t>과거실적 및 예측치 고려할 때, 0.5% 수준 가능함.</t>
    <phoneticPr fontId="16" type="noConversion"/>
  </si>
  <si>
    <t>품목별 판매량x 판매단가로 매출액을 추정함.</t>
    <phoneticPr fontId="16" type="noConversion"/>
  </si>
  <si>
    <t>판매량은 오픈 1년차에 가장 많이 팔리고 2년차, 3년차때까지 감소하다가</t>
    <phoneticPr fontId="16" type="noConversion"/>
  </si>
  <si>
    <t>4년차이후부터 안정적임을 가정함</t>
    <phoneticPr fontId="16" type="noConversion"/>
  </si>
  <si>
    <t>판매단가는 EIU 명목임금상승률만큼 상승한다고 가정함</t>
    <phoneticPr fontId="16" type="noConversion"/>
  </si>
  <si>
    <t>매출원가는 전액 식재료비로 가정하였으며</t>
    <phoneticPr fontId="16" type="noConversion"/>
  </si>
  <si>
    <t>추정기간동안 매출액대비 식재료비율이 일정하게 유지된다고 가정함</t>
    <phoneticPr fontId="16" type="noConversion"/>
  </si>
  <si>
    <t>신규 오픈매장의 경우 7호점은 1호점과, 나머지 6,8~13호점은 5호점과</t>
    <phoneticPr fontId="16" type="noConversion"/>
  </si>
  <si>
    <t>유사한것으로 가정함</t>
    <phoneticPr fontId="16" type="noConversion"/>
  </si>
  <si>
    <t>인당급여는 EIU명목임금상승률만큼 증가함을 가정함</t>
    <phoneticPr fontId="16" type="noConversion"/>
  </si>
  <si>
    <t>24년 1분기 3개월 평균 인당급여</t>
  </si>
  <si>
    <t>2년추정치는 24년 1분기비율이 유지된다고 가정함</t>
    <phoneticPr fontId="16" type="noConversion"/>
  </si>
  <si>
    <t>기존자산과 신규자산 구분하여 추정함</t>
    <phoneticPr fontId="16" type="noConversion"/>
  </si>
  <si>
    <t>신규자산은 매장 오픈 초기에만 CAPEX 투자가 발생한다고 가정함</t>
    <phoneticPr fontId="16" type="noConversion"/>
  </si>
  <si>
    <t>사용권자산은 기존 오픈매장 준용하여 동일하게 발생한다고 가정함</t>
    <phoneticPr fontId="16" type="noConversion"/>
  </si>
  <si>
    <t>2024년10개월(A)</t>
    <phoneticPr fontId="16" type="noConversion"/>
  </si>
  <si>
    <t>2024년2개월(F)</t>
    <phoneticPr fontId="16" type="noConversion"/>
  </si>
  <si>
    <t>Data from Bloomberg as of 2024-10-31,2년 주간, 조정베타</t>
    <phoneticPr fontId="16" type="noConversion"/>
  </si>
  <si>
    <t>Data from KRX as of 2024-10-31, 자기주식 제외</t>
    <phoneticPr fontId="16" type="noConversion"/>
  </si>
  <si>
    <t>(단위: 억)</t>
    <phoneticPr fontId="16" type="noConversion"/>
  </si>
  <si>
    <t>12/06/24</t>
  </si>
  <si>
    <t>12/05/24</t>
  </si>
  <si>
    <t>12/04/24</t>
  </si>
  <si>
    <t>12/03/24</t>
  </si>
  <si>
    <t>12/02/24</t>
  </si>
  <si>
    <t>11/29/24</t>
  </si>
  <si>
    <t>11/28/24</t>
  </si>
  <si>
    <t>11/27/24</t>
  </si>
  <si>
    <t>11/26/24</t>
  </si>
  <si>
    <t>11/25/24</t>
  </si>
  <si>
    <t>11/22/24</t>
  </si>
  <si>
    <t>11/21/24</t>
  </si>
  <si>
    <t>11/20/24</t>
  </si>
  <si>
    <t>11/19/24</t>
  </si>
  <si>
    <t>11/18/24</t>
  </si>
  <si>
    <t>11/15/24</t>
  </si>
  <si>
    <t>11/14/24</t>
  </si>
  <si>
    <t>11/13/24</t>
  </si>
  <si>
    <t>11/12/24</t>
  </si>
  <si>
    <t>11/11/24</t>
  </si>
  <si>
    <t>11/08/24</t>
  </si>
  <si>
    <t>11/07/24</t>
  </si>
  <si>
    <t>11/06/24</t>
  </si>
  <si>
    <t>11/05/24</t>
  </si>
  <si>
    <t>11/04/24</t>
  </si>
  <si>
    <t>11/01/24</t>
  </si>
  <si>
    <t>10/31/24</t>
  </si>
  <si>
    <t>10/30/24</t>
  </si>
  <si>
    <t>10/29/24</t>
  </si>
  <si>
    <t>10/28/24</t>
  </si>
  <si>
    <t>10/25/24</t>
  </si>
  <si>
    <t>10/24/24</t>
  </si>
  <si>
    <t>10/23/24</t>
  </si>
  <si>
    <t>10/22/24</t>
  </si>
  <si>
    <t>10/21/24</t>
  </si>
  <si>
    <t>10/18/24</t>
  </si>
  <si>
    <t>10/17/24</t>
  </si>
  <si>
    <t>10/16/24</t>
  </si>
  <si>
    <t>10/15/24</t>
  </si>
  <si>
    <t>10/14/24</t>
  </si>
  <si>
    <t>10/11/24</t>
  </si>
  <si>
    <t>10/10/24</t>
  </si>
  <si>
    <t>10/08/24</t>
  </si>
  <si>
    <t>10/07/24</t>
  </si>
  <si>
    <t>10/04/24</t>
  </si>
  <si>
    <t>10/02/24</t>
  </si>
  <si>
    <t>09/30/24</t>
  </si>
  <si>
    <t>09/27/24</t>
  </si>
  <si>
    <t>09/26/24</t>
  </si>
  <si>
    <t>09/25/24</t>
  </si>
  <si>
    <t>09/24/24</t>
  </si>
  <si>
    <t>09/23/24</t>
  </si>
  <si>
    <t>09/20/24</t>
  </si>
  <si>
    <t>09/19/24</t>
  </si>
  <si>
    <t>09/13/24</t>
  </si>
  <si>
    <t>09/12/24</t>
  </si>
  <si>
    <t>09/11/24</t>
  </si>
  <si>
    <t>09/10/24</t>
  </si>
  <si>
    <t>09/09/24</t>
  </si>
  <si>
    <t>09/06/24</t>
  </si>
  <si>
    <t>09/05/24</t>
  </si>
  <si>
    <t>09/04/24</t>
  </si>
  <si>
    <t>09/03/24</t>
  </si>
  <si>
    <t>09/02/24</t>
  </si>
  <si>
    <t>08/30/24</t>
  </si>
  <si>
    <t>08/29/24</t>
  </si>
  <si>
    <t>08/28/24</t>
  </si>
  <si>
    <t>08/27/24</t>
  </si>
  <si>
    <t>08/26/24</t>
  </si>
  <si>
    <t>08/23/24</t>
  </si>
  <si>
    <t>08/22/24</t>
  </si>
  <si>
    <t>08/21/24</t>
  </si>
  <si>
    <t>08/20/24</t>
  </si>
  <si>
    <t>08/19/24</t>
  </si>
  <si>
    <t>08/16/24</t>
  </si>
  <si>
    <t>08/14/24</t>
  </si>
  <si>
    <t>08/13/24</t>
  </si>
  <si>
    <t>08/12/24</t>
  </si>
  <si>
    <t>08/09/24</t>
  </si>
  <si>
    <t>08/08/24</t>
  </si>
  <si>
    <t>08/07/24</t>
  </si>
  <si>
    <t>08/06/24</t>
  </si>
  <si>
    <t>08/05/24</t>
  </si>
  <si>
    <t>08/02/24</t>
  </si>
  <si>
    <t>08/01/24</t>
  </si>
  <si>
    <t>07/31/24</t>
  </si>
  <si>
    <t>07/30/24</t>
  </si>
  <si>
    <t>07/29/24</t>
  </si>
  <si>
    <t>07/26/24</t>
  </si>
  <si>
    <t>07/25/24</t>
  </si>
  <si>
    <t>07/24/24</t>
  </si>
  <si>
    <t>07/23/24</t>
  </si>
  <si>
    <t>07/22/24</t>
  </si>
  <si>
    <t>07/19/24</t>
  </si>
  <si>
    <t>07/18/24</t>
  </si>
  <si>
    <t>07/17/24</t>
  </si>
  <si>
    <t>07/16/24</t>
  </si>
  <si>
    <t>07/15/24</t>
  </si>
  <si>
    <t>07/12/24</t>
  </si>
  <si>
    <t>07/11/24</t>
  </si>
  <si>
    <t>07/10/24</t>
  </si>
  <si>
    <t>07/09/24</t>
  </si>
  <si>
    <t>07/08/24</t>
  </si>
  <si>
    <t>07/05/24</t>
  </si>
  <si>
    <t>07/04/24</t>
  </si>
  <si>
    <t>07/03/24</t>
  </si>
  <si>
    <t>07/02/24</t>
  </si>
  <si>
    <t>07/01/24</t>
  </si>
  <si>
    <t>06/28/24</t>
  </si>
  <si>
    <t>06/27/24</t>
  </si>
  <si>
    <t>05/30/19</t>
  </si>
  <si>
    <t>05/29/19</t>
  </si>
  <si>
    <t>05/28/19</t>
  </si>
  <si>
    <t>05/27/19</t>
  </si>
  <si>
    <t>05/24/19</t>
  </si>
  <si>
    <t>05/23/19</t>
  </si>
  <si>
    <t>05/22/19</t>
  </si>
  <si>
    <t>05/21/19</t>
  </si>
  <si>
    <t>05/20/19</t>
  </si>
  <si>
    <t>05/17/19</t>
  </si>
  <si>
    <t>05/16/19</t>
  </si>
  <si>
    <t>05/15/19</t>
  </si>
  <si>
    <t>05/14/19</t>
  </si>
  <si>
    <t>05/13/19</t>
  </si>
  <si>
    <t>05/10/19</t>
  </si>
  <si>
    <t>05/09/19</t>
  </si>
  <si>
    <t>05/08/19</t>
  </si>
  <si>
    <t>05/07/19</t>
  </si>
  <si>
    <t>05/03/19</t>
  </si>
  <si>
    <t>05/02/19</t>
  </si>
  <si>
    <t>04/30/19</t>
  </si>
  <si>
    <t>04/29/19</t>
  </si>
  <si>
    <t>04/26/19</t>
  </si>
  <si>
    <t>04/25/19</t>
  </si>
  <si>
    <t>04/24/19</t>
  </si>
  <si>
    <t>04/23/19</t>
  </si>
  <si>
    <t>04/22/19</t>
  </si>
  <si>
    <t>04/19/19</t>
  </si>
  <si>
    <t>04/18/19</t>
  </si>
  <si>
    <t>04/17/19</t>
  </si>
  <si>
    <t>04/16/19</t>
  </si>
  <si>
    <t>04/15/19</t>
  </si>
  <si>
    <t>04/12/19</t>
  </si>
  <si>
    <t>04/11/19</t>
  </si>
  <si>
    <t>04/10/19</t>
  </si>
  <si>
    <t>04/09/19</t>
  </si>
  <si>
    <t>04/08/19</t>
  </si>
  <si>
    <t>04/05/19</t>
  </si>
  <si>
    <t>04/04/19</t>
  </si>
  <si>
    <t>04/03/19</t>
  </si>
  <si>
    <t>04/02/19</t>
  </si>
  <si>
    <t>04/01/19</t>
  </si>
  <si>
    <t>03/29/19</t>
  </si>
  <si>
    <t>03/28/19</t>
  </si>
  <si>
    <t>03/27/19</t>
  </si>
  <si>
    <t>03/26/19</t>
  </si>
  <si>
    <t>03/25/19</t>
  </si>
  <si>
    <t>03/22/19</t>
  </si>
  <si>
    <t>03/21/19</t>
  </si>
  <si>
    <t>03/20/19</t>
  </si>
  <si>
    <t>03/19/19</t>
  </si>
  <si>
    <t>03/18/19</t>
  </si>
  <si>
    <t>03/15/19</t>
  </si>
  <si>
    <t>03/14/19</t>
  </si>
  <si>
    <t>03/13/19</t>
  </si>
  <si>
    <t>03/12/19</t>
  </si>
  <si>
    <t>03/11/19</t>
  </si>
  <si>
    <t>03/08/19</t>
  </si>
  <si>
    <t>03/07/19</t>
  </si>
  <si>
    <t>03/06/19</t>
  </si>
  <si>
    <t>03/05/19</t>
  </si>
  <si>
    <t>03/04/19</t>
  </si>
  <si>
    <t>02/28/19</t>
  </si>
  <si>
    <t>02/27/19</t>
  </si>
  <si>
    <t>02/26/19</t>
  </si>
  <si>
    <t>02/25/19</t>
  </si>
  <si>
    <t>02/22/19</t>
  </si>
  <si>
    <t>02/21/19</t>
  </si>
  <si>
    <t>02/20/19</t>
  </si>
  <si>
    <t>02/19/19</t>
  </si>
  <si>
    <t>02/18/19</t>
  </si>
  <si>
    <t>02/15/19</t>
  </si>
  <si>
    <t>02/14/19</t>
  </si>
  <si>
    <t>02/13/19</t>
  </si>
  <si>
    <t>02/12/19</t>
  </si>
  <si>
    <t>02/11/19</t>
  </si>
  <si>
    <t>02/08/19</t>
  </si>
  <si>
    <t>02/07/19</t>
  </si>
  <si>
    <t>02/01/19</t>
  </si>
  <si>
    <t>01/31/19</t>
  </si>
  <si>
    <t>01/30/19</t>
  </si>
  <si>
    <t>01/29/19</t>
  </si>
  <si>
    <t>01/28/19</t>
  </si>
  <si>
    <t>01/25/19</t>
  </si>
  <si>
    <t>01/24/19</t>
  </si>
  <si>
    <t>01/23/19</t>
  </si>
  <si>
    <t>01/22/19</t>
  </si>
  <si>
    <t>01/21/19</t>
  </si>
  <si>
    <t>01/18/19</t>
  </si>
  <si>
    <t>01/17/19</t>
  </si>
  <si>
    <t>01/16/19</t>
  </si>
  <si>
    <t>01/15/19</t>
  </si>
  <si>
    <t>01/14/19</t>
  </si>
  <si>
    <t>01/11/19</t>
  </si>
  <si>
    <t>01/10/19</t>
  </si>
  <si>
    <t>01/09/19</t>
  </si>
  <si>
    <t>01/08/19</t>
  </si>
  <si>
    <t>01/07/19</t>
  </si>
  <si>
    <t>01/04/19</t>
  </si>
  <si>
    <t>01/03/19</t>
  </si>
  <si>
    <t>01/02/19</t>
  </si>
  <si>
    <t>12/28/18</t>
  </si>
  <si>
    <t>12/27/18</t>
  </si>
  <si>
    <t>12/26/18</t>
  </si>
  <si>
    <t>12/24/18</t>
  </si>
  <si>
    <t>12/21/18</t>
  </si>
  <si>
    <t>12/20/18</t>
  </si>
  <si>
    <t>12/19/18</t>
  </si>
  <si>
    <t>12/18/18</t>
  </si>
  <si>
    <t>12/17/18</t>
  </si>
  <si>
    <t>12/14/18</t>
  </si>
  <si>
    <t>12/13/18</t>
  </si>
  <si>
    <t>12/12/18</t>
  </si>
  <si>
    <t>12/11/18</t>
  </si>
  <si>
    <t>12/10/18</t>
  </si>
  <si>
    <t>12/07/18</t>
  </si>
  <si>
    <t>12/06/18</t>
  </si>
  <si>
    <t>12/05/18</t>
  </si>
  <si>
    <t>12/04/18</t>
  </si>
  <si>
    <t>12/03/18</t>
  </si>
  <si>
    <t>11/30/18</t>
  </si>
  <si>
    <t>11/29/18</t>
  </si>
  <si>
    <t>11/28/18</t>
  </si>
  <si>
    <t>11/27/18</t>
  </si>
  <si>
    <t>11/26/18</t>
  </si>
  <si>
    <t>11/23/18</t>
  </si>
  <si>
    <t>11/22/18</t>
  </si>
  <si>
    <t>11/21/18</t>
  </si>
  <si>
    <t>11/20/18</t>
  </si>
  <si>
    <t>11/19/18</t>
  </si>
  <si>
    <t>11/16/18</t>
  </si>
  <si>
    <t>11/15/18</t>
  </si>
  <si>
    <t>11/14/18</t>
  </si>
  <si>
    <t>11/13/18</t>
  </si>
  <si>
    <t>11/12/18</t>
  </si>
  <si>
    <t>11/09/18</t>
  </si>
  <si>
    <t>11/08/18</t>
  </si>
  <si>
    <t>11/07/18</t>
  </si>
  <si>
    <t>11/06/18</t>
  </si>
  <si>
    <t>11/05/18</t>
  </si>
  <si>
    <t>11/02/18</t>
  </si>
  <si>
    <t>11/01/18</t>
  </si>
  <si>
    <t>10/31/18</t>
  </si>
  <si>
    <t>10/30/18</t>
  </si>
  <si>
    <t>10/29/18</t>
  </si>
  <si>
    <t>10/26/18</t>
  </si>
  <si>
    <t>10/25/18</t>
  </si>
  <si>
    <t>10/24/18</t>
  </si>
  <si>
    <t>10/23/18</t>
  </si>
  <si>
    <t>10/22/18</t>
  </si>
  <si>
    <t>10/19/18</t>
  </si>
  <si>
    <t>10/18/18</t>
  </si>
  <si>
    <t>10/17/18</t>
  </si>
  <si>
    <t>10/16/18</t>
  </si>
  <si>
    <t>10/15/18</t>
  </si>
  <si>
    <t>10/12/18</t>
  </si>
  <si>
    <t>10/11/18</t>
  </si>
  <si>
    <t>10/10/18</t>
  </si>
  <si>
    <t>10/08/18</t>
  </si>
  <si>
    <t>10/05/18</t>
  </si>
  <si>
    <t>10/04/18</t>
  </si>
  <si>
    <t>10/02/18</t>
  </si>
  <si>
    <t>10/01/18</t>
  </si>
  <si>
    <t>09/28/18</t>
  </si>
  <si>
    <t>09/27/18</t>
  </si>
  <si>
    <t>09/21/18</t>
  </si>
  <si>
    <t>09/20/18</t>
  </si>
  <si>
    <t>09/19/18</t>
  </si>
  <si>
    <t>09/18/18</t>
  </si>
  <si>
    <t>09/17/18</t>
  </si>
  <si>
    <t>09/14/18</t>
  </si>
  <si>
    <t>09/13/18</t>
  </si>
  <si>
    <t>09/12/18</t>
  </si>
  <si>
    <t>09/11/18</t>
  </si>
  <si>
    <t>09/10/18</t>
  </si>
  <si>
    <t>09/07/18</t>
  </si>
  <si>
    <t>09/06/18</t>
  </si>
  <si>
    <t>09/05/18</t>
  </si>
  <si>
    <t>09/04/18</t>
  </si>
  <si>
    <t>09/03/18</t>
  </si>
  <si>
    <t>08/31/18</t>
  </si>
  <si>
    <t>08/30/18</t>
  </si>
  <si>
    <t>08/29/18</t>
  </si>
  <si>
    <t>08/28/18</t>
  </si>
  <si>
    <t>08/27/18</t>
  </si>
  <si>
    <t>08/24/18</t>
  </si>
  <si>
    <t>08/23/18</t>
  </si>
  <si>
    <t>08/22/18</t>
  </si>
  <si>
    <t>08/21/18</t>
  </si>
  <si>
    <t>08/20/18</t>
  </si>
  <si>
    <t>08/17/18</t>
  </si>
  <si>
    <t>08/16/18</t>
  </si>
  <si>
    <t>08/14/18</t>
  </si>
  <si>
    <t>08/13/18</t>
  </si>
  <si>
    <t>08/10/18</t>
  </si>
  <si>
    <t>08/09/18</t>
  </si>
  <si>
    <t>08/08/18</t>
  </si>
  <si>
    <t>08/07/18</t>
  </si>
  <si>
    <t>08/06/18</t>
  </si>
  <si>
    <t>08/03/18</t>
  </si>
  <si>
    <t>08/02/18</t>
  </si>
  <si>
    <t>08/01/18</t>
  </si>
  <si>
    <t>07/31/18</t>
  </si>
  <si>
    <t>07/30/18</t>
  </si>
  <si>
    <t>07/27/18</t>
  </si>
  <si>
    <t>07/26/18</t>
  </si>
  <si>
    <t>07/25/18</t>
  </si>
  <si>
    <t>07/24/18</t>
  </si>
  <si>
    <t>07/23/18</t>
  </si>
  <si>
    <t>07/20/18</t>
  </si>
  <si>
    <t>07/19/18</t>
  </si>
  <si>
    <t>07/18/18</t>
  </si>
  <si>
    <t>07/17/18</t>
  </si>
  <si>
    <t>07/16/18</t>
  </si>
  <si>
    <t>07/13/18</t>
  </si>
  <si>
    <t>07/12/18</t>
  </si>
  <si>
    <t>07/11/18</t>
  </si>
  <si>
    <t>07/10/18</t>
  </si>
  <si>
    <t>07/09/18</t>
  </si>
  <si>
    <t>07/06/18</t>
  </si>
  <si>
    <t>07/05/18</t>
  </si>
  <si>
    <t>07/04/18</t>
  </si>
  <si>
    <t>07/03/18</t>
  </si>
  <si>
    <t>07/02/18</t>
  </si>
  <si>
    <t>06/29/18</t>
  </si>
  <si>
    <t>06/28/18</t>
  </si>
  <si>
    <t>06/27/18</t>
  </si>
  <si>
    <t>06/26/18</t>
  </si>
  <si>
    <t>06/25/18</t>
  </si>
  <si>
    <t>06/22/18</t>
  </si>
  <si>
    <t>06/21/18</t>
  </si>
  <si>
    <t>06/20/18</t>
  </si>
  <si>
    <t>06/19/18</t>
  </si>
  <si>
    <t>06/18/18</t>
  </si>
  <si>
    <t>06/15/18</t>
  </si>
  <si>
    <t>06/14/18</t>
  </si>
  <si>
    <t>06/12/18</t>
  </si>
  <si>
    <t>06/11/18</t>
  </si>
  <si>
    <t>06/08/18</t>
  </si>
  <si>
    <t>06/07/18</t>
  </si>
  <si>
    <t>06/05/18</t>
  </si>
  <si>
    <t>06/04/18</t>
  </si>
  <si>
    <t>06/01/18</t>
  </si>
  <si>
    <t>05/31/18</t>
  </si>
  <si>
    <t>05/30/18</t>
  </si>
  <si>
    <t>05/29/18</t>
  </si>
  <si>
    <t>05/28/18</t>
  </si>
  <si>
    <t>05/25/18</t>
  </si>
  <si>
    <t>05/24/18</t>
  </si>
  <si>
    <t>05/23/18</t>
  </si>
  <si>
    <t>05/21/18</t>
  </si>
  <si>
    <t>05/18/18</t>
  </si>
  <si>
    <t>05/17/18</t>
  </si>
  <si>
    <t>05/16/18</t>
  </si>
  <si>
    <t>05/15/18</t>
  </si>
  <si>
    <t>05/14/18</t>
  </si>
  <si>
    <t>05/11/18</t>
  </si>
  <si>
    <t>05/10/18</t>
  </si>
  <si>
    <t>05/09/18</t>
  </si>
  <si>
    <t>05/08/18</t>
  </si>
  <si>
    <t>05/04/18</t>
  </si>
  <si>
    <t>05/03/18</t>
  </si>
  <si>
    <t>05/02/18</t>
  </si>
  <si>
    <t>04/30/18</t>
  </si>
  <si>
    <t>04/27/18</t>
  </si>
  <si>
    <t>04/26/18</t>
  </si>
  <si>
    <t>04/25/18</t>
  </si>
  <si>
    <t>04/24/18</t>
  </si>
  <si>
    <t>04/23/18</t>
  </si>
  <si>
    <t>04/20/18</t>
  </si>
  <si>
    <t>04/19/18</t>
  </si>
  <si>
    <t>04/18/18</t>
  </si>
  <si>
    <t>04/17/18</t>
  </si>
  <si>
    <t>04/16/18</t>
  </si>
  <si>
    <t>04/13/18</t>
  </si>
  <si>
    <t>04/12/18</t>
  </si>
  <si>
    <t>04/11/18</t>
  </si>
  <si>
    <t>04/10/18</t>
  </si>
  <si>
    <t>04/09/18</t>
  </si>
  <si>
    <t>04/06/18</t>
  </si>
  <si>
    <t>04/05/18</t>
  </si>
  <si>
    <t>04/04/18</t>
  </si>
  <si>
    <t>04/03/18</t>
  </si>
  <si>
    <t>04/02/18</t>
  </si>
  <si>
    <t>03/30/18</t>
  </si>
  <si>
    <t>03/29/18</t>
  </si>
  <si>
    <t>03/28/18</t>
  </si>
  <si>
    <t>03/27/18</t>
  </si>
  <si>
    <t>03/26/18</t>
  </si>
  <si>
    <t>03/23/18</t>
  </si>
  <si>
    <t>03/22/18</t>
  </si>
  <si>
    <t>03/21/18</t>
  </si>
  <si>
    <t>03/20/18</t>
  </si>
  <si>
    <t>03/19/18</t>
  </si>
  <si>
    <t>03/16/18</t>
  </si>
  <si>
    <t>03/15/18</t>
  </si>
  <si>
    <t>03/14/18</t>
  </si>
  <si>
    <t>03/13/18</t>
  </si>
  <si>
    <t>03/12/18</t>
  </si>
  <si>
    <t>03/09/18</t>
  </si>
  <si>
    <t>03/08/18</t>
  </si>
  <si>
    <t>03/07/18</t>
  </si>
  <si>
    <t>03/06/18</t>
  </si>
  <si>
    <t>03/05/18</t>
  </si>
  <si>
    <t>03/02/18</t>
  </si>
  <si>
    <t>02/28/18</t>
  </si>
  <si>
    <t>02/27/18</t>
  </si>
  <si>
    <t>02/26/18</t>
  </si>
  <si>
    <t>02/23/18</t>
  </si>
  <si>
    <t>02/22/18</t>
  </si>
  <si>
    <t>02/21/18</t>
  </si>
  <si>
    <t>02/20/18</t>
  </si>
  <si>
    <t>02/19/18</t>
  </si>
  <si>
    <t>02/14/18</t>
  </si>
  <si>
    <t>02/13/18</t>
  </si>
  <si>
    <t>02/12/18</t>
  </si>
  <si>
    <t>02/09/18</t>
  </si>
  <si>
    <t>02/08/18</t>
  </si>
  <si>
    <t>02/07/18</t>
  </si>
  <si>
    <t>02/06/18</t>
  </si>
  <si>
    <t>02/05/18</t>
  </si>
  <si>
    <t>02/02/18</t>
  </si>
  <si>
    <t>02/01/18</t>
  </si>
  <si>
    <t>01/31/18</t>
  </si>
  <si>
    <t>01/30/18</t>
  </si>
  <si>
    <t>01/29/18</t>
  </si>
  <si>
    <t>01/26/18</t>
  </si>
  <si>
    <t>01/25/18</t>
  </si>
  <si>
    <t>01/24/18</t>
  </si>
  <si>
    <t>01/23/18</t>
  </si>
  <si>
    <t>01/22/18</t>
  </si>
  <si>
    <t>01/19/18</t>
  </si>
  <si>
    <t>01/18/18</t>
  </si>
  <si>
    <t>01/17/18</t>
  </si>
  <si>
    <t>01/16/18</t>
  </si>
  <si>
    <t>01/15/18</t>
  </si>
  <si>
    <t>01/12/18</t>
  </si>
  <si>
    <t>01/11/18</t>
  </si>
  <si>
    <t>01/10/18</t>
  </si>
  <si>
    <t>01/09/18</t>
  </si>
  <si>
    <t>01/08/18</t>
  </si>
  <si>
    <t>01/05/18</t>
  </si>
  <si>
    <t>01/04/18</t>
  </si>
  <si>
    <t>01/03/18</t>
  </si>
  <si>
    <t>01/02/18</t>
  </si>
  <si>
    <t>12/28/17</t>
  </si>
  <si>
    <t>12/27/17</t>
  </si>
  <si>
    <t>12/26/17</t>
  </si>
  <si>
    <t>12/22/17</t>
  </si>
  <si>
    <t>12/21/17</t>
  </si>
  <si>
    <t>12/20/17</t>
  </si>
  <si>
    <t>12/19/17</t>
  </si>
  <si>
    <t>12/18/17</t>
  </si>
  <si>
    <t>12/15/17</t>
  </si>
  <si>
    <t>12/14/17</t>
  </si>
  <si>
    <t>12/13/17</t>
  </si>
  <si>
    <t>12/12/17</t>
  </si>
  <si>
    <t>12/11/17</t>
  </si>
  <si>
    <t>12/08/17</t>
  </si>
  <si>
    <t>12/07/17</t>
  </si>
  <si>
    <t>12/06/17</t>
  </si>
  <si>
    <t>12/05/17</t>
  </si>
  <si>
    <t>12/04/17</t>
  </si>
  <si>
    <t>12/01/17</t>
  </si>
  <si>
    <t>11/30/17</t>
  </si>
  <si>
    <t>11/29/17</t>
  </si>
  <si>
    <t>11/28/17</t>
  </si>
  <si>
    <t>11/27/17</t>
  </si>
  <si>
    <t>11/24/17</t>
  </si>
  <si>
    <t>11/23/17</t>
  </si>
  <si>
    <t>11/22/17</t>
  </si>
  <si>
    <t>11/21/17</t>
  </si>
  <si>
    <t>11/20/17</t>
  </si>
  <si>
    <t>11/17/17</t>
  </si>
  <si>
    <t>11/16/17</t>
  </si>
  <si>
    <t>11/15/17</t>
  </si>
  <si>
    <t>11/14/17</t>
  </si>
  <si>
    <t>11/13/17</t>
  </si>
  <si>
    <t>11/10/17</t>
  </si>
  <si>
    <t>11/09/17</t>
  </si>
  <si>
    <t>11/08/17</t>
  </si>
  <si>
    <t>11/07/17</t>
  </si>
  <si>
    <t>11/06/17</t>
  </si>
  <si>
    <t>11/03/17</t>
  </si>
  <si>
    <t>11/02/17</t>
  </si>
  <si>
    <t>11/01/17</t>
  </si>
  <si>
    <t>10/31/17</t>
  </si>
  <si>
    <t>10/30/17</t>
  </si>
  <si>
    <t>10/27/17</t>
  </si>
  <si>
    <t>10/26/17</t>
  </si>
  <si>
    <t>10/25/17</t>
  </si>
  <si>
    <t>10/24/17</t>
  </si>
  <si>
    <t>10/23/17</t>
  </si>
  <si>
    <t>10/20/17</t>
  </si>
  <si>
    <t>10/19/17</t>
  </si>
  <si>
    <t>10/18/17</t>
  </si>
  <si>
    <t>10/17/17</t>
  </si>
  <si>
    <t>10/16/17</t>
  </si>
  <si>
    <t>10/13/17</t>
  </si>
  <si>
    <t>10/12/17</t>
  </si>
  <si>
    <t>10/11/17</t>
  </si>
  <si>
    <t>10/10/17</t>
  </si>
  <si>
    <t>09/29/17</t>
  </si>
  <si>
    <t>09/28/17</t>
  </si>
  <si>
    <t>09/27/17</t>
  </si>
  <si>
    <t>09/26/17</t>
  </si>
  <si>
    <t>09/25/17</t>
  </si>
  <si>
    <t>09/22/17</t>
  </si>
  <si>
    <t>09/21/17</t>
  </si>
  <si>
    <t>09/20/17</t>
  </si>
  <si>
    <t>09/19/17</t>
  </si>
  <si>
    <t>09/18/17</t>
  </si>
  <si>
    <t>09/15/17</t>
  </si>
  <si>
    <t>09/14/17</t>
  </si>
  <si>
    <t>09/13/17</t>
  </si>
  <si>
    <t>09/12/17</t>
  </si>
  <si>
    <t>09/11/17</t>
  </si>
  <si>
    <t>09/08/17</t>
  </si>
  <si>
    <t>09/07/17</t>
  </si>
  <si>
    <t>09/06/17</t>
  </si>
  <si>
    <t>09/05/17</t>
  </si>
  <si>
    <t>09/04/17</t>
  </si>
  <si>
    <t>09/01/17</t>
  </si>
  <si>
    <t>08/31/17</t>
  </si>
  <si>
    <t>08/30/17</t>
  </si>
  <si>
    <t>08/29/17</t>
  </si>
  <si>
    <t>08/28/17</t>
  </si>
  <si>
    <t>08/25/17</t>
  </si>
  <si>
    <t>08/24/17</t>
  </si>
  <si>
    <t>08/23/17</t>
  </si>
  <si>
    <t>08/22/17</t>
  </si>
  <si>
    <t>08/21/17</t>
  </si>
  <si>
    <t>08/18/17</t>
  </si>
  <si>
    <t>08/17/17</t>
  </si>
  <si>
    <t>08/16/17</t>
  </si>
  <si>
    <t>08/14/17</t>
  </si>
  <si>
    <t>08/11/17</t>
  </si>
  <si>
    <t>08/10/17</t>
  </si>
  <si>
    <t>08/09/17</t>
  </si>
  <si>
    <t>08/08/17</t>
  </si>
  <si>
    <t>08/07/17</t>
  </si>
  <si>
    <t>08/04/17</t>
  </si>
  <si>
    <t>08/03/17</t>
  </si>
  <si>
    <t>08/02/17</t>
  </si>
  <si>
    <t>08/01/17</t>
  </si>
  <si>
    <t>07/31/17</t>
  </si>
  <si>
    <t>07/28/17</t>
  </si>
  <si>
    <t>07/27/17</t>
  </si>
  <si>
    <t>07/26/17</t>
  </si>
  <si>
    <t>07/25/17</t>
  </si>
  <si>
    <t>07/24/17</t>
  </si>
  <si>
    <t>07/21/17</t>
  </si>
  <si>
    <t>07/20/17</t>
  </si>
  <si>
    <t>07/19/17</t>
  </si>
  <si>
    <t>07/18/17</t>
  </si>
  <si>
    <t>07/17/17</t>
  </si>
  <si>
    <t>07/14/17</t>
  </si>
  <si>
    <t>07/13/17</t>
  </si>
  <si>
    <t>07/12/17</t>
  </si>
  <si>
    <t>07/11/17</t>
  </si>
  <si>
    <t>07/10/17</t>
  </si>
  <si>
    <t>07/07/17</t>
  </si>
  <si>
    <t>07/06/17</t>
  </si>
  <si>
    <t>07/05/17</t>
  </si>
  <si>
    <t>07/04/17</t>
  </si>
  <si>
    <t>07/03/17</t>
  </si>
  <si>
    <t>06/30/17</t>
  </si>
  <si>
    <t>06/29/17</t>
  </si>
  <si>
    <t>06/28/17</t>
  </si>
  <si>
    <t>06/27/17</t>
  </si>
  <si>
    <t>06/26/17</t>
  </si>
  <si>
    <t>06/23/17</t>
  </si>
  <si>
    <t>06/22/17</t>
  </si>
  <si>
    <t>06/21/17</t>
  </si>
  <si>
    <t>06/20/17</t>
  </si>
  <si>
    <t>06/19/17</t>
  </si>
  <si>
    <t>06/16/17</t>
  </si>
  <si>
    <t>06/15/17</t>
  </si>
  <si>
    <t>06/14/17</t>
  </si>
  <si>
    <t>06/13/17</t>
  </si>
  <si>
    <t>06/12/17</t>
  </si>
  <si>
    <t>06/09/17</t>
  </si>
  <si>
    <t>06/08/17</t>
  </si>
  <si>
    <t>06/07/17</t>
  </si>
  <si>
    <t>06/05/17</t>
  </si>
  <si>
    <t>06/02/17</t>
  </si>
  <si>
    <t>06/01/17</t>
  </si>
  <si>
    <t>05/31/17</t>
  </si>
  <si>
    <t>05/30/17</t>
  </si>
  <si>
    <t>05/29/17</t>
  </si>
  <si>
    <t>05/26/17</t>
  </si>
  <si>
    <t>05/25/17</t>
  </si>
  <si>
    <t>05/24/17</t>
  </si>
  <si>
    <t>05/23/17</t>
  </si>
  <si>
    <t>05/22/17</t>
  </si>
  <si>
    <t>05/19/17</t>
  </si>
  <si>
    <t>05/18/17</t>
  </si>
  <si>
    <t>05/17/17</t>
  </si>
  <si>
    <t>05/16/17</t>
  </si>
  <si>
    <t>05/15/17</t>
  </si>
  <si>
    <t>05/12/17</t>
  </si>
  <si>
    <t>05/11/17</t>
  </si>
  <si>
    <t>05/10/17</t>
  </si>
  <si>
    <t>05/08/17</t>
  </si>
  <si>
    <t>05/04/17</t>
  </si>
  <si>
    <t>05/02/17</t>
  </si>
  <si>
    <t>04/28/17</t>
  </si>
  <si>
    <t>04/27/17</t>
  </si>
  <si>
    <t>04/26/17</t>
  </si>
  <si>
    <t>04/25/17</t>
  </si>
  <si>
    <t>04/24/17</t>
  </si>
  <si>
    <t>04/21/17</t>
  </si>
  <si>
    <t>04/20/17</t>
  </si>
  <si>
    <t>04/19/17</t>
  </si>
  <si>
    <t>04/18/17</t>
  </si>
  <si>
    <t>04/17/17</t>
  </si>
  <si>
    <t>04/14/17</t>
  </si>
  <si>
    <t>04/13/17</t>
  </si>
  <si>
    <t>04/12/17</t>
  </si>
  <si>
    <t>04/11/17</t>
  </si>
  <si>
    <t>04/10/17</t>
  </si>
  <si>
    <t>04/07/17</t>
  </si>
  <si>
    <t>04/06/17</t>
  </si>
  <si>
    <t>04/05/17</t>
  </si>
  <si>
    <t>04/04/17</t>
  </si>
  <si>
    <t>04/03/17</t>
  </si>
  <si>
    <t>03/31/17</t>
  </si>
  <si>
    <t>03/30/17</t>
  </si>
  <si>
    <t>03/29/17</t>
  </si>
  <si>
    <t>03/28/17</t>
  </si>
  <si>
    <t>03/27/17</t>
  </si>
  <si>
    <t>03/24/17</t>
  </si>
  <si>
    <t>03/23/17</t>
  </si>
  <si>
    <t>03/22/17</t>
  </si>
  <si>
    <t>03/21/17</t>
  </si>
  <si>
    <t>03/20/17</t>
  </si>
  <si>
    <t>03/17/17</t>
  </si>
  <si>
    <t>03/16/17</t>
  </si>
  <si>
    <t>03/15/17</t>
  </si>
  <si>
    <t>03/14/17</t>
  </si>
  <si>
    <t>03/13/17</t>
  </si>
  <si>
    <t>03/10/17</t>
  </si>
  <si>
    <t>03/09/17</t>
  </si>
  <si>
    <t>03/08/17</t>
  </si>
  <si>
    <t>03/07/17</t>
  </si>
  <si>
    <t>03/06/17</t>
  </si>
  <si>
    <t>03/03/17</t>
  </si>
  <si>
    <t>03/02/17</t>
  </si>
  <si>
    <t>02/28/17</t>
  </si>
  <si>
    <t>02/27/17</t>
  </si>
  <si>
    <t>02/24/17</t>
  </si>
  <si>
    <t>02/23/17</t>
  </si>
  <si>
    <t>02/22/17</t>
  </si>
  <si>
    <t>02/21/17</t>
  </si>
  <si>
    <t>02/20/17</t>
  </si>
  <si>
    <t>02/17/17</t>
  </si>
  <si>
    <t>02/16/17</t>
  </si>
  <si>
    <t>02/15/17</t>
  </si>
  <si>
    <t>02/14/17</t>
  </si>
  <si>
    <t>02/13/17</t>
  </si>
  <si>
    <t>02/10/17</t>
  </si>
  <si>
    <t>02/09/17</t>
  </si>
  <si>
    <t>02/08/17</t>
  </si>
  <si>
    <t>02/07/17</t>
  </si>
  <si>
    <t>02/06/17</t>
  </si>
  <si>
    <t>02/03/17</t>
  </si>
  <si>
    <t>02/02/17</t>
  </si>
  <si>
    <t>02/01/17</t>
  </si>
  <si>
    <t>01/31/17</t>
  </si>
  <si>
    <t>01/26/17</t>
  </si>
  <si>
    <t>01/25/17</t>
  </si>
  <si>
    <t>01/24/17</t>
  </si>
  <si>
    <t>01/23/17</t>
  </si>
  <si>
    <t>01/20/17</t>
  </si>
  <si>
    <t>01/19/17</t>
  </si>
  <si>
    <t>01/18/17</t>
  </si>
  <si>
    <t>01/17/17</t>
  </si>
  <si>
    <t>01/16/17</t>
  </si>
  <si>
    <t>01/13/17</t>
  </si>
  <si>
    <t>01/12/17</t>
  </si>
  <si>
    <t>01/11/17</t>
  </si>
  <si>
    <t>01/10/17</t>
  </si>
  <si>
    <t>01/09/17</t>
  </si>
  <si>
    <t>01/06/17</t>
  </si>
  <si>
    <t>01/05/17</t>
  </si>
  <si>
    <t>01/04/17</t>
  </si>
  <si>
    <t>01/03/17</t>
  </si>
  <si>
    <t>01/02/17</t>
  </si>
  <si>
    <t>12/29/16</t>
  </si>
  <si>
    <t>12/28/16</t>
  </si>
  <si>
    <t>12/27/16</t>
  </si>
  <si>
    <t>12/26/16</t>
  </si>
  <si>
    <t>12/23/16</t>
  </si>
  <si>
    <t>12/22/16</t>
  </si>
  <si>
    <t>12/21/16</t>
  </si>
  <si>
    <t>12/20/16</t>
  </si>
  <si>
    <t>12/19/16</t>
  </si>
  <si>
    <t>12/16/16</t>
  </si>
  <si>
    <t>12/15/16</t>
  </si>
  <si>
    <t>12/14/16</t>
  </si>
  <si>
    <t>12/13/16</t>
  </si>
  <si>
    <t>12/12/16</t>
  </si>
  <si>
    <t>12/09/16</t>
  </si>
  <si>
    <t>12/08/16</t>
  </si>
  <si>
    <t>12/07/16</t>
  </si>
  <si>
    <t>12/06/16</t>
  </si>
  <si>
    <t>12/05/16</t>
  </si>
  <si>
    <t>12/02/16</t>
  </si>
  <si>
    <t>12/01/16</t>
  </si>
  <si>
    <t>11/30/16</t>
  </si>
  <si>
    <t>11/29/16</t>
  </si>
  <si>
    <t>11/28/16</t>
  </si>
  <si>
    <t>11/25/16</t>
  </si>
  <si>
    <t>11/24/16</t>
  </si>
  <si>
    <t>11/23/16</t>
  </si>
  <si>
    <t>11/22/16</t>
  </si>
  <si>
    <t>11/21/16</t>
  </si>
  <si>
    <t>11/18/16</t>
  </si>
  <si>
    <t>11/17/16</t>
  </si>
  <si>
    <t>11/16/16</t>
  </si>
  <si>
    <t>11/15/16</t>
  </si>
  <si>
    <t>11/14/16</t>
  </si>
  <si>
    <t>11/11/16</t>
  </si>
  <si>
    <t>11/10/16</t>
  </si>
  <si>
    <t>11/09/16</t>
  </si>
  <si>
    <t>11/08/16</t>
  </si>
  <si>
    <t>11/07/16</t>
  </si>
  <si>
    <t>11/04/16</t>
  </si>
  <si>
    <t>11/03/16</t>
  </si>
  <si>
    <t>11/02/16</t>
  </si>
  <si>
    <t>11/01/16</t>
  </si>
  <si>
    <t>10/31/16</t>
  </si>
  <si>
    <t>10/28/16</t>
  </si>
  <si>
    <t>10/27/16</t>
  </si>
  <si>
    <t>10/26/16</t>
  </si>
  <si>
    <t>10/25/16</t>
  </si>
  <si>
    <t>10/24/16</t>
  </si>
  <si>
    <t>10/21/16</t>
  </si>
  <si>
    <t>10/20/16</t>
  </si>
  <si>
    <r>
      <rPr>
        <sz val="11"/>
        <color theme="1"/>
        <rFont val="Calibri"/>
        <family val="3"/>
        <charset val="161"/>
      </rPr>
      <t>β</t>
    </r>
    <r>
      <rPr>
        <sz val="11"/>
        <color theme="1"/>
        <rFont val="맑은 고딕"/>
        <family val="3"/>
        <charset val="161"/>
        <scheme val="minor"/>
      </rPr>
      <t>L : 2024년 10월 31일 기준 from Bloomberg</t>
    </r>
    <phoneticPr fontId="16" type="noConversion"/>
  </si>
  <si>
    <t>Debt : 2024년 10월 31일 기준 from Bloomberg</t>
    <phoneticPr fontId="16" type="noConversion"/>
  </si>
  <si>
    <t>소비자물가상승률</t>
    <phoneticPr fontId="16" type="noConversion"/>
  </si>
  <si>
    <t>명목임금 상승률</t>
    <phoneticPr fontId="16" type="noConversion"/>
  </si>
  <si>
    <t>생산자물가상승률</t>
    <phoneticPr fontId="16" type="noConversion"/>
  </si>
  <si>
    <t>원/달러환율</t>
    <phoneticPr fontId="16" type="noConversion"/>
  </si>
  <si>
    <t>FY24.10M(A)</t>
  </si>
  <si>
    <t>FY24.10M(A)</t>
    <phoneticPr fontId="16" type="noConversion"/>
  </si>
  <si>
    <t>FY24.2MF</t>
  </si>
  <si>
    <t>FY24.2MF</t>
    <phoneticPr fontId="16" type="noConversion"/>
  </si>
  <si>
    <r>
      <t>2024</t>
    </r>
    <r>
      <rPr>
        <b/>
        <sz val="9"/>
        <color theme="0" tint="-4.9989318521683403E-2"/>
        <rFont val="맑은 고딕"/>
        <family val="3"/>
        <charset val="129"/>
      </rPr>
      <t>년</t>
    </r>
    <r>
      <rPr>
        <b/>
        <sz val="9"/>
        <color theme="0" tint="-4.9989318521683403E-2"/>
        <rFont val="Arial"/>
        <family val="2"/>
      </rPr>
      <t>10</t>
    </r>
    <r>
      <rPr>
        <b/>
        <sz val="9"/>
        <color theme="0" tint="-4.9989318521683403E-2"/>
        <rFont val="맑은 고딕"/>
        <family val="3"/>
        <charset val="129"/>
      </rPr>
      <t>개월</t>
    </r>
    <r>
      <rPr>
        <b/>
        <sz val="9"/>
        <color theme="0" tint="-4.9989318521683403E-2"/>
        <rFont val="Arial"/>
        <family val="2"/>
      </rPr>
      <t>(A)</t>
    </r>
    <phoneticPr fontId="16" type="noConversion"/>
  </si>
  <si>
    <t>2024년10개월(A)</t>
  </si>
  <si>
    <t>2024년10월(A)</t>
    <phoneticPr fontId="16" type="noConversion"/>
  </si>
  <si>
    <t>2024년2월(F)</t>
    <phoneticPr fontId="16" type="noConversion"/>
  </si>
  <si>
    <t>지점별 재무상태표</t>
    <phoneticPr fontId="17" type="noConversion"/>
  </si>
  <si>
    <t>제이케이엔터프라이즈(주)</t>
  </si>
  <si>
    <t>[단위 : 원]</t>
  </si>
  <si>
    <t>계</t>
  </si>
  <si>
    <t>B_롯데월드몰</t>
  </si>
  <si>
    <t>B_현대무역센터</t>
  </si>
  <si>
    <t>B_신세계센텀시티</t>
  </si>
  <si>
    <t>B_롯데인천</t>
  </si>
  <si>
    <t>J_롯데월드몰</t>
  </si>
  <si>
    <t>P_서울숲</t>
  </si>
  <si>
    <t>B_롯데수원</t>
  </si>
  <si>
    <t>자              산</t>
  </si>
  <si>
    <t>Ⅰ  . 유    동   자   산</t>
  </si>
  <si>
    <t xml:space="preserve"> (1) 당    좌   자   산</t>
  </si>
  <si>
    <t xml:space="preserve">      현              금</t>
  </si>
  <si>
    <t xml:space="preserve">      보    통   예   금</t>
  </si>
  <si>
    <t xml:space="preserve">      외  화 보 통 예 금</t>
  </si>
  <si>
    <t xml:space="preserve">      외  상  매  출  금</t>
  </si>
  <si>
    <t xml:space="preserve">      미      수      금</t>
  </si>
  <si>
    <t xml:space="preserve">      선      급      금</t>
  </si>
  <si>
    <t xml:space="preserve">      선   급     비  용</t>
  </si>
  <si>
    <t xml:space="preserve">      선  급  법  인  세</t>
  </si>
  <si>
    <t xml:space="preserve"> (2) 재    고   자   산</t>
  </si>
  <si>
    <t xml:space="preserve">      상              품</t>
  </si>
  <si>
    <t>Ⅱ  . 비  유  동  자  산</t>
  </si>
  <si>
    <t xml:space="preserve"> (1) 투    자   자   산</t>
  </si>
  <si>
    <t xml:space="preserve"> (2) 유    형   자   산</t>
  </si>
  <si>
    <t xml:space="preserve">      시    설   장   치</t>
  </si>
  <si>
    <t xml:space="preserve">      시설장치 감가상각누계액</t>
  </si>
  <si>
    <t xml:space="preserve">      주    방   기   구</t>
  </si>
  <si>
    <t xml:space="preserve">      주방기구 감가상각누계액</t>
  </si>
  <si>
    <t xml:space="preserve">      차  량  운  반  구</t>
  </si>
  <si>
    <t xml:space="preserve">      차량운반구 감가상각누계액</t>
  </si>
  <si>
    <t xml:space="preserve">      비              품</t>
  </si>
  <si>
    <t xml:space="preserve">      비품 감가상각누계액</t>
  </si>
  <si>
    <t xml:space="preserve">      사  용  권  자  산</t>
  </si>
  <si>
    <t xml:space="preserve">      사용권자산 감가상각누계액</t>
  </si>
  <si>
    <t xml:space="preserve"> (3) 무    형   자   산</t>
  </si>
  <si>
    <t xml:space="preserve">      기타의무형자산</t>
  </si>
  <si>
    <t xml:space="preserve"> (4) 기 타 비 유 동자산</t>
  </si>
  <si>
    <t xml:space="preserve">      임  차    보 증 금</t>
  </si>
  <si>
    <t xml:space="preserve">      임차보증금 현재가치할인차금</t>
  </si>
  <si>
    <t>자    산   총   계</t>
  </si>
  <si>
    <t>부              채</t>
  </si>
  <si>
    <t>Ⅰ  . 유    동   부   채</t>
  </si>
  <si>
    <t xml:space="preserve">      외  상  매  입  금</t>
  </si>
  <si>
    <t xml:space="preserve">      미   지    급   금</t>
  </si>
  <si>
    <t xml:space="preserve">      예      수      금</t>
  </si>
  <si>
    <t xml:space="preserve">      선      수      금</t>
  </si>
  <si>
    <t xml:space="preserve">      단  기  차  입  금</t>
  </si>
  <si>
    <t xml:space="preserve">      선   수    수   익</t>
  </si>
  <si>
    <t xml:space="preserve">      리스부채_유동</t>
  </si>
  <si>
    <t>Ⅱ  . 비  유  동  부  채</t>
  </si>
  <si>
    <t xml:space="preserve">      복 구 충 당 부 채</t>
  </si>
  <si>
    <t xml:space="preserve">      비 유 동 성 사 채</t>
  </si>
  <si>
    <t xml:space="preserve">      전  환  권  조  정</t>
  </si>
  <si>
    <t xml:space="preserve">      신 주 인 수 권 조 정</t>
  </si>
  <si>
    <t xml:space="preserve">      파 생 상 품 부 채</t>
  </si>
  <si>
    <t xml:space="preserve">      사 채 상 환 할 증 금</t>
  </si>
  <si>
    <t xml:space="preserve">      이 연 법 인 세  대</t>
  </si>
  <si>
    <t>부    채   총   계</t>
  </si>
  <si>
    <t>자              본</t>
  </si>
  <si>
    <t>Ⅰ  . 자      본      금</t>
  </si>
  <si>
    <t xml:space="preserve">      자     본       금</t>
  </si>
  <si>
    <t>Ⅱ  . 자  본  잉  여  금</t>
  </si>
  <si>
    <t xml:space="preserve">      주식 발행 초 과 금</t>
  </si>
  <si>
    <t xml:space="preserve">      전  환  권  대  가</t>
  </si>
  <si>
    <t xml:space="preserve">      신 주 인 수 권 대 가</t>
  </si>
  <si>
    <t>Ⅲ  . 자    본   조   정</t>
  </si>
  <si>
    <t>Ⅳ  . 기타포괄손익누계액</t>
  </si>
  <si>
    <t>Ⅴ  . 이  익  잉  여  금</t>
  </si>
  <si>
    <t>미 처 분이익잉여금</t>
  </si>
  <si>
    <t>( 당 기 순 이 익 )</t>
  </si>
  <si>
    <t>자    본   총   계</t>
  </si>
  <si>
    <t>부 채 및 자 본총계</t>
  </si>
  <si>
    <t>지점별 손익계산서</t>
  </si>
  <si>
    <t>2024년 1월 1일부터 2024년 10월 31일까지</t>
  </si>
  <si>
    <t>Ⅰ  . 매      출      액</t>
  </si>
  <si>
    <t xml:space="preserve">      상    품   매   출</t>
  </si>
  <si>
    <t>Ⅱ  . 매    출   원   가</t>
  </si>
  <si>
    <t xml:space="preserve">      상 품 매 출  원 가</t>
  </si>
  <si>
    <t>Ⅲ  . 매  출  총  이  익</t>
  </si>
  <si>
    <t>Ⅳ  . 판  매  관  리  비</t>
  </si>
  <si>
    <t>Ⅴ  . 영    업   이   익</t>
  </si>
  <si>
    <t>Ⅵ  . 영  업  외  수  익</t>
  </si>
  <si>
    <t xml:space="preserve">      이    자   수   익</t>
  </si>
  <si>
    <t xml:space="preserve">      외    환  차    익</t>
  </si>
  <si>
    <t xml:space="preserve">      유형자산  처분이익</t>
  </si>
  <si>
    <t xml:space="preserve">      잡      이      익</t>
  </si>
  <si>
    <t>Ⅶ  . 영  업  외  비  용</t>
  </si>
  <si>
    <t xml:space="preserve">      이   자    비   용</t>
  </si>
  <si>
    <t xml:space="preserve">      외   환    차   손</t>
  </si>
  <si>
    <t xml:space="preserve">      외 화  환 산 손 실</t>
  </si>
  <si>
    <t xml:space="preserve">      유형자산 폐기손실</t>
  </si>
  <si>
    <t xml:space="preserve">      잡      손      실</t>
  </si>
  <si>
    <t xml:space="preserve">      복구충당부채전입액</t>
  </si>
  <si>
    <t>Ⅷ  . 법인세비용차감전순이익</t>
  </si>
  <si>
    <t>Ⅸ  . 법  인  세  비  용</t>
  </si>
  <si>
    <t xml:space="preserve">      법   인   세    등</t>
  </si>
  <si>
    <t>Ⅹ  . 당  기  순  이  익</t>
  </si>
  <si>
    <t>2024년 제품별 판매단가는 2024년 누적10월 수준으로 유지됨을 가정하였으며, 2025년 이후 제품별 판매단가는 평가대상 회사의 영업 특성상 인건비가 영업비용에서 차지</t>
    <phoneticPr fontId="114" type="noConversion"/>
  </si>
  <si>
    <t>평가기준일 기준 1호점은 오픈 3년차로 2024년 10월 누적 판매량을 연환산하여 가정하였으며 2025년부터 2028년 판매량은 2024년 판매량 수준으로 유지됨을 가정함</t>
    <phoneticPr fontId="114" type="noConversion"/>
  </si>
  <si>
    <t>2024년 제품별 판매단가는 2023년 4월부터 2024년 10월까지의 오픈이후 최근 제품별 판매단가 수준으로 유지됨을 가정하였으며, 2025년 이후 제품별 판매단가는 평가대상 회사의 영업 특성상 인건비가 영업비용에서 차지하는 비중이 크므로 제품별 판매단가가 2025년 이후</t>
    <phoneticPr fontId="16" type="noConversion"/>
  </si>
  <si>
    <t>평가기준일 기준 3호점은 오픈 2년차로 2023년 3월~12월 오픈효과 후 판매량 감소세에 있어, 2024년 판매량은 2024년 10월누적 판매량을 연환산하여 발생함을 가정하였으며, 2025년부터 2028년 판매량은 2024년 판매량 수준으로 유지됨을 가정함</t>
    <phoneticPr fontId="114" type="noConversion"/>
  </si>
  <si>
    <t>평가기준일 기준 4호점은 오픈 2년차로 2023년 6월~12월 오픈효과 후 판매량 감소세에 있어, 2024년 판매량은 2024년 10월누적 판매량을 연환산하여 발생함을 가정하였으며, 2025년부터</t>
    <phoneticPr fontId="16" type="noConversion"/>
  </si>
  <si>
    <t>2024년 제품별 판매단가는 2023년 7월부터 2024년 10월월까지의 오픈이후 최근 제품별 판매단가 수준으로 유지됨을 가정하였으며, 2025년 이후 제품별 판매단가는 평가대상 회사의 영업 특성상 인건비가 영업비용에서 차지하는 비중이 크므로 제품별 판매단가가 2025년 이후</t>
    <phoneticPr fontId="16" type="noConversion"/>
  </si>
  <si>
    <t>Burger 매장 모두 2024년 10월누적 매출액대비 식재료 비율이 추정기간 유지됨을 가정하였음</t>
    <phoneticPr fontId="114" type="noConversion"/>
  </si>
  <si>
    <t>매출채권(미수금)</t>
    <phoneticPr fontId="16" type="noConversion"/>
  </si>
  <si>
    <t>비유동성사채</t>
    <phoneticPr fontId="16" type="noConversion"/>
  </si>
  <si>
    <t>2024년 2M F</t>
  </si>
  <si>
    <t>2024년 2M F</t>
    <phoneticPr fontId="16" type="noConversion"/>
  </si>
  <si>
    <t>2024년 10월</t>
    <phoneticPr fontId="16" type="noConversion"/>
  </si>
  <si>
    <t>유형</t>
    <phoneticPr fontId="17" type="noConversion"/>
  </si>
  <si>
    <t>차량운반구</t>
    <phoneticPr fontId="17" type="noConversion"/>
  </si>
  <si>
    <t>기타의무형자산</t>
    <phoneticPr fontId="17" type="noConversion"/>
  </si>
  <si>
    <t>PL</t>
    <phoneticPr fontId="17" type="noConversion"/>
  </si>
  <si>
    <t>사용권자산</t>
    <phoneticPr fontId="17" type="noConversion"/>
  </si>
  <si>
    <t>무형상각명세서</t>
    <phoneticPr fontId="17" type="noConversion"/>
  </si>
  <si>
    <t>계정과목 : 기타의 무형자산</t>
    <phoneticPr fontId="17" type="noConversion"/>
  </si>
  <si>
    <t>자산코드</t>
    <phoneticPr fontId="17" type="noConversion"/>
  </si>
  <si>
    <t>자산명</t>
    <phoneticPr fontId="17" type="noConversion"/>
  </si>
  <si>
    <t>매장
구분</t>
    <phoneticPr fontId="17" type="noConversion"/>
  </si>
  <si>
    <t>기초
수량</t>
    <phoneticPr fontId="17" type="noConversion"/>
  </si>
  <si>
    <t>매각·폐기
수량</t>
    <phoneticPr fontId="17" type="noConversion"/>
  </si>
  <si>
    <t>수량</t>
    <phoneticPr fontId="17" type="noConversion"/>
  </si>
  <si>
    <t>취득일</t>
    <phoneticPr fontId="17" type="noConversion"/>
  </si>
  <si>
    <t>상각월</t>
    <phoneticPr fontId="17" type="noConversion"/>
  </si>
  <si>
    <t>상각완료</t>
    <phoneticPr fontId="17" type="noConversion"/>
  </si>
  <si>
    <t>매각·폐기일</t>
    <phoneticPr fontId="17" type="noConversion"/>
  </si>
  <si>
    <t>내용
연수</t>
    <phoneticPr fontId="17" type="noConversion"/>
  </si>
  <si>
    <t>전기말</t>
    <phoneticPr fontId="17" type="noConversion"/>
  </si>
  <si>
    <t>전기말상각액</t>
    <phoneticPr fontId="17" type="noConversion"/>
  </si>
  <si>
    <t>B30001</t>
  </si>
  <si>
    <t>3호점 가맹비 usd 237,500</t>
  </si>
  <si>
    <t>B30002</t>
  </si>
  <si>
    <t>4호점 영업권 usd 350,000</t>
  </si>
  <si>
    <t>B30003</t>
  </si>
  <si>
    <t>5호점 가맹비 usd 237,500</t>
  </si>
  <si>
    <t>B30004</t>
  </si>
  <si>
    <t>가맹비(24.06.01~28.05.31) $1,000,000</t>
    <phoneticPr fontId="17" type="noConversion"/>
  </si>
  <si>
    <t>고정비</t>
    <phoneticPr fontId="16" type="noConversion"/>
  </si>
  <si>
    <t>로열티</t>
    <phoneticPr fontId="16" type="noConversion"/>
  </si>
  <si>
    <t>일반</t>
    <phoneticPr fontId="16" type="noConversion"/>
  </si>
  <si>
    <t>지급수수료_일반</t>
  </si>
  <si>
    <t>사용가치</t>
    <phoneticPr fontId="16" type="noConversion"/>
  </si>
  <si>
    <t>회수가능액</t>
    <phoneticPr fontId="16" type="noConversion"/>
  </si>
  <si>
    <t>손상검사대상금액</t>
    <phoneticPr fontId="16" type="noConversion"/>
  </si>
  <si>
    <t>손상차손인식액</t>
    <phoneticPr fontId="16" type="noConversion"/>
  </si>
  <si>
    <t>장부상순자산</t>
    <phoneticPr fontId="16" type="noConversion"/>
  </si>
  <si>
    <t>무형자산</t>
    <phoneticPr fontId="16" type="noConversion"/>
  </si>
  <si>
    <t>영업권</t>
    <phoneticPr fontId="16" type="noConversion"/>
  </si>
  <si>
    <t>Balance Sheet</t>
    <phoneticPr fontId="16" type="noConversion"/>
  </si>
  <si>
    <t>Income Statement</t>
  </si>
  <si>
    <t>KRW in million</t>
    <phoneticPr fontId="16" type="noConversion"/>
  </si>
  <si>
    <t>영업손익</t>
    <phoneticPr fontId="16" type="noConversion"/>
  </si>
  <si>
    <t>EBITDA</t>
    <phoneticPr fontId="16" type="noConversion"/>
  </si>
  <si>
    <t>영업외손익</t>
    <phoneticPr fontId="16" type="noConversion"/>
  </si>
  <si>
    <t>세전손익</t>
    <phoneticPr fontId="16" type="noConversion"/>
  </si>
  <si>
    <t>% of sales</t>
    <phoneticPr fontId="16" type="noConversion"/>
  </si>
  <si>
    <t>판관비율</t>
    <phoneticPr fontId="16" type="noConversion"/>
  </si>
  <si>
    <t>영업이익률</t>
    <phoneticPr fontId="16" type="noConversion"/>
  </si>
  <si>
    <t>EBITDA율</t>
    <phoneticPr fontId="16" type="noConversion"/>
  </si>
  <si>
    <t>당기순이익율</t>
    <phoneticPr fontId="16" type="noConversion"/>
  </si>
  <si>
    <t>FV Adjustment</t>
  </si>
  <si>
    <t>조정후 장부금액</t>
    <phoneticPr fontId="16" type="noConversion"/>
  </si>
  <si>
    <t>KRW MM</t>
    <phoneticPr fontId="16" type="noConversion"/>
  </si>
  <si>
    <t>FY2024.10.31</t>
    <phoneticPr fontId="16" type="noConversion"/>
  </si>
  <si>
    <t>현금및현금성자산</t>
  </si>
  <si>
    <t>기타유동자산</t>
  </si>
  <si>
    <t>재고자산</t>
    <phoneticPr fontId="16" type="noConversion"/>
  </si>
  <si>
    <t>유형자산</t>
  </si>
  <si>
    <t>유형자산</t>
    <phoneticPr fontId="16" type="noConversion"/>
  </si>
  <si>
    <t>기타비유동자산</t>
    <phoneticPr fontId="16" type="noConversion"/>
  </si>
  <si>
    <t>기타유동부채</t>
  </si>
  <si>
    <t>단기차입금</t>
    <phoneticPr fontId="16" type="noConversion"/>
  </si>
  <si>
    <t>기타비유동부채</t>
  </si>
  <si>
    <t>기타비유동부채</t>
    <phoneticPr fontId="16" type="noConversion"/>
  </si>
  <si>
    <t>사채</t>
  </si>
  <si>
    <t>사채</t>
    <phoneticPr fontId="16" type="noConversion"/>
  </si>
  <si>
    <t>파생상품부채</t>
    <phoneticPr fontId="16" type="noConversion"/>
  </si>
  <si>
    <t>파생상품부채</t>
    <phoneticPr fontId="16" type="noConversion"/>
  </si>
  <si>
    <t>Source: 회사제시자료</t>
  </si>
  <si>
    <t>Source: 회사제시자료</t>
    <phoneticPr fontId="16" type="noConversion"/>
  </si>
  <si>
    <t>FSS</t>
    <phoneticPr fontId="16" type="noConversion"/>
  </si>
  <si>
    <t>KRW MM</t>
    <phoneticPr fontId="16" type="noConversion"/>
  </si>
  <si>
    <t>DCF result</t>
    <phoneticPr fontId="16" type="noConversion"/>
  </si>
  <si>
    <t>2024년10M(A)</t>
    <phoneticPr fontId="16" type="noConversion"/>
  </si>
  <si>
    <t>2024년2M(F)</t>
    <phoneticPr fontId="16" type="noConversion"/>
  </si>
  <si>
    <t>FCF PV</t>
    <phoneticPr fontId="16" type="noConversion"/>
  </si>
  <si>
    <t>누적 PV</t>
    <phoneticPr fontId="16" type="noConversion"/>
  </si>
  <si>
    <t>영업가치</t>
    <phoneticPr fontId="16" type="noConversion"/>
  </si>
  <si>
    <t>민감도 분석결과</t>
    <phoneticPr fontId="16" type="noConversion"/>
  </si>
  <si>
    <t>구분</t>
    <phoneticPr fontId="16" type="noConversion"/>
  </si>
  <si>
    <t>금액</t>
    <phoneticPr fontId="16" type="noConversion"/>
  </si>
  <si>
    <t>KRW MM</t>
    <phoneticPr fontId="16" type="noConversion"/>
  </si>
  <si>
    <t>추정기간 동안의 영업가치(A)</t>
    <phoneticPr fontId="16" type="noConversion"/>
  </si>
  <si>
    <t>추정기간 이후의 영업가치(B)</t>
    <phoneticPr fontId="16" type="noConversion"/>
  </si>
  <si>
    <t>영업가치(C=A+B)</t>
    <phoneticPr fontId="16" type="noConversion"/>
  </si>
  <si>
    <t>영구성장률/WACC</t>
    <phoneticPr fontId="16" type="noConversion"/>
  </si>
  <si>
    <t>% of growth</t>
    <phoneticPr fontId="16" type="noConversion"/>
  </si>
  <si>
    <t>FY23A</t>
    <phoneticPr fontId="16" type="noConversion"/>
  </si>
  <si>
    <t>Source: PBC &amp; GT analysis</t>
    <phoneticPr fontId="16" type="noConversion"/>
  </si>
  <si>
    <t>CAPEX</t>
  </si>
  <si>
    <t xml:space="preserve">  주방기구</t>
    <phoneticPr fontId="16" type="noConversion"/>
  </si>
  <si>
    <t xml:space="preserve">  비품</t>
    <phoneticPr fontId="16" type="noConversion"/>
  </si>
  <si>
    <t xml:space="preserve">  사용권자산</t>
    <phoneticPr fontId="16" type="noConversion"/>
  </si>
  <si>
    <t xml:space="preserve">  시설장치</t>
    <phoneticPr fontId="16" type="noConversion"/>
  </si>
  <si>
    <t xml:space="preserve">  영업권(가맹비)</t>
    <phoneticPr fontId="16" type="noConversion"/>
  </si>
  <si>
    <t>회전기일(일)</t>
    <phoneticPr fontId="16" type="noConversion"/>
  </si>
  <si>
    <t>NOA</t>
    <phoneticPr fontId="16" type="noConversion"/>
  </si>
  <si>
    <t>IBD</t>
    <phoneticPr fontId="16" type="noConversion"/>
  </si>
  <si>
    <t>비교대상 장부금액</t>
    <phoneticPr fontId="16" type="noConversion"/>
  </si>
  <si>
    <t>(+)무형자산(라이선스등)</t>
    <phoneticPr fontId="16" type="noConversion"/>
  </si>
  <si>
    <t>(+)영업권</t>
    <phoneticPr fontId="16" type="noConversion"/>
  </si>
  <si>
    <t>이연법인세부채</t>
    <phoneticPr fontId="16" type="noConversion"/>
  </si>
  <si>
    <t>비교대상 순자산</t>
    <phoneticPr fontId="16" type="noConversion"/>
  </si>
  <si>
    <t>장부상 순자산</t>
    <phoneticPr fontId="16" type="noConversion"/>
  </si>
  <si>
    <t>선급법인세</t>
    <phoneticPr fontId="16" type="noConversion"/>
  </si>
  <si>
    <t>비영업용 자산</t>
    <phoneticPr fontId="16" type="noConversion"/>
  </si>
  <si>
    <t>상각비(4개월치)</t>
    <phoneticPr fontId="16" type="noConversion"/>
  </si>
  <si>
    <t>지급수수료</t>
    <phoneticPr fontId="16" type="noConversion"/>
  </si>
  <si>
    <t>(-)이연법인세부채</t>
  </si>
  <si>
    <t>조정후</t>
    <phoneticPr fontId="16" type="noConversion"/>
  </si>
  <si>
    <t>(*)</t>
    <phoneticPr fontId="16" type="noConversion"/>
  </si>
  <si>
    <t>(*) 본지점간 내부거래로인해 조정하였습니다.</t>
    <phoneticPr fontId="16" type="noConversion"/>
  </si>
  <si>
    <t>영업가치평가결과</t>
    <phoneticPr fontId="16" type="noConversion"/>
  </si>
  <si>
    <t>본점</t>
    <phoneticPr fontId="16" type="noConversion"/>
  </si>
  <si>
    <t>(-) 비영업용 자산</t>
    <phoneticPr fontId="16" type="noConversion"/>
  </si>
  <si>
    <t>(+) 이자부부채</t>
    <phoneticPr fontId="16" type="noConversion"/>
  </si>
  <si>
    <t>(+)법인세관련부채</t>
    <phoneticPr fontId="16" type="noConversion"/>
  </si>
  <si>
    <t>25년 5월 예정</t>
    <phoneticPr fontId="16" type="noConversion"/>
  </si>
  <si>
    <t>2024년2개월(F)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</si>
</sst>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9">
    <numFmt numFmtId="41" formatCode="_-* #,##0_-;\-* #,##0_-;_-* &quot;-&quot;_-;_-@_-"/>
    <numFmt numFmtId="43" formatCode="_-* #,##0.00_-;\-* #,##0.00_-;_-* &quot;-&quot;??_-;_-@_-"/>
    <numFmt numFmtId="176" formatCode="#,##0_);[Red]\(#,##0\);\-_-"/>
    <numFmt numFmtId="177" formatCode="yyyy&quot;년&quot;\ m&quot;월&quot;;@"/>
    <numFmt numFmtId="178" formatCode="0.000%"/>
    <numFmt numFmtId="179" formatCode="0.0%"/>
    <numFmt numFmtId="180" formatCode="0.000"/>
    <numFmt numFmtId="181" formatCode="_-* #,##0.000_-;\-* #,##0.000_-;_-* &quot;-&quot;_-;_-@_-"/>
    <numFmt numFmtId="182" formatCode="#,##0.000"/>
    <numFmt numFmtId="183" formatCode="0.0000"/>
    <numFmt numFmtId="184" formatCode="yy&quot;-&quot;m&quot;-&quot;d;@"/>
    <numFmt numFmtId="185" formatCode="0\ &quot;월&quot;"/>
    <numFmt numFmtId="186" formatCode="0\ &quot;년&quot;"/>
    <numFmt numFmtId="187" formatCode="0_);[Red]\(0\)"/>
    <numFmt numFmtId="188" formatCode="#,##0.0"/>
    <numFmt numFmtId="189" formatCode="#,###;[Red]\(#,###\);0"/>
    <numFmt numFmtId="190" formatCode="#,##0.00000"/>
    <numFmt numFmtId="191" formatCode="0.0000%"/>
    <numFmt numFmtId="192" formatCode="#,###;[Red]\(#,###\);\-"/>
    <numFmt numFmtId="193" formatCode="General&quot;년&quot;"/>
    <numFmt numFmtId="194" formatCode="General&quot;월&quot;"/>
    <numFmt numFmtId="195" formatCode="_(* #,##0_);_(* \(#,##0\);_(* &quot;-&quot;_);@_)"/>
    <numFmt numFmtId="196" formatCode="#,##0;\(#,##0\);\-"/>
    <numFmt numFmtId="197" formatCode="0.00%;\(0.00%\)"/>
    <numFmt numFmtId="198" formatCode="#,###;[Red]\(#,###\);\-_-"/>
    <numFmt numFmtId="199" formatCode="#,##0\ ;\(#,##0\)\ ;&quot;- &quot;"/>
    <numFmt numFmtId="200" formatCode="#,##0;[Red]#,##0"/>
    <numFmt numFmtId="201" formatCode="General&quot;년(F)&quot;"/>
    <numFmt numFmtId="202" formatCode="General&quot;년(A)&quot;"/>
    <numFmt numFmtId="203" formatCode="#,##0.000000"/>
    <numFmt numFmtId="204" formatCode="#,##0_);\(#,##0\)"/>
    <numFmt numFmtId="205" formatCode="#,##0.00_);[Red]\(#,##0.00\);\-_)"/>
    <numFmt numFmtId="206" formatCode="[DBNum4][$-412]General"/>
    <numFmt numFmtId="207" formatCode="#,##0\ &quot;이&quot;&quot;하&quot;"/>
    <numFmt numFmtId="208" formatCode="#,##0\ &quot;초&quot;&quot;과&quot;"/>
    <numFmt numFmtId="209" formatCode="#,###.00;[Red]\(#,###.00\);\-_-"/>
    <numFmt numFmtId="210" formatCode="[DBNum4]\(&quot;단&quot;&quot;위&quot;\:\ [$-412]General&quot;원&quot;\)"/>
    <numFmt numFmtId="211" formatCode="_(* #,##0_);_(* \(#,##0\);_(* &quot;-&quot;_);_(@_)"/>
    <numFmt numFmtId="212" formatCode="#,##0_);\(#,##0\);\-"/>
    <numFmt numFmtId="213" formatCode="_-* #,##0.00_-;\-* #,##0.00_-;_-* &quot;-&quot;_-;_-@_-"/>
    <numFmt numFmtId="214" formatCode="_ * #,##0.00_ ;_ * \-#,##0.00_ ;_ * &quot;-&quot;??_ ;_ @_ "/>
    <numFmt numFmtId="215" formatCode="&quot;(&quot;\ yyyy&quot;년&quot;\ m&quot;월&quot;\ d&quot;일&quot;\ &quot;)&quot;;@"/>
    <numFmt numFmtId="216" formatCode="0.00%_);\(0.00%\)"/>
    <numFmt numFmtId="217" formatCode="#,##0,,;\(#,##0,,\);\-"/>
    <numFmt numFmtId="218" formatCode="#,##0.0_);[Red]\(#,##0.0\)"/>
    <numFmt numFmtId="219" formatCode="#,##0;[Red]\(#,##0\);\-"/>
    <numFmt numFmtId="220" formatCode="0.00%_);[Red]\(0.00%\);\-"/>
    <numFmt numFmtId="221" formatCode="#,##0;[Red]\(#,##0\);&quot;&quot;\-&quot;&quot;"/>
    <numFmt numFmtId="222" formatCode="#,##0;[Red]\(#,##0\);\ \-"/>
    <numFmt numFmtId="223" formatCode="#,##0.00;[Red]\(#,##0.00\);\-"/>
    <numFmt numFmtId="224" formatCode="#,##0.000;[Red]\(#,##0.000\);\-"/>
    <numFmt numFmtId="225" formatCode="#,##0.000;[Red]\(#,##0.000\);\ \-"/>
    <numFmt numFmtId="226" formatCode="#,##0.00000000;[Red]\(#,##0.00000000\);\-"/>
    <numFmt numFmtId="227" formatCode="0.0"/>
    <numFmt numFmtId="228" formatCode="#,##0.00;[Red]\(#,##0.00\);\ \-"/>
    <numFmt numFmtId="229" formatCode="###,##0"/>
    <numFmt numFmtId="230" formatCode="_-* #,##0_-;[Red]\-#,##0_-;_-* &quot;-&quot;_-;_-@_-"/>
    <numFmt numFmtId="231" formatCode="#,##0_);[Red]\(#,##0\);\-"/>
    <numFmt numFmtId="232" formatCode="#,##0.00_);\(#,##0.00\);\-"/>
  </numFmts>
  <fonts count="149">
    <font>
      <sz val="10"/>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0"/>
      <color theme="1"/>
      <name val="맑은 고딕"/>
      <family val="2"/>
      <charset val="129"/>
    </font>
    <font>
      <sz val="10"/>
      <color theme="1"/>
      <name val="맑은 고딕"/>
      <family val="2"/>
      <charset val="129"/>
    </font>
    <font>
      <sz val="11"/>
      <color theme="1"/>
      <name val="맑은 고딕"/>
      <family val="2"/>
      <charset val="129"/>
      <scheme val="minor"/>
    </font>
    <font>
      <sz val="11"/>
      <color theme="1"/>
      <name val="맑은 고딕"/>
      <family val="2"/>
      <charset val="129"/>
      <scheme val="minor"/>
    </font>
    <font>
      <sz val="10"/>
      <color theme="1"/>
      <name val="맑은 고딕"/>
      <family val="2"/>
      <charset val="129"/>
      <scheme val="minor"/>
    </font>
    <font>
      <sz val="11"/>
      <color theme="1"/>
      <name val="맑은 고딕"/>
      <family val="2"/>
      <charset val="129"/>
      <scheme val="minor"/>
    </font>
    <font>
      <sz val="10"/>
      <color theme="1"/>
      <name val="맑은 고딕"/>
      <family val="3"/>
      <charset val="129"/>
      <scheme val="minor"/>
    </font>
    <font>
      <sz val="8"/>
      <name val="맑은 고딕"/>
      <family val="2"/>
      <charset val="129"/>
      <scheme val="minor"/>
    </font>
    <font>
      <sz val="8"/>
      <name val="돋움"/>
      <family val="3"/>
      <charset val="129"/>
    </font>
    <font>
      <sz val="10"/>
      <name val="맑은 고딕"/>
      <family val="3"/>
      <charset val="129"/>
      <scheme val="minor"/>
    </font>
    <font>
      <sz val="14"/>
      <color theme="0"/>
      <name val="맑은 고딕"/>
      <family val="3"/>
      <charset val="129"/>
      <scheme val="minor"/>
    </font>
    <font>
      <sz val="14"/>
      <color theme="1"/>
      <name val="맑은 고딕"/>
      <family val="3"/>
      <charset val="129"/>
      <scheme val="minor"/>
    </font>
    <font>
      <sz val="14"/>
      <name val="맑은 고딕"/>
      <family val="3"/>
      <charset val="129"/>
      <scheme val="minor"/>
    </font>
    <font>
      <b/>
      <sz val="14"/>
      <color theme="0"/>
      <name val="맑은 고딕"/>
      <family val="3"/>
      <charset val="129"/>
      <scheme val="minor"/>
    </font>
    <font>
      <sz val="10"/>
      <name val="굴림"/>
      <family val="3"/>
      <charset val="129"/>
    </font>
    <font>
      <sz val="8"/>
      <name val="맑은 고딕"/>
      <family val="3"/>
      <charset val="129"/>
      <scheme val="minor"/>
    </font>
    <font>
      <sz val="8"/>
      <name val="맑은 고딕"/>
      <family val="3"/>
      <charset val="129"/>
    </font>
    <font>
      <sz val="14"/>
      <color theme="0"/>
      <name val="맑은 고딕"/>
      <family val="2"/>
      <charset val="129"/>
      <scheme val="minor"/>
    </font>
    <font>
      <sz val="10"/>
      <color theme="1"/>
      <name val="맑은 고딕"/>
      <family val="2"/>
      <charset val="129"/>
    </font>
    <font>
      <b/>
      <sz val="11"/>
      <color theme="1"/>
      <name val="맑은 고딕"/>
      <family val="3"/>
      <charset val="129"/>
      <scheme val="minor"/>
    </font>
    <font>
      <sz val="11"/>
      <name val="돋움"/>
      <family val="3"/>
      <charset val="129"/>
    </font>
    <font>
      <sz val="9"/>
      <color indexed="8"/>
      <name val="굴림체"/>
      <family val="3"/>
      <charset val="129"/>
    </font>
    <font>
      <sz val="10"/>
      <name val="Arial"/>
      <family val="2"/>
    </font>
    <font>
      <b/>
      <sz val="11"/>
      <color theme="1"/>
      <name val="맑은 고딕"/>
      <family val="3"/>
      <charset val="129"/>
    </font>
    <font>
      <sz val="11"/>
      <color theme="1"/>
      <name val="맑은 고딕"/>
      <family val="3"/>
      <charset val="129"/>
      <scheme val="minor"/>
    </font>
    <font>
      <sz val="11"/>
      <color theme="0"/>
      <name val="맑은 고딕"/>
      <family val="3"/>
      <charset val="129"/>
      <scheme val="minor"/>
    </font>
    <font>
      <b/>
      <sz val="11"/>
      <color theme="1"/>
      <name val="Calibri"/>
      <family val="3"/>
    </font>
    <font>
      <b/>
      <sz val="11"/>
      <name val="맑은 고딕"/>
      <family val="3"/>
      <charset val="129"/>
      <scheme val="minor"/>
    </font>
    <font>
      <sz val="11"/>
      <name val="맑은 고딕"/>
      <family val="3"/>
      <charset val="129"/>
      <scheme val="minor"/>
    </font>
    <font>
      <sz val="11"/>
      <name val="맑은 고딕"/>
      <family val="3"/>
      <charset val="129"/>
    </font>
    <font>
      <sz val="11"/>
      <color rgb="FF0070C0"/>
      <name val="맑은 고딕"/>
      <family val="3"/>
      <charset val="129"/>
      <scheme val="minor"/>
    </font>
    <font>
      <sz val="11"/>
      <color theme="1"/>
      <name val="맑은 고딕"/>
      <family val="3"/>
      <charset val="129"/>
    </font>
    <font>
      <sz val="10"/>
      <name val="맑은 고딕"/>
      <family val="3"/>
      <charset val="129"/>
      <scheme val="major"/>
    </font>
    <font>
      <b/>
      <sz val="10"/>
      <name val="맑은 고딕"/>
      <family val="3"/>
      <charset val="129"/>
      <scheme val="major"/>
    </font>
    <font>
      <sz val="10"/>
      <color theme="1"/>
      <name val="맑은 고딕"/>
      <family val="3"/>
      <charset val="129"/>
      <scheme val="major"/>
    </font>
    <font>
      <sz val="11"/>
      <name val="굴림체"/>
      <family val="3"/>
      <charset val="129"/>
    </font>
    <font>
      <b/>
      <sz val="10"/>
      <color theme="1"/>
      <name val="맑은 고딕"/>
      <family val="3"/>
      <charset val="129"/>
      <scheme val="major"/>
    </font>
    <font>
      <b/>
      <sz val="10"/>
      <color theme="0"/>
      <name val="맑은 고딕"/>
      <family val="3"/>
      <charset val="129"/>
      <scheme val="major"/>
    </font>
    <font>
      <sz val="10"/>
      <color theme="0"/>
      <name val="맑은 고딕"/>
      <family val="3"/>
      <charset val="129"/>
      <scheme val="major"/>
    </font>
    <font>
      <b/>
      <sz val="10"/>
      <name val="맑은 고딕"/>
      <family val="3"/>
      <charset val="129"/>
      <scheme val="minor"/>
    </font>
    <font>
      <b/>
      <sz val="10"/>
      <color theme="0"/>
      <name val="맑은 고딕"/>
      <family val="3"/>
      <charset val="129"/>
      <scheme val="minor"/>
    </font>
    <font>
      <b/>
      <sz val="10"/>
      <color theme="1"/>
      <name val="맑은 고딕"/>
      <family val="3"/>
      <charset val="129"/>
      <scheme val="minor"/>
    </font>
    <font>
      <sz val="10"/>
      <color theme="0"/>
      <name val="맑은 고딕"/>
      <family val="3"/>
      <charset val="129"/>
      <scheme val="minor"/>
    </font>
    <font>
      <sz val="10"/>
      <name val="맑은 고딕"/>
      <family val="3"/>
      <charset val="129"/>
    </font>
    <font>
      <sz val="10"/>
      <color rgb="FFFF0000"/>
      <name val="맑은 고딕"/>
      <family val="3"/>
      <charset val="129"/>
      <scheme val="minor"/>
    </font>
    <font>
      <i/>
      <sz val="10"/>
      <color theme="1"/>
      <name val="맑은 고딕"/>
      <family val="3"/>
      <charset val="129"/>
      <scheme val="minor"/>
    </font>
    <font>
      <b/>
      <sz val="11"/>
      <color theme="4"/>
      <name val="맑은 고딕"/>
      <family val="2"/>
      <scheme val="minor"/>
    </font>
    <font>
      <sz val="9"/>
      <color theme="1"/>
      <name val="맑은 고딕"/>
      <family val="2"/>
      <scheme val="minor"/>
    </font>
    <font>
      <b/>
      <sz val="9"/>
      <color theme="4"/>
      <name val="맑은 고딕"/>
      <family val="2"/>
      <scheme val="minor"/>
    </font>
    <font>
      <i/>
      <sz val="11"/>
      <color theme="1"/>
      <name val="맑은 고딕"/>
      <family val="3"/>
      <charset val="129"/>
      <scheme val="minor"/>
    </font>
    <font>
      <sz val="8"/>
      <name val="맑은 고딕"/>
      <family val="2"/>
      <charset val="129"/>
    </font>
    <font>
      <sz val="11"/>
      <color theme="1"/>
      <name val="맑은 고딕"/>
      <family val="2"/>
      <scheme val="minor"/>
    </font>
    <font>
      <sz val="11"/>
      <color theme="0"/>
      <name val="맑은 고딕"/>
      <family val="2"/>
      <charset val="129"/>
      <scheme val="minor"/>
    </font>
    <font>
      <sz val="10"/>
      <color rgb="FF006100"/>
      <name val="맑은 고딕"/>
      <family val="2"/>
      <charset val="129"/>
      <scheme val="minor"/>
    </font>
    <font>
      <sz val="10"/>
      <color rgb="FF9C0006"/>
      <name val="맑은 고딕"/>
      <family val="3"/>
      <charset val="129"/>
      <scheme val="minor"/>
    </font>
    <font>
      <sz val="9"/>
      <name val="굴림"/>
      <family val="3"/>
      <charset val="129"/>
    </font>
    <font>
      <b/>
      <sz val="11"/>
      <name val="Calibri"/>
      <family val="3"/>
      <charset val="161"/>
    </font>
    <font>
      <i/>
      <sz val="11"/>
      <color rgb="FFFF0000"/>
      <name val="맑은 고딕"/>
      <family val="3"/>
      <charset val="129"/>
      <scheme val="minor"/>
    </font>
    <font>
      <sz val="11"/>
      <color indexed="8"/>
      <name val="맑은 고딕"/>
      <family val="2"/>
      <scheme val="minor"/>
    </font>
    <font>
      <sz val="10"/>
      <color indexed="8"/>
      <name val="Arial"/>
      <family val="2"/>
    </font>
    <font>
      <b/>
      <sz val="10"/>
      <color rgb="FFFF0000"/>
      <name val="맑은 고딕"/>
      <family val="3"/>
      <charset val="129"/>
      <scheme val="minor"/>
    </font>
    <font>
      <b/>
      <sz val="11"/>
      <color theme="1"/>
      <name val="Calibri"/>
      <family val="3"/>
      <charset val="161"/>
    </font>
    <font>
      <sz val="11"/>
      <color rgb="FFFF0000"/>
      <name val="맑은 고딕"/>
      <family val="2"/>
      <charset val="129"/>
      <scheme val="minor"/>
    </font>
    <font>
      <sz val="11"/>
      <color theme="1"/>
      <name val="맑은 고딕"/>
      <family val="3"/>
      <charset val="161"/>
      <scheme val="minor"/>
    </font>
    <font>
      <sz val="10"/>
      <color rgb="FF0070C0"/>
      <name val="맑은 고딕"/>
      <family val="3"/>
      <charset val="129"/>
      <scheme val="minor"/>
    </font>
    <font>
      <sz val="10"/>
      <color theme="3" tint="0.39997558519241921"/>
      <name val="맑은 고딕"/>
      <family val="3"/>
      <charset val="129"/>
      <scheme val="minor"/>
    </font>
    <font>
      <b/>
      <i/>
      <sz val="10"/>
      <color rgb="FFFF0000"/>
      <name val="맑은 고딕"/>
      <family val="3"/>
      <charset val="129"/>
      <scheme val="minor"/>
    </font>
    <font>
      <sz val="10"/>
      <color theme="1"/>
      <name val="가는각진제목체"/>
      <family val="1"/>
      <charset val="129"/>
    </font>
    <font>
      <sz val="9"/>
      <color theme="1"/>
      <name val="가는각진제목체"/>
      <family val="1"/>
      <charset val="129"/>
    </font>
    <font>
      <b/>
      <sz val="10"/>
      <color rgb="FF969696"/>
      <name val="맑은 고딕"/>
      <family val="3"/>
      <charset val="129"/>
      <scheme val="major"/>
    </font>
    <font>
      <sz val="10"/>
      <color rgb="FF121212"/>
      <name val="맑은 고딕"/>
      <family val="3"/>
      <charset val="129"/>
      <scheme val="major"/>
    </font>
    <font>
      <sz val="10"/>
      <color rgb="FF00588D"/>
      <name val="맑은 고딕"/>
      <family val="3"/>
      <charset val="129"/>
      <scheme val="major"/>
    </font>
    <font>
      <b/>
      <sz val="10"/>
      <color rgb="FF121212"/>
      <name val="맑은 고딕"/>
      <family val="3"/>
      <charset val="129"/>
      <scheme val="major"/>
    </font>
    <font>
      <sz val="10"/>
      <color rgb="FF555555"/>
      <name val="맑은 고딕"/>
      <family val="3"/>
      <charset val="129"/>
      <scheme val="major"/>
    </font>
    <font>
      <sz val="10"/>
      <color rgb="FF888282"/>
      <name val="맑은 고딕"/>
      <family val="3"/>
      <charset val="129"/>
      <scheme val="major"/>
    </font>
    <font>
      <sz val="10"/>
      <color indexed="8"/>
      <name val="맑은 고딕"/>
      <family val="3"/>
      <charset val="129"/>
      <scheme val="minor"/>
    </font>
    <font>
      <sz val="10"/>
      <color rgb="FF888282"/>
      <name val="맑은 고딕"/>
      <family val="3"/>
      <charset val="129"/>
      <scheme val="minor"/>
    </font>
    <font>
      <sz val="10"/>
      <color rgb="FF555555"/>
      <name val="맑은 고딕"/>
      <family val="3"/>
      <charset val="129"/>
      <scheme val="minor"/>
    </font>
    <font>
      <sz val="14"/>
      <color theme="1"/>
      <name val="Calibri"/>
      <family val="2"/>
    </font>
    <font>
      <sz val="9"/>
      <color theme="1"/>
      <name val="맑은 고딕"/>
      <family val="3"/>
      <charset val="129"/>
      <scheme val="minor"/>
    </font>
    <font>
      <b/>
      <sz val="14"/>
      <name val="맑은 고딕"/>
      <family val="3"/>
      <charset val="129"/>
      <scheme val="minor"/>
    </font>
    <font>
      <sz val="9"/>
      <name val="굴림체"/>
      <family val="3"/>
      <charset val="129"/>
    </font>
    <font>
      <b/>
      <i/>
      <sz val="10"/>
      <name val="Arial"/>
      <family val="2"/>
    </font>
    <font>
      <sz val="12"/>
      <name val="바탕체"/>
      <family val="1"/>
      <charset val="129"/>
    </font>
    <font>
      <sz val="10"/>
      <name val="돋움"/>
      <family val="3"/>
      <charset val="129"/>
    </font>
    <font>
      <b/>
      <u/>
      <sz val="10"/>
      <name val="맑은 고딕"/>
      <family val="3"/>
      <charset val="129"/>
      <scheme val="minor"/>
    </font>
    <font>
      <sz val="9"/>
      <name val="Arial"/>
      <family val="2"/>
    </font>
    <font>
      <b/>
      <sz val="18"/>
      <color theme="0"/>
      <name val="맑은 고딕"/>
      <family val="3"/>
      <charset val="129"/>
      <scheme val="minor"/>
    </font>
    <font>
      <sz val="9"/>
      <color theme="0"/>
      <name val="맑은 고딕"/>
      <family val="3"/>
      <charset val="129"/>
      <scheme val="minor"/>
    </font>
    <font>
      <b/>
      <sz val="9"/>
      <color theme="0" tint="-4.9989318521683403E-2"/>
      <name val="Arial"/>
      <family val="2"/>
    </font>
    <font>
      <b/>
      <sz val="9"/>
      <color rgb="FFFFE600"/>
      <name val="Arial"/>
      <family val="2"/>
    </font>
    <font>
      <sz val="9"/>
      <color theme="0"/>
      <name val="Arial"/>
      <family val="2"/>
    </font>
    <font>
      <b/>
      <sz val="9"/>
      <color theme="1"/>
      <name val="맑은 고딕"/>
      <family val="3"/>
      <charset val="129"/>
      <scheme val="minor"/>
    </font>
    <font>
      <b/>
      <sz val="9"/>
      <color rgb="FF000000"/>
      <name val="맑은 고딕"/>
      <family val="3"/>
      <charset val="129"/>
      <scheme val="minor"/>
    </font>
    <font>
      <b/>
      <sz val="9"/>
      <name val="맑은 고딕"/>
      <family val="3"/>
      <charset val="129"/>
      <scheme val="minor"/>
    </font>
    <font>
      <sz val="9"/>
      <name val="맑은 고딕"/>
      <family val="3"/>
      <charset val="129"/>
      <scheme val="minor"/>
    </font>
    <font>
      <b/>
      <sz val="9"/>
      <color rgb="FF0070C0"/>
      <name val="맑은 고딕"/>
      <family val="3"/>
      <charset val="129"/>
      <scheme val="minor"/>
    </font>
    <font>
      <b/>
      <i/>
      <sz val="9"/>
      <color rgb="FF0070C0"/>
      <name val="맑은 고딕"/>
      <family val="3"/>
      <charset val="129"/>
      <scheme val="minor"/>
    </font>
    <font>
      <sz val="9"/>
      <color rgb="FF0070C0"/>
      <name val="맑은 고딕"/>
      <family val="3"/>
      <charset val="129"/>
      <scheme val="minor"/>
    </font>
    <font>
      <i/>
      <sz val="9"/>
      <color theme="6"/>
      <name val="맑은 고딕"/>
      <family val="3"/>
      <charset val="129"/>
      <scheme val="minor"/>
    </font>
    <font>
      <i/>
      <sz val="9"/>
      <color rgb="FF0070C0"/>
      <name val="맑은 고딕"/>
      <family val="3"/>
      <charset val="129"/>
      <scheme val="minor"/>
    </font>
    <font>
      <sz val="9"/>
      <color rgb="FF808080"/>
      <name val="맑은 고딕"/>
      <family val="3"/>
      <charset val="129"/>
      <scheme val="minor"/>
    </font>
    <font>
      <b/>
      <sz val="9"/>
      <color theme="8"/>
      <name val="맑은 고딕"/>
      <family val="3"/>
      <charset val="129"/>
      <scheme val="minor"/>
    </font>
    <font>
      <b/>
      <i/>
      <sz val="9"/>
      <color theme="8"/>
      <name val="맑은 고딕"/>
      <family val="3"/>
      <charset val="129"/>
      <scheme val="minor"/>
    </font>
    <font>
      <i/>
      <sz val="9"/>
      <color theme="1"/>
      <name val="맑은 고딕"/>
      <family val="3"/>
      <charset val="129"/>
      <scheme val="minor"/>
    </font>
    <font>
      <sz val="8"/>
      <name val="Arial"/>
      <family val="2"/>
      <charset val="129"/>
    </font>
    <font>
      <b/>
      <sz val="9"/>
      <color rgb="FFFF0000"/>
      <name val="맑은 고딕"/>
      <family val="3"/>
      <charset val="129"/>
      <scheme val="minor"/>
    </font>
    <font>
      <sz val="8"/>
      <color theme="1"/>
      <name val="Arial"/>
      <family val="2"/>
      <charset val="129"/>
    </font>
    <font>
      <sz val="9"/>
      <color theme="8"/>
      <name val="맑은 고딕"/>
      <family val="3"/>
      <charset val="129"/>
      <scheme val="minor"/>
    </font>
    <font>
      <b/>
      <sz val="9"/>
      <name val="맑은 고딕"/>
      <family val="3"/>
      <charset val="129"/>
      <scheme val="major"/>
    </font>
    <font>
      <b/>
      <sz val="9"/>
      <name val="맑은 고딕"/>
      <family val="3"/>
      <charset val="129"/>
    </font>
    <font>
      <sz val="9"/>
      <name val="맑은 고딕"/>
      <family val="3"/>
      <charset val="129"/>
    </font>
    <font>
      <b/>
      <i/>
      <sz val="9"/>
      <color theme="6"/>
      <name val="맑은 고딕"/>
      <family val="3"/>
      <charset val="129"/>
    </font>
    <font>
      <i/>
      <sz val="9"/>
      <color theme="6"/>
      <name val="맑은 고딕"/>
      <family val="3"/>
      <charset val="129"/>
    </font>
    <font>
      <i/>
      <sz val="9"/>
      <color theme="8"/>
      <name val="맑은 고딕"/>
      <family val="3"/>
      <charset val="129"/>
      <scheme val="minor"/>
    </font>
    <font>
      <sz val="9"/>
      <color rgb="FFFF0000"/>
      <name val="맑은 고딕"/>
      <family val="3"/>
      <charset val="129"/>
      <scheme val="minor"/>
    </font>
    <font>
      <sz val="9"/>
      <color theme="6"/>
      <name val="맑은 고딕"/>
      <family val="3"/>
      <charset val="129"/>
      <scheme val="minor"/>
    </font>
    <font>
      <b/>
      <i/>
      <sz val="9"/>
      <color rgb="FF0070C0"/>
      <name val="맑은 고딕"/>
      <family val="3"/>
      <charset val="129"/>
    </font>
    <font>
      <i/>
      <sz val="9"/>
      <color rgb="FF0070C0"/>
      <name val="맑은 고딕"/>
      <family val="3"/>
      <charset val="129"/>
    </font>
    <font>
      <sz val="9"/>
      <color theme="0"/>
      <name val="맑은 고딕"/>
      <family val="3"/>
      <charset val="129"/>
      <scheme val="major"/>
    </font>
    <font>
      <sz val="9"/>
      <color theme="1"/>
      <name val="맑은 고딕"/>
      <family val="3"/>
      <charset val="129"/>
      <scheme val="major"/>
    </font>
    <font>
      <b/>
      <sz val="9"/>
      <color theme="1"/>
      <name val="맑은 고딕"/>
      <family val="3"/>
      <charset val="129"/>
      <scheme val="major"/>
    </font>
    <font>
      <b/>
      <sz val="9"/>
      <color rgb="FF000000"/>
      <name val="맑은 고딕"/>
      <family val="3"/>
      <charset val="129"/>
      <scheme val="major"/>
    </font>
    <font>
      <sz val="9"/>
      <name val="맑은 고딕"/>
      <family val="3"/>
      <charset val="129"/>
      <scheme val="major"/>
    </font>
    <font>
      <i/>
      <sz val="9"/>
      <color theme="6"/>
      <name val="맑은 고딕"/>
      <family val="3"/>
      <charset val="129"/>
      <scheme val="major"/>
    </font>
    <font>
      <i/>
      <sz val="9"/>
      <color theme="1"/>
      <name val="맑은 고딕"/>
      <family val="3"/>
      <charset val="129"/>
      <scheme val="major"/>
    </font>
    <font>
      <b/>
      <sz val="9"/>
      <color rgb="FF0070C0"/>
      <name val="맑은 고딕"/>
      <family val="3"/>
      <charset val="129"/>
    </font>
    <font>
      <b/>
      <sz val="9"/>
      <color rgb="FF0070C0"/>
      <name val="맑은 고딕"/>
      <family val="3"/>
      <charset val="129"/>
      <scheme val="major"/>
    </font>
    <font>
      <sz val="9"/>
      <color rgb="FF0070C0"/>
      <name val="맑은 고딕"/>
      <family val="3"/>
      <charset val="129"/>
      <scheme val="major"/>
    </font>
    <font>
      <i/>
      <sz val="9"/>
      <color rgb="FF0070C0"/>
      <name val="맑은 고딕"/>
      <family val="3"/>
      <charset val="129"/>
      <scheme val="major"/>
    </font>
    <font>
      <sz val="11"/>
      <color theme="1"/>
      <name val="Calibri"/>
      <family val="3"/>
      <charset val="161"/>
    </font>
    <font>
      <b/>
      <sz val="9"/>
      <color theme="0" tint="-4.9989318521683403E-2"/>
      <name val="맑은 고딕"/>
      <family val="3"/>
      <charset val="129"/>
    </font>
    <font>
      <b/>
      <sz val="12"/>
      <color indexed="8"/>
      <name val="맑은 고딕"/>
      <family val="3"/>
      <charset val="129"/>
      <scheme val="major"/>
    </font>
    <font>
      <sz val="9"/>
      <color indexed="8"/>
      <name val="맑은 고딕"/>
      <family val="3"/>
      <charset val="129"/>
      <scheme val="major"/>
    </font>
    <font>
      <sz val="9"/>
      <color indexed="9"/>
      <name val="맑은 고딕"/>
      <family val="3"/>
      <charset val="129"/>
      <scheme val="major"/>
    </font>
    <font>
      <sz val="9"/>
      <color indexed="63"/>
      <name val="맑은 고딕"/>
      <family val="3"/>
      <charset val="129"/>
      <scheme val="major"/>
    </font>
    <font>
      <sz val="9"/>
      <color indexed="9"/>
      <name val="맑은 고딕"/>
      <family val="3"/>
      <charset val="129"/>
      <scheme val="minor"/>
    </font>
    <font>
      <sz val="9"/>
      <color indexed="63"/>
      <name val="맑은 고딕"/>
      <family val="3"/>
      <charset val="129"/>
      <scheme val="minor"/>
    </font>
    <font>
      <b/>
      <sz val="9"/>
      <color indexed="81"/>
      <name val="굴림"/>
      <family val="3"/>
      <charset val="129"/>
    </font>
    <font>
      <sz val="9"/>
      <color rgb="FF000000"/>
      <name val="맑은 고딕"/>
      <family val="3"/>
      <charset val="129"/>
      <scheme val="minor"/>
    </font>
  </fonts>
  <fills count="30">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1" tint="0.34998626667073579"/>
        <bgColor indexed="64"/>
      </patternFill>
    </fill>
    <fill>
      <patternFill patternType="solid">
        <fgColor theme="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1"/>
        <bgColor indexed="64"/>
      </patternFill>
    </fill>
    <fill>
      <patternFill patternType="solid">
        <fgColor theme="6" tint="0.59999389629810485"/>
        <bgColor indexed="64"/>
      </patternFill>
    </fill>
    <fill>
      <patternFill patternType="solid">
        <fgColor rgb="FFC6EFCE"/>
      </patternFill>
    </fill>
    <fill>
      <patternFill patternType="solid">
        <fgColor theme="7" tint="0.39997558519241921"/>
        <bgColor indexed="65"/>
      </patternFill>
    </fill>
    <fill>
      <patternFill patternType="solid">
        <fgColor rgb="FFFFC7CE"/>
        <bgColor indexed="64"/>
      </patternFill>
    </fill>
    <fill>
      <patternFill patternType="solid">
        <fgColor rgb="FFFFC000"/>
        <bgColor indexed="64"/>
      </patternFill>
    </fill>
    <fill>
      <patternFill patternType="solid">
        <fgColor rgb="FFE4E7EB"/>
      </patternFill>
    </fill>
    <fill>
      <patternFill patternType="solid">
        <fgColor theme="9" tint="0.59999389629810485"/>
        <bgColor indexed="64"/>
      </patternFill>
    </fill>
    <fill>
      <patternFill patternType="solid">
        <fgColor rgb="FF7030A0"/>
        <bgColor indexed="64"/>
      </patternFill>
    </fill>
    <fill>
      <patternFill patternType="solid">
        <fgColor rgb="FF92D050"/>
        <bgColor indexed="64"/>
      </patternFill>
    </fill>
    <fill>
      <patternFill patternType="solid">
        <fgColor rgb="FF00B0F0"/>
        <bgColor indexed="64"/>
      </patternFill>
    </fill>
    <fill>
      <patternFill patternType="solid">
        <fgColor indexed="22"/>
        <bgColor indexed="64"/>
      </patternFill>
    </fill>
    <fill>
      <patternFill patternType="solid">
        <fgColor rgb="FF808080"/>
        <bgColor indexed="64"/>
      </patternFill>
    </fill>
    <fill>
      <patternFill patternType="solid">
        <fgColor rgb="FFFFE600"/>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indexed="55"/>
        <bgColor indexed="64"/>
      </patternFill>
    </fill>
    <fill>
      <patternFill patternType="solid">
        <fgColor theme="2" tint="-9.9978637043366805E-2"/>
        <bgColor indexed="64"/>
      </patternFill>
    </fill>
    <fill>
      <patternFill patternType="solid">
        <fgColor theme="8"/>
        <bgColor indexed="64"/>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bottom/>
      <diagonal/>
    </border>
    <border>
      <left/>
      <right style="thin">
        <color theme="0" tint="-0.24994659260841701"/>
      </right>
      <top/>
      <bottom/>
      <diagonal/>
    </border>
    <border>
      <left style="thin">
        <color indexed="64"/>
      </left>
      <right style="thin">
        <color indexed="64"/>
      </right>
      <top/>
      <bottom style="thin">
        <color indexed="64"/>
      </bottom>
      <diagonal/>
    </border>
    <border>
      <left/>
      <right/>
      <top/>
      <bottom style="thin">
        <color auto="1"/>
      </bottom>
      <diagonal/>
    </border>
    <border>
      <left/>
      <right/>
      <top/>
      <bottom style="medium">
        <color theme="4"/>
      </bottom>
      <diagonal/>
    </border>
    <border>
      <left style="thin">
        <color indexed="64"/>
      </left>
      <right style="thin">
        <color indexed="64"/>
      </right>
      <top style="thin">
        <color indexed="64"/>
      </top>
      <bottom/>
      <diagonal/>
    </border>
    <border>
      <left/>
      <right style="thin">
        <color rgb="FFDBDBDB"/>
      </right>
      <top style="thin">
        <color rgb="FFDBDBDB"/>
      </top>
      <bottom style="thin">
        <color rgb="FFDBDBDB"/>
      </bottom>
      <diagonal/>
    </border>
    <border>
      <left/>
      <right style="thin">
        <color rgb="FFD2D5DA"/>
      </right>
      <top/>
      <bottom style="thin">
        <color rgb="FFD2D5DA"/>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style="thin">
        <color indexed="64"/>
      </left>
      <right/>
      <top/>
      <bottom/>
      <diagonal/>
    </border>
    <border>
      <left style="thin">
        <color auto="1"/>
      </left>
      <right/>
      <top/>
      <bottom style="thin">
        <color auto="1"/>
      </bottom>
      <diagonal/>
    </border>
    <border>
      <left/>
      <right style="thin">
        <color indexed="64"/>
      </right>
      <top/>
      <bottom style="thin">
        <color indexed="64"/>
      </bottom>
      <diagonal/>
    </border>
    <border>
      <left/>
      <right/>
      <top/>
      <bottom style="thin">
        <color indexed="64"/>
      </bottom>
      <diagonal/>
    </border>
    <border>
      <left/>
      <right/>
      <top/>
      <bottom style="double">
        <color indexed="64"/>
      </bottom>
      <diagonal/>
    </border>
    <border>
      <left/>
      <right style="thin">
        <color indexed="64"/>
      </right>
      <top style="thin">
        <color auto="1"/>
      </top>
      <bottom/>
      <diagonal/>
    </border>
    <border>
      <left style="thin">
        <color theme="0" tint="-0.24994659260841701"/>
      </left>
      <right style="thin">
        <color theme="0" tint="-0.24994659260841701"/>
      </right>
      <top/>
      <bottom/>
      <diagonal/>
    </border>
    <border>
      <left style="thin">
        <color indexed="64"/>
      </left>
      <right style="thin">
        <color indexed="64"/>
      </right>
      <top style="thin">
        <color indexed="64"/>
      </top>
      <bottom/>
      <diagonal/>
    </border>
    <border>
      <left style="thin">
        <color auto="1"/>
      </left>
      <right style="thin">
        <color auto="1"/>
      </right>
      <top/>
      <bottom/>
      <diagonal/>
    </border>
    <border>
      <left style="thin">
        <color indexed="64"/>
      </left>
      <right style="thin">
        <color indexed="64"/>
      </right>
      <top style="thin">
        <color indexed="64"/>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style="hair">
        <color indexed="64"/>
      </bottom>
      <diagonal/>
    </border>
    <border>
      <left/>
      <right/>
      <top style="hair">
        <color indexed="64"/>
      </top>
      <bottom/>
      <diagonal/>
    </border>
    <border>
      <left/>
      <right style="thin">
        <color indexed="64"/>
      </right>
      <top style="hair">
        <color indexed="64"/>
      </top>
      <bottom/>
      <diagonal/>
    </border>
    <border>
      <left/>
      <right/>
      <top/>
      <bottom style="hair">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theme="0" tint="-0.249977111117893"/>
      </bottom>
      <diagonal/>
    </border>
    <border>
      <left/>
      <right/>
      <top style="hair">
        <color auto="1"/>
      </top>
      <bottom style="hair">
        <color auto="1"/>
      </bottom>
      <diagonal/>
    </border>
    <border>
      <left/>
      <right style="thin">
        <color indexed="64"/>
      </right>
      <top style="hair">
        <color auto="1"/>
      </top>
      <bottom style="hair">
        <color auto="1"/>
      </bottom>
      <diagonal/>
    </border>
    <border>
      <left style="thin">
        <color theme="0" tint="-0.499984740745262"/>
      </left>
      <right style="thin">
        <color theme="0" tint="-0.499984740745262"/>
      </right>
      <top style="thin">
        <color theme="0" tint="-0.499984740745262"/>
      </top>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style="thin">
        <color indexed="64"/>
      </top>
      <bottom style="double">
        <color indexed="64"/>
      </bottom>
      <diagonal/>
    </border>
  </borders>
  <cellStyleXfs count="86">
    <xf numFmtId="0" fontId="0" fillId="0" borderId="0">
      <alignment vertical="center"/>
    </xf>
    <xf numFmtId="41" fontId="13" fillId="0" borderId="0" applyFont="0" applyFill="0" applyBorder="0" applyAlignment="0" applyProtection="0">
      <alignment vertical="center"/>
    </xf>
    <xf numFmtId="9" fontId="13" fillId="0" borderId="0" applyFont="0" applyFill="0" applyBorder="0" applyAlignment="0" applyProtection="0">
      <alignment vertical="center"/>
    </xf>
    <xf numFmtId="0" fontId="14" fillId="0" borderId="0">
      <alignment vertical="center"/>
    </xf>
    <xf numFmtId="0" fontId="14" fillId="0" borderId="0">
      <alignment vertical="center"/>
    </xf>
    <xf numFmtId="0" fontId="27" fillId="0" borderId="0">
      <alignment vertical="center"/>
    </xf>
    <xf numFmtId="41" fontId="27" fillId="0" borderId="0" applyFont="0" applyFill="0" applyBorder="0" applyAlignment="0" applyProtection="0">
      <alignment vertical="center"/>
    </xf>
    <xf numFmtId="41" fontId="14" fillId="0" borderId="0" applyFont="0" applyFill="0" applyBorder="0" applyAlignment="0" applyProtection="0">
      <alignment vertical="center"/>
    </xf>
    <xf numFmtId="9" fontId="14" fillId="0" borderId="0" applyFont="0" applyFill="0" applyBorder="0" applyAlignment="0" applyProtection="0">
      <alignment vertical="center"/>
    </xf>
    <xf numFmtId="9" fontId="27" fillId="0" borderId="0" applyFont="0" applyFill="0" applyBorder="0" applyAlignment="0" applyProtection="0">
      <alignment vertical="center"/>
    </xf>
    <xf numFmtId="0" fontId="29" fillId="0" borderId="0">
      <alignment vertical="center"/>
    </xf>
    <xf numFmtId="0" fontId="30" fillId="0" borderId="0"/>
    <xf numFmtId="41" fontId="30" fillId="0" borderId="0" applyFont="0" applyFill="0" applyBorder="0" applyAlignment="0" applyProtection="0">
      <alignment vertical="center"/>
    </xf>
    <xf numFmtId="41" fontId="30" fillId="0" borderId="0" applyFont="0" applyFill="0" applyBorder="0" applyAlignment="0" applyProtection="0"/>
    <xf numFmtId="41" fontId="14" fillId="0" borderId="0" applyFont="0" applyFill="0" applyBorder="0" applyAlignment="0" applyProtection="0">
      <alignment vertical="center"/>
    </xf>
    <xf numFmtId="41" fontId="14" fillId="0" borderId="0" applyFont="0" applyFill="0" applyBorder="0" applyAlignment="0" applyProtection="0">
      <alignment vertical="center"/>
    </xf>
    <xf numFmtId="41" fontId="29" fillId="0" borderId="0" applyFont="0" applyFill="0" applyBorder="0" applyAlignment="0" applyProtection="0">
      <alignment vertical="center"/>
    </xf>
    <xf numFmtId="0" fontId="27" fillId="0" borderId="0">
      <alignment vertical="center"/>
    </xf>
    <xf numFmtId="9" fontId="30" fillId="0" borderId="0" applyFont="0" applyFill="0" applyBorder="0" applyAlignment="0" applyProtection="0">
      <alignment vertical="center"/>
    </xf>
    <xf numFmtId="0" fontId="31" fillId="0" borderId="0" applyNumberFormat="0" applyFill="0" applyBorder="0" applyAlignment="0" applyProtection="0"/>
    <xf numFmtId="41" fontId="31" fillId="0" borderId="0" applyFont="0" applyFill="0" applyBorder="0" applyAlignment="0" applyProtection="0">
      <alignment vertical="center"/>
    </xf>
    <xf numFmtId="41" fontId="31" fillId="0" borderId="0" applyFont="0" applyFill="0" applyBorder="0" applyAlignment="0" applyProtection="0">
      <alignment vertical="center"/>
    </xf>
    <xf numFmtId="9" fontId="31" fillId="0" borderId="0" applyFont="0" applyFill="0" applyBorder="0" applyAlignment="0" applyProtection="0">
      <alignment vertical="center"/>
    </xf>
    <xf numFmtId="0" fontId="13" fillId="0" borderId="0">
      <alignment vertical="center"/>
    </xf>
    <xf numFmtId="0" fontId="12" fillId="0" borderId="0">
      <alignment vertical="center"/>
    </xf>
    <xf numFmtId="41" fontId="13" fillId="0" borderId="0" applyFont="0" applyFill="0" applyBorder="0" applyAlignment="0" applyProtection="0">
      <alignment vertical="center"/>
    </xf>
    <xf numFmtId="9" fontId="13" fillId="0" borderId="0" applyFont="0" applyFill="0" applyBorder="0" applyAlignment="0" applyProtection="0">
      <alignment vertical="center"/>
    </xf>
    <xf numFmtId="0" fontId="44" fillId="0" borderId="0">
      <alignment vertical="center"/>
    </xf>
    <xf numFmtId="41" fontId="44" fillId="0" borderId="0" applyFont="0" applyFill="0" applyBorder="0" applyAlignment="0" applyProtection="0">
      <alignment vertical="center"/>
    </xf>
    <xf numFmtId="9" fontId="44" fillId="0" borderId="0" applyFont="0" applyFill="0" applyBorder="0" applyAlignment="0" applyProtection="0">
      <alignment vertical="center"/>
    </xf>
    <xf numFmtId="41" fontId="12" fillId="0" borderId="0" applyFont="0" applyFill="0" applyBorder="0" applyAlignment="0" applyProtection="0">
      <alignment vertical="center"/>
    </xf>
    <xf numFmtId="9" fontId="12" fillId="0" borderId="0" applyFont="0" applyFill="0" applyBorder="0" applyAlignment="0" applyProtection="0">
      <alignment vertical="center"/>
    </xf>
    <xf numFmtId="0" fontId="31" fillId="0" borderId="0"/>
    <xf numFmtId="0" fontId="55" fillId="0" borderId="0" applyAlignment="0" applyProtection="0"/>
    <xf numFmtId="195" fontId="56" fillId="0" borderId="0"/>
    <xf numFmtId="0" fontId="56" fillId="0" borderId="0" applyFill="0" applyBorder="0" applyProtection="0"/>
    <xf numFmtId="179" fontId="56" fillId="0" borderId="0" applyFont="0" applyFill="0" applyBorder="0" applyAlignment="0" applyProtection="0"/>
    <xf numFmtId="0" fontId="57" fillId="0" borderId="18" applyFill="0" applyProtection="0">
      <alignment horizontal="left" wrapText="1"/>
    </xf>
    <xf numFmtId="0" fontId="60" fillId="0" borderId="0"/>
    <xf numFmtId="41" fontId="60" fillId="0" borderId="0" applyFont="0" applyFill="0" applyBorder="0" applyAlignment="0" applyProtection="0">
      <alignment vertical="center"/>
    </xf>
    <xf numFmtId="41" fontId="12" fillId="0" borderId="0" applyFont="0" applyFill="0" applyBorder="0" applyAlignment="0" applyProtection="0">
      <alignment vertical="center"/>
    </xf>
    <xf numFmtId="0" fontId="61" fillId="12" borderId="0" applyNumberFormat="0" applyBorder="0" applyAlignment="0" applyProtection="0">
      <alignment vertical="center"/>
    </xf>
    <xf numFmtId="199" fontId="62" fillId="11" borderId="0" applyBorder="0" applyAlignment="0" applyProtection="0">
      <alignment vertical="center"/>
    </xf>
    <xf numFmtId="200" fontId="63" fillId="13" borderId="0">
      <alignment vertical="center"/>
    </xf>
    <xf numFmtId="9" fontId="29" fillId="0" borderId="0" applyFont="0" applyFill="0" applyBorder="0" applyAlignment="0" applyProtection="0">
      <alignment vertical="center"/>
    </xf>
    <xf numFmtId="0" fontId="12" fillId="0" borderId="0">
      <alignment vertical="center"/>
    </xf>
    <xf numFmtId="0" fontId="64" fillId="0" borderId="0">
      <alignment vertical="top"/>
      <protection locked="0"/>
    </xf>
    <xf numFmtId="0" fontId="67" fillId="0" borderId="0">
      <alignment vertical="center"/>
    </xf>
    <xf numFmtId="0" fontId="11" fillId="0" borderId="0">
      <alignment vertical="center"/>
    </xf>
    <xf numFmtId="41" fontId="11" fillId="0" borderId="0" applyFont="0" applyFill="0" applyBorder="0" applyAlignment="0" applyProtection="0">
      <alignment vertical="center"/>
    </xf>
    <xf numFmtId="9" fontId="11" fillId="0" borderId="0" applyFont="0" applyFill="0" applyBorder="0" applyAlignment="0" applyProtection="0">
      <alignment vertical="center"/>
    </xf>
    <xf numFmtId="0" fontId="68" fillId="0" borderId="0"/>
    <xf numFmtId="0" fontId="68" fillId="0" borderId="0"/>
    <xf numFmtId="41" fontId="68" fillId="0" borderId="0" applyFont="0" applyFill="0" applyBorder="0" applyAlignment="0" applyProtection="0"/>
    <xf numFmtId="0" fontId="31" fillId="0" borderId="0"/>
    <xf numFmtId="0" fontId="11" fillId="0" borderId="0">
      <alignment vertical="center"/>
    </xf>
    <xf numFmtId="41" fontId="10" fillId="0" borderId="0" applyFont="0" applyFill="0" applyBorder="0" applyAlignment="0" applyProtection="0">
      <alignment vertical="center"/>
    </xf>
    <xf numFmtId="0" fontId="11" fillId="0" borderId="0">
      <alignment vertical="center"/>
    </xf>
    <xf numFmtId="41" fontId="67" fillId="0" borderId="0" applyFont="0" applyFill="0" applyBorder="0" applyAlignment="0" applyProtection="0">
      <alignment vertical="center"/>
    </xf>
    <xf numFmtId="9" fontId="67" fillId="0" borderId="0" applyFont="0" applyFill="0" applyBorder="0" applyAlignment="0" applyProtection="0">
      <alignment vertical="center"/>
    </xf>
    <xf numFmtId="0" fontId="9" fillId="0" borderId="0">
      <alignment vertical="center"/>
    </xf>
    <xf numFmtId="9" fontId="31" fillId="0" borderId="0" applyFont="0" applyFill="0" applyBorder="0" applyAlignment="0" applyProtection="0"/>
    <xf numFmtId="0" fontId="11" fillId="0" borderId="0">
      <alignment vertical="center"/>
    </xf>
    <xf numFmtId="3" fontId="31" fillId="0" borderId="0" applyFont="0" applyFill="0" applyBorder="0" applyAlignment="0" applyProtection="0"/>
    <xf numFmtId="0" fontId="11" fillId="0" borderId="0">
      <alignment vertical="center"/>
    </xf>
    <xf numFmtId="9" fontId="11" fillId="0" borderId="0" applyFont="0" applyFill="0" applyBorder="0" applyAlignment="0" applyProtection="0">
      <alignment vertical="center"/>
    </xf>
    <xf numFmtId="211" fontId="91" fillId="0" borderId="0" applyFont="0" applyFill="0" applyBorder="0" applyAlignment="0" applyProtection="0"/>
    <xf numFmtId="41" fontId="11" fillId="0" borderId="0" applyFont="0" applyFill="0" applyBorder="0" applyAlignment="0" applyProtection="0">
      <alignment vertical="center"/>
    </xf>
    <xf numFmtId="0" fontId="90" fillId="0" borderId="0"/>
    <xf numFmtId="41" fontId="29" fillId="0" borderId="0" applyFont="0" applyFill="0" applyBorder="0" applyAlignment="0" applyProtection="0">
      <alignment vertical="center"/>
    </xf>
    <xf numFmtId="0" fontId="30" fillId="0" borderId="0"/>
    <xf numFmtId="214" fontId="92" fillId="0" borderId="0" applyFont="0" applyFill="0" applyBorder="0" applyAlignment="0" applyProtection="0"/>
    <xf numFmtId="0" fontId="93" fillId="0" borderId="0"/>
    <xf numFmtId="41" fontId="93" fillId="0" borderId="0" applyFont="0" applyFill="0" applyBorder="0" applyAlignment="0" applyProtection="0">
      <alignment vertical="center"/>
    </xf>
    <xf numFmtId="0" fontId="5" fillId="0" borderId="0">
      <alignment vertical="center"/>
    </xf>
    <xf numFmtId="216" fontId="56" fillId="0" borderId="0" applyFont="0" applyFill="0" applyBorder="0" applyAlignment="0" applyProtection="0"/>
    <xf numFmtId="41" fontId="56" fillId="0" borderId="0" applyFont="0" applyFill="0" applyBorder="0" applyAlignment="0" applyProtection="0">
      <alignment vertical="center"/>
    </xf>
    <xf numFmtId="218" fontId="95" fillId="0" borderId="0" applyAlignment="0" applyProtection="0"/>
    <xf numFmtId="0" fontId="13" fillId="0" borderId="0">
      <alignment vertical="center"/>
    </xf>
    <xf numFmtId="9" fontId="13" fillId="0" borderId="0" applyFont="0" applyFill="0" applyBorder="0" applyAlignment="0" applyProtection="0">
      <alignment vertical="center"/>
    </xf>
    <xf numFmtId="41" fontId="116" fillId="0" borderId="0" applyFont="0" applyFill="0" applyBorder="0" applyAlignment="0" applyProtection="0">
      <alignment vertical="center"/>
    </xf>
    <xf numFmtId="41" fontId="13" fillId="0" borderId="0" applyFont="0" applyFill="0" applyBorder="0" applyAlignment="0" applyProtection="0">
      <alignment vertical="center"/>
    </xf>
    <xf numFmtId="9" fontId="116" fillId="0" borderId="0" applyFont="0" applyFill="0" applyBorder="0" applyAlignment="0" applyProtection="0">
      <alignment vertical="center"/>
    </xf>
    <xf numFmtId="0" fontId="3" fillId="0" borderId="0">
      <alignment vertical="center"/>
    </xf>
    <xf numFmtId="0" fontId="29" fillId="0" borderId="0"/>
    <xf numFmtId="0" fontId="1" fillId="0" borderId="0">
      <alignment vertical="center"/>
    </xf>
  </cellStyleXfs>
  <cellXfs count="948">
    <xf numFmtId="0" fontId="0" fillId="0" borderId="0" xfId="0">
      <alignment vertical="center"/>
    </xf>
    <xf numFmtId="0" fontId="15" fillId="0" borderId="0" xfId="3" applyFont="1">
      <alignment vertical="center"/>
    </xf>
    <xf numFmtId="0" fontId="20" fillId="5" borderId="0" xfId="3" applyFont="1" applyFill="1">
      <alignment vertical="center"/>
    </xf>
    <xf numFmtId="0" fontId="21" fillId="5" borderId="0" xfId="3" applyFont="1" applyFill="1">
      <alignment vertical="center"/>
    </xf>
    <xf numFmtId="0" fontId="19" fillId="5" borderId="0" xfId="3" applyFont="1" applyFill="1">
      <alignment vertical="center"/>
    </xf>
    <xf numFmtId="0" fontId="22" fillId="5" borderId="0" xfId="3" applyFont="1" applyFill="1">
      <alignment vertical="center"/>
    </xf>
    <xf numFmtId="0" fontId="33" fillId="0" borderId="0" xfId="0" applyFont="1">
      <alignment vertical="center"/>
    </xf>
    <xf numFmtId="3" fontId="15" fillId="0" borderId="2" xfId="3" applyNumberFormat="1" applyFont="1" applyBorder="1">
      <alignment vertical="center"/>
    </xf>
    <xf numFmtId="0" fontId="15" fillId="0" borderId="4" xfId="3" applyFont="1" applyBorder="1" applyAlignment="1">
      <alignment vertical="center" shrinkToFit="1"/>
    </xf>
    <xf numFmtId="0" fontId="15" fillId="0" borderId="5" xfId="3" applyFont="1" applyBorder="1" applyAlignment="1">
      <alignment vertical="center" shrinkToFit="1"/>
    </xf>
    <xf numFmtId="0" fontId="15" fillId="0" borderId="3" xfId="3" applyFont="1" applyBorder="1">
      <alignment vertical="center"/>
    </xf>
    <xf numFmtId="41" fontId="15" fillId="0" borderId="5" xfId="3" applyNumberFormat="1" applyFont="1" applyBorder="1">
      <alignment vertical="center"/>
    </xf>
    <xf numFmtId="10" fontId="18" fillId="0" borderId="4" xfId="3" applyNumberFormat="1" applyFont="1" applyBorder="1">
      <alignment vertical="center"/>
    </xf>
    <xf numFmtId="0" fontId="14" fillId="0" borderId="0" xfId="0" applyFont="1">
      <alignment vertical="center"/>
    </xf>
    <xf numFmtId="0" fontId="28" fillId="4" borderId="2" xfId="0" applyFont="1" applyFill="1" applyBorder="1" applyAlignment="1">
      <alignment horizontal="centerContinuous" vertical="center"/>
    </xf>
    <xf numFmtId="0" fontId="28" fillId="4" borderId="2" xfId="0" applyFont="1" applyFill="1" applyBorder="1" applyAlignment="1">
      <alignment horizontal="center" vertical="center"/>
    </xf>
    <xf numFmtId="0" fontId="14" fillId="0" borderId="2" xfId="0" applyFont="1" applyBorder="1" applyAlignment="1">
      <alignment horizontal="center" vertical="center"/>
    </xf>
    <xf numFmtId="3" fontId="14" fillId="0" borderId="2" xfId="0" applyNumberFormat="1" applyFont="1" applyBorder="1">
      <alignment vertical="center"/>
    </xf>
    <xf numFmtId="0" fontId="28" fillId="6" borderId="0" xfId="3" applyFont="1" applyFill="1">
      <alignment vertical="center"/>
    </xf>
    <xf numFmtId="0" fontId="33" fillId="6" borderId="0" xfId="3" applyFont="1" applyFill="1">
      <alignment vertical="center"/>
    </xf>
    <xf numFmtId="0" fontId="36" fillId="0" borderId="0" xfId="3" applyFont="1">
      <alignment vertical="center"/>
    </xf>
    <xf numFmtId="0" fontId="37" fillId="0" borderId="0" xfId="3" applyFont="1">
      <alignment vertical="center"/>
    </xf>
    <xf numFmtId="0" fontId="33" fillId="0" borderId="0" xfId="3" applyFont="1">
      <alignment vertical="center"/>
    </xf>
    <xf numFmtId="10" fontId="33" fillId="0" borderId="2" xfId="2" applyNumberFormat="1" applyFont="1" applyFill="1" applyBorder="1" applyAlignment="1">
      <alignment vertical="center"/>
    </xf>
    <xf numFmtId="0" fontId="33" fillId="0" borderId="0" xfId="3" applyFont="1" applyAlignment="1">
      <alignment horizontal="right" vertical="center"/>
    </xf>
    <xf numFmtId="0" fontId="36" fillId="4" borderId="2" xfId="3" applyFont="1" applyFill="1" applyBorder="1" applyAlignment="1">
      <alignment horizontal="center" vertical="center" wrapText="1"/>
    </xf>
    <xf numFmtId="0" fontId="36" fillId="4" borderId="2" xfId="3" applyFont="1" applyFill="1" applyBorder="1" applyAlignment="1">
      <alignment horizontal="centerContinuous" vertical="center" wrapText="1"/>
    </xf>
    <xf numFmtId="0" fontId="33" fillId="0" borderId="2" xfId="3" applyFont="1" applyBorder="1" applyAlignment="1">
      <alignment horizontal="center" vertical="center"/>
    </xf>
    <xf numFmtId="180" fontId="33" fillId="0" borderId="2" xfId="3" applyNumberFormat="1" applyFont="1" applyBorder="1">
      <alignment vertical="center"/>
    </xf>
    <xf numFmtId="0" fontId="33" fillId="4" borderId="2" xfId="3" applyFont="1" applyFill="1" applyBorder="1" applyAlignment="1">
      <alignment horizontal="center" vertical="center"/>
    </xf>
    <xf numFmtId="0" fontId="33" fillId="4" borderId="2" xfId="3" applyFont="1" applyFill="1" applyBorder="1">
      <alignment vertical="center"/>
    </xf>
    <xf numFmtId="9" fontId="33" fillId="4" borderId="2" xfId="3" applyNumberFormat="1" applyFont="1" applyFill="1" applyBorder="1">
      <alignment vertical="center"/>
    </xf>
    <xf numFmtId="180" fontId="33" fillId="4" borderId="2" xfId="3" applyNumberFormat="1" applyFont="1" applyFill="1" applyBorder="1">
      <alignment vertical="center"/>
    </xf>
    <xf numFmtId="0" fontId="33" fillId="6" borderId="12" xfId="3" applyFont="1" applyFill="1" applyBorder="1">
      <alignment vertical="center"/>
    </xf>
    <xf numFmtId="179" fontId="33" fillId="6" borderId="0" xfId="3" applyNumberFormat="1" applyFont="1" applyFill="1">
      <alignment vertical="center"/>
    </xf>
    <xf numFmtId="9" fontId="33" fillId="6" borderId="0" xfId="3" applyNumberFormat="1" applyFont="1" applyFill="1">
      <alignment vertical="center"/>
    </xf>
    <xf numFmtId="0" fontId="33" fillId="6" borderId="2" xfId="3" applyFont="1" applyFill="1" applyBorder="1">
      <alignment vertical="center"/>
    </xf>
    <xf numFmtId="181" fontId="33" fillId="6" borderId="2" xfId="3" applyNumberFormat="1" applyFont="1" applyFill="1" applyBorder="1">
      <alignment vertical="center"/>
    </xf>
    <xf numFmtId="10" fontId="33" fillId="6" borderId="2" xfId="3" applyNumberFormat="1" applyFont="1" applyFill="1" applyBorder="1">
      <alignment vertical="center"/>
    </xf>
    <xf numFmtId="3" fontId="33" fillId="6" borderId="0" xfId="3" applyNumberFormat="1" applyFont="1" applyFill="1">
      <alignment vertical="center"/>
    </xf>
    <xf numFmtId="180" fontId="33" fillId="0" borderId="0" xfId="3" applyNumberFormat="1" applyFont="1" applyAlignment="1">
      <alignment horizontal="center" vertical="center"/>
    </xf>
    <xf numFmtId="3" fontId="33" fillId="6" borderId="0" xfId="3" applyNumberFormat="1" applyFont="1" applyFill="1" applyAlignment="1">
      <alignment horizontal="center" vertical="center"/>
    </xf>
    <xf numFmtId="10" fontId="33" fillId="6" borderId="0" xfId="3" applyNumberFormat="1" applyFont="1" applyFill="1" applyAlignment="1">
      <alignment horizontal="center" vertical="center"/>
    </xf>
    <xf numFmtId="0" fontId="36" fillId="4" borderId="8" xfId="3" applyFont="1" applyFill="1" applyBorder="1" applyAlignment="1">
      <alignment horizontal="centerContinuous" vertical="center" wrapText="1"/>
    </xf>
    <xf numFmtId="10" fontId="36" fillId="4" borderId="9" xfId="3" applyNumberFormat="1" applyFont="1" applyFill="1" applyBorder="1" applyAlignment="1">
      <alignment horizontal="centerContinuous" vertical="center" wrapText="1"/>
    </xf>
    <xf numFmtId="0" fontId="36" fillId="4" borderId="9" xfId="3" applyFont="1" applyFill="1" applyBorder="1" applyAlignment="1">
      <alignment horizontal="center" vertical="center"/>
    </xf>
    <xf numFmtId="0" fontId="36" fillId="4" borderId="11" xfId="3" applyFont="1" applyFill="1" applyBorder="1" applyAlignment="1">
      <alignment horizontal="centerContinuous" vertical="center" wrapText="1"/>
    </xf>
    <xf numFmtId="10" fontId="36" fillId="4" borderId="12" xfId="3" applyNumberFormat="1" applyFont="1" applyFill="1" applyBorder="1" applyAlignment="1">
      <alignment horizontal="centerContinuous" vertical="center" wrapText="1"/>
    </xf>
    <xf numFmtId="0" fontId="36" fillId="4" borderId="12" xfId="3" applyFont="1" applyFill="1" applyBorder="1" applyAlignment="1">
      <alignment horizontal="center" vertical="center"/>
    </xf>
    <xf numFmtId="0" fontId="36" fillId="4" borderId="12" xfId="3" applyFont="1" applyFill="1" applyBorder="1" applyAlignment="1">
      <alignment horizontal="left" vertical="center"/>
    </xf>
    <xf numFmtId="0" fontId="36" fillId="4" borderId="12" xfId="3" applyFont="1" applyFill="1" applyBorder="1" applyAlignment="1">
      <alignment horizontal="centerContinuous" vertical="center" wrapText="1"/>
    </xf>
    <xf numFmtId="0" fontId="36" fillId="4" borderId="13" xfId="3" applyFont="1" applyFill="1" applyBorder="1" applyAlignment="1">
      <alignment horizontal="centerContinuous" vertical="center" wrapText="1"/>
    </xf>
    <xf numFmtId="10" fontId="36" fillId="4" borderId="12" xfId="2" applyNumberFormat="1" applyFont="1" applyFill="1" applyBorder="1" applyAlignment="1">
      <alignment horizontal="center" vertical="center" wrapText="1"/>
    </xf>
    <xf numFmtId="177" fontId="36" fillId="4" borderId="2" xfId="3" applyNumberFormat="1" applyFont="1" applyFill="1" applyBorder="1" applyAlignment="1">
      <alignment horizontal="center" vertical="center"/>
    </xf>
    <xf numFmtId="0" fontId="37" fillId="4" borderId="2" xfId="3" applyFont="1" applyFill="1" applyBorder="1" applyAlignment="1">
      <alignment horizontal="center" vertical="center"/>
    </xf>
    <xf numFmtId="0" fontId="33" fillId="2" borderId="2" xfId="3" applyFont="1" applyFill="1" applyBorder="1">
      <alignment vertical="center"/>
    </xf>
    <xf numFmtId="0" fontId="33" fillId="0" borderId="2" xfId="3" applyFont="1" applyBorder="1" applyAlignment="1">
      <alignment horizontal="left" vertical="center" indent="1"/>
    </xf>
    <xf numFmtId="176" fontId="33" fillId="0" borderId="2" xfId="3" applyNumberFormat="1" applyFont="1" applyBorder="1">
      <alignment vertical="center"/>
    </xf>
    <xf numFmtId="0" fontId="33" fillId="0" borderId="2" xfId="3" applyFont="1" applyBorder="1">
      <alignment vertical="center"/>
    </xf>
    <xf numFmtId="176" fontId="33" fillId="2" borderId="2" xfId="3" applyNumberFormat="1" applyFont="1" applyFill="1" applyBorder="1">
      <alignment vertical="center"/>
    </xf>
    <xf numFmtId="3" fontId="33" fillId="0" borderId="0" xfId="3" applyNumberFormat="1" applyFont="1">
      <alignment vertical="center"/>
    </xf>
    <xf numFmtId="41" fontId="33" fillId="0" borderId="0" xfId="3" applyNumberFormat="1" applyFont="1" applyAlignment="1">
      <alignment horizontal="center" vertical="center"/>
    </xf>
    <xf numFmtId="41" fontId="33" fillId="0" borderId="0" xfId="3" applyNumberFormat="1" applyFont="1">
      <alignment vertical="center"/>
    </xf>
    <xf numFmtId="184" fontId="34" fillId="7" borderId="2" xfId="3" applyNumberFormat="1" applyFont="1" applyFill="1" applyBorder="1" applyAlignment="1">
      <alignment horizontal="centerContinuous" vertical="center"/>
    </xf>
    <xf numFmtId="184" fontId="34" fillId="7" borderId="2" xfId="3" applyNumberFormat="1" applyFont="1" applyFill="1" applyBorder="1" applyAlignment="1">
      <alignment horizontal="center" vertical="center"/>
    </xf>
    <xf numFmtId="184" fontId="33" fillId="0" borderId="0" xfId="3" applyNumberFormat="1" applyFont="1">
      <alignment vertical="center"/>
    </xf>
    <xf numFmtId="184" fontId="28" fillId="4" borderId="2" xfId="3" applyNumberFormat="1" applyFont="1" applyFill="1" applyBorder="1">
      <alignment vertical="center"/>
    </xf>
    <xf numFmtId="184" fontId="33" fillId="4" borderId="2" xfId="3" applyNumberFormat="1" applyFont="1" applyFill="1" applyBorder="1">
      <alignment vertical="center"/>
    </xf>
    <xf numFmtId="184" fontId="33" fillId="4" borderId="2" xfId="3" applyNumberFormat="1" applyFont="1" applyFill="1" applyBorder="1" applyAlignment="1">
      <alignment horizontal="center" vertical="center"/>
    </xf>
    <xf numFmtId="184" fontId="28" fillId="0" borderId="2" xfId="3" applyNumberFormat="1" applyFont="1" applyBorder="1">
      <alignment vertical="center"/>
    </xf>
    <xf numFmtId="184" fontId="33" fillId="0" borderId="2" xfId="3" applyNumberFormat="1" applyFont="1" applyBorder="1" applyAlignment="1">
      <alignment horizontal="center" vertical="center"/>
    </xf>
    <xf numFmtId="184" fontId="39" fillId="0" borderId="2" xfId="3" applyNumberFormat="1" applyFont="1" applyBorder="1" applyAlignment="1">
      <alignment horizontal="center" vertical="center"/>
    </xf>
    <xf numFmtId="184" fontId="33" fillId="0" borderId="2" xfId="3" applyNumberFormat="1" applyFont="1" applyBorder="1">
      <alignment vertical="center"/>
    </xf>
    <xf numFmtId="14" fontId="39" fillId="0" borderId="2" xfId="3" applyNumberFormat="1" applyFont="1" applyBorder="1" applyAlignment="1">
      <alignment horizontal="center" vertical="center"/>
    </xf>
    <xf numFmtId="41" fontId="33" fillId="0" borderId="2" xfId="3" applyNumberFormat="1" applyFont="1" applyBorder="1">
      <alignment vertical="center"/>
    </xf>
    <xf numFmtId="0" fontId="39" fillId="0" borderId="2" xfId="3" applyFont="1" applyBorder="1" applyAlignment="1">
      <alignment horizontal="center" vertical="center"/>
    </xf>
    <xf numFmtId="14" fontId="33" fillId="0" borderId="2" xfId="3" applyNumberFormat="1" applyFont="1" applyBorder="1" applyAlignment="1">
      <alignment horizontal="center" vertical="center"/>
    </xf>
    <xf numFmtId="184" fontId="39" fillId="4" borderId="2" xfId="3" applyNumberFormat="1" applyFont="1" applyFill="1" applyBorder="1" applyAlignment="1">
      <alignment horizontal="center" vertical="center"/>
    </xf>
    <xf numFmtId="0" fontId="28" fillId="0" borderId="2" xfId="3" applyFont="1" applyBorder="1">
      <alignment vertical="center"/>
    </xf>
    <xf numFmtId="10" fontId="39" fillId="0" borderId="2" xfId="3" applyNumberFormat="1" applyFont="1" applyBorder="1" applyAlignment="1">
      <alignment horizontal="center" vertical="center"/>
    </xf>
    <xf numFmtId="179" fontId="33" fillId="0" borderId="2" xfId="3" applyNumberFormat="1" applyFont="1" applyBorder="1">
      <alignment vertical="center"/>
    </xf>
    <xf numFmtId="179" fontId="33" fillId="0" borderId="2" xfId="3" applyNumberFormat="1" applyFont="1" applyBorder="1" applyAlignment="1">
      <alignment horizontal="center" vertical="center"/>
    </xf>
    <xf numFmtId="179" fontId="39" fillId="0" borderId="2" xfId="3" applyNumberFormat="1" applyFont="1" applyBorder="1" applyAlignment="1">
      <alignment horizontal="center" vertical="center"/>
    </xf>
    <xf numFmtId="0" fontId="28" fillId="0" borderId="0" xfId="3" applyFont="1">
      <alignment vertical="center"/>
    </xf>
    <xf numFmtId="0" fontId="15" fillId="0" borderId="3" xfId="0" applyFont="1" applyBorder="1">
      <alignment vertical="center"/>
    </xf>
    <xf numFmtId="0" fontId="15" fillId="0" borderId="0" xfId="0" applyFont="1">
      <alignment vertical="center"/>
    </xf>
    <xf numFmtId="180" fontId="33" fillId="6" borderId="2" xfId="3" applyNumberFormat="1" applyFont="1" applyFill="1" applyBorder="1">
      <alignment vertical="center"/>
    </xf>
    <xf numFmtId="180" fontId="36" fillId="4" borderId="9" xfId="3" applyNumberFormat="1" applyFont="1" applyFill="1" applyBorder="1" applyAlignment="1">
      <alignment horizontal="center" vertical="center"/>
    </xf>
    <xf numFmtId="0" fontId="38" fillId="0" borderId="0" xfId="0" applyFont="1" applyAlignment="1">
      <alignment horizontal="center" vertical="center"/>
    </xf>
    <xf numFmtId="0" fontId="14" fillId="0" borderId="0" xfId="0" applyFont="1" applyAlignment="1">
      <alignment horizontal="right" vertical="center"/>
    </xf>
    <xf numFmtId="0" fontId="28" fillId="2" borderId="2" xfId="3" applyFont="1" applyFill="1" applyBorder="1" applyAlignment="1">
      <alignment horizontal="center" vertical="center"/>
    </xf>
    <xf numFmtId="0" fontId="14" fillId="0" borderId="2" xfId="0" applyFont="1" applyBorder="1">
      <alignment vertical="center"/>
    </xf>
    <xf numFmtId="176" fontId="14" fillId="0" borderId="0" xfId="0" applyNumberFormat="1" applyFont="1">
      <alignment vertical="center"/>
    </xf>
    <xf numFmtId="3" fontId="14" fillId="0" borderId="0" xfId="0" applyNumberFormat="1" applyFont="1">
      <alignment vertical="center"/>
    </xf>
    <xf numFmtId="0" fontId="15" fillId="0" borderId="2" xfId="3" applyFont="1" applyBorder="1">
      <alignment vertical="center"/>
    </xf>
    <xf numFmtId="9" fontId="15" fillId="0" borderId="2" xfId="2" applyFont="1" applyBorder="1">
      <alignment vertical="center"/>
    </xf>
    <xf numFmtId="191" fontId="33" fillId="0" borderId="2" xfId="3" applyNumberFormat="1" applyFont="1" applyBorder="1">
      <alignment vertical="center"/>
    </xf>
    <xf numFmtId="0" fontId="28" fillId="4" borderId="7" xfId="0" applyFont="1" applyFill="1" applyBorder="1" applyAlignment="1">
      <alignment horizontal="center" vertical="center"/>
    </xf>
    <xf numFmtId="0" fontId="12" fillId="0" borderId="2" xfId="0" applyFont="1" applyBorder="1">
      <alignment vertical="center"/>
    </xf>
    <xf numFmtId="49" fontId="12" fillId="0" borderId="2" xfId="0" applyNumberFormat="1" applyFont="1" applyBorder="1" applyAlignment="1">
      <alignment horizontal="center" vertical="center"/>
    </xf>
    <xf numFmtId="3" fontId="0" fillId="0" borderId="0" xfId="0" applyNumberFormat="1">
      <alignment vertical="center"/>
    </xf>
    <xf numFmtId="0" fontId="43" fillId="0" borderId="0" xfId="0" applyFont="1">
      <alignment vertical="center"/>
    </xf>
    <xf numFmtId="0" fontId="48" fillId="8" borderId="0" xfId="0" quotePrefix="1" applyFont="1" applyFill="1">
      <alignment vertical="center"/>
    </xf>
    <xf numFmtId="0" fontId="48" fillId="8" borderId="0" xfId="0" applyFont="1" applyFill="1">
      <alignment vertical="center"/>
    </xf>
    <xf numFmtId="3" fontId="15" fillId="0" borderId="0" xfId="0" applyNumberFormat="1" applyFont="1">
      <alignment vertical="center"/>
    </xf>
    <xf numFmtId="0" fontId="18" fillId="0" borderId="0" xfId="0" applyFont="1">
      <alignment vertical="center"/>
    </xf>
    <xf numFmtId="0" fontId="52" fillId="0" borderId="0" xfId="0" applyFont="1" applyAlignment="1">
      <alignment horizontal="center" vertical="center"/>
    </xf>
    <xf numFmtId="0" fontId="50" fillId="0" borderId="0" xfId="3" applyFont="1">
      <alignment vertical="center"/>
    </xf>
    <xf numFmtId="0" fontId="18" fillId="0" borderId="0" xfId="3" applyFont="1">
      <alignment vertical="center"/>
    </xf>
    <xf numFmtId="0" fontId="52" fillId="0" borderId="0" xfId="0" applyFont="1" applyAlignment="1">
      <alignment horizontal="right" vertical="center"/>
    </xf>
    <xf numFmtId="0" fontId="18" fillId="0" borderId="2" xfId="3" applyFont="1" applyBorder="1" applyAlignment="1">
      <alignment horizontal="center" vertical="center"/>
    </xf>
    <xf numFmtId="0" fontId="18" fillId="0" borderId="2" xfId="3" applyFont="1" applyBorder="1" applyAlignment="1">
      <alignment horizontal="centerContinuous" vertical="center"/>
    </xf>
    <xf numFmtId="0" fontId="18" fillId="0" borderId="2" xfId="3" applyFont="1" applyBorder="1" applyAlignment="1">
      <alignment vertical="center" shrinkToFit="1"/>
    </xf>
    <xf numFmtId="14" fontId="18" fillId="0" borderId="2" xfId="3" applyNumberFormat="1" applyFont="1" applyBorder="1" applyAlignment="1">
      <alignment horizontal="center" vertical="center"/>
    </xf>
    <xf numFmtId="0" fontId="18" fillId="0" borderId="2" xfId="0" applyFont="1" applyBorder="1" applyAlignment="1">
      <alignment vertical="center" wrapText="1"/>
    </xf>
    <xf numFmtId="0" fontId="18" fillId="0" borderId="2" xfId="0" applyFont="1" applyBorder="1" applyAlignment="1">
      <alignment vertical="center" shrinkToFit="1"/>
    </xf>
    <xf numFmtId="186" fontId="18" fillId="0" borderId="2" xfId="3" applyNumberFormat="1" applyFont="1" applyBorder="1" applyAlignment="1">
      <alignment horizontal="center" vertical="center"/>
    </xf>
    <xf numFmtId="185" fontId="18" fillId="0" borderId="2" xfId="3" applyNumberFormat="1" applyFont="1" applyBorder="1" applyAlignment="1">
      <alignment horizontal="center" vertical="center"/>
    </xf>
    <xf numFmtId="0" fontId="18" fillId="0" borderId="2" xfId="0" applyFont="1" applyBorder="1" applyAlignment="1">
      <alignment horizontal="center" vertical="center" wrapText="1"/>
    </xf>
    <xf numFmtId="0" fontId="12" fillId="0" borderId="2" xfId="0" applyFont="1" applyBorder="1" applyAlignment="1">
      <alignment vertical="center" wrapText="1"/>
    </xf>
    <xf numFmtId="0" fontId="14" fillId="0" borderId="2" xfId="0" applyFont="1" applyBorder="1" applyAlignment="1">
      <alignment vertical="center" wrapText="1"/>
    </xf>
    <xf numFmtId="0" fontId="0" fillId="0" borderId="1" xfId="0" applyBorder="1">
      <alignment vertical="center"/>
    </xf>
    <xf numFmtId="0" fontId="12" fillId="0" borderId="0" xfId="0" applyFont="1">
      <alignment vertical="center"/>
    </xf>
    <xf numFmtId="188" fontId="14" fillId="0" borderId="2" xfId="0" applyNumberFormat="1" applyFont="1" applyBorder="1">
      <alignment vertical="center"/>
    </xf>
    <xf numFmtId="14" fontId="33" fillId="0" borderId="2" xfId="3" applyNumberFormat="1" applyFont="1" applyBorder="1" applyAlignment="1">
      <alignment vertical="center" shrinkToFit="1"/>
    </xf>
    <xf numFmtId="0" fontId="40" fillId="0" borderId="2" xfId="0" applyFont="1" applyBorder="1" applyAlignment="1">
      <alignment horizontal="center" vertical="center"/>
    </xf>
    <xf numFmtId="188" fontId="33" fillId="0" borderId="2" xfId="3" applyNumberFormat="1" applyFont="1" applyBorder="1">
      <alignment vertical="center"/>
    </xf>
    <xf numFmtId="193" fontId="33" fillId="0" borderId="2" xfId="3" applyNumberFormat="1" applyFont="1" applyBorder="1">
      <alignment vertical="center"/>
    </xf>
    <xf numFmtId="194" fontId="33" fillId="0" borderId="2" xfId="3" applyNumberFormat="1" applyFont="1" applyBorder="1">
      <alignment vertical="center"/>
    </xf>
    <xf numFmtId="0" fontId="54" fillId="0" borderId="0" xfId="0" applyFont="1">
      <alignment vertical="center"/>
    </xf>
    <xf numFmtId="178" fontId="14" fillId="0" borderId="2" xfId="2" applyNumberFormat="1" applyFont="1" applyBorder="1">
      <alignment vertical="center"/>
    </xf>
    <xf numFmtId="10" fontId="36" fillId="4" borderId="10" xfId="3" applyNumberFormat="1" applyFont="1" applyFill="1" applyBorder="1" applyAlignment="1">
      <alignment horizontal="center" vertical="center"/>
    </xf>
    <xf numFmtId="3" fontId="33" fillId="0" borderId="0" xfId="3" applyNumberFormat="1" applyFont="1" applyAlignment="1">
      <alignment horizontal="center" vertical="center"/>
    </xf>
    <xf numFmtId="189" fontId="15" fillId="0" borderId="0" xfId="0" applyNumberFormat="1" applyFont="1">
      <alignment vertical="center"/>
    </xf>
    <xf numFmtId="3" fontId="12" fillId="0" borderId="2" xfId="0" applyNumberFormat="1" applyFont="1" applyBorder="1">
      <alignment vertical="center"/>
    </xf>
    <xf numFmtId="0" fontId="34" fillId="6" borderId="0" xfId="3" applyFont="1" applyFill="1">
      <alignment vertical="center"/>
    </xf>
    <xf numFmtId="0" fontId="11" fillId="0" borderId="0" xfId="0" applyFont="1">
      <alignment vertical="center"/>
    </xf>
    <xf numFmtId="10" fontId="33" fillId="0" borderId="2" xfId="3" applyNumberFormat="1" applyFont="1" applyBorder="1">
      <alignment vertical="center"/>
    </xf>
    <xf numFmtId="10" fontId="33" fillId="4" borderId="2" xfId="2" applyNumberFormat="1" applyFont="1" applyFill="1" applyBorder="1" applyAlignment="1">
      <alignment vertical="center"/>
    </xf>
    <xf numFmtId="10" fontId="36" fillId="4" borderId="9" xfId="2" applyNumberFormat="1" applyFont="1" applyFill="1" applyBorder="1" applyAlignment="1">
      <alignment horizontal="centerContinuous" vertical="center" wrapText="1"/>
    </xf>
    <xf numFmtId="10" fontId="36" fillId="4" borderId="10" xfId="2" applyNumberFormat="1" applyFont="1" applyFill="1" applyBorder="1" applyAlignment="1">
      <alignment horizontal="centerContinuous" vertical="center" wrapText="1"/>
    </xf>
    <xf numFmtId="10" fontId="18" fillId="0" borderId="2" xfId="0" applyNumberFormat="1" applyFont="1" applyBorder="1" applyAlignment="1">
      <alignment horizontal="right" vertical="center" wrapText="1"/>
    </xf>
    <xf numFmtId="0" fontId="50" fillId="0" borderId="0" xfId="24" applyFont="1">
      <alignment vertical="center"/>
    </xf>
    <xf numFmtId="0" fontId="41" fillId="0" borderId="0" xfId="32" applyFont="1"/>
    <xf numFmtId="0" fontId="41" fillId="0" borderId="0" xfId="0" applyFont="1" applyAlignment="1"/>
    <xf numFmtId="0" fontId="58" fillId="6" borderId="0" xfId="3" applyFont="1" applyFill="1">
      <alignment vertical="center"/>
    </xf>
    <xf numFmtId="10" fontId="37" fillId="6" borderId="2" xfId="2" applyNumberFormat="1" applyFont="1" applyFill="1" applyBorder="1" applyAlignment="1">
      <alignment horizontal="center" vertical="center"/>
    </xf>
    <xf numFmtId="0" fontId="18" fillId="4" borderId="2" xfId="3" applyFont="1" applyFill="1" applyBorder="1" applyAlignment="1">
      <alignment horizontal="center" vertical="center"/>
    </xf>
    <xf numFmtId="0" fontId="54" fillId="0" borderId="17" xfId="0" applyFont="1" applyBorder="1">
      <alignment vertical="center"/>
    </xf>
    <xf numFmtId="0" fontId="15" fillId="2" borderId="2" xfId="3" applyFont="1" applyFill="1" applyBorder="1">
      <alignment vertical="center"/>
    </xf>
    <xf numFmtId="198" fontId="15" fillId="2" borderId="2" xfId="3" applyNumberFormat="1" applyFont="1" applyFill="1" applyBorder="1">
      <alignment vertical="center"/>
    </xf>
    <xf numFmtId="179" fontId="54" fillId="0" borderId="0" xfId="2" applyNumberFormat="1" applyFont="1">
      <alignment vertical="center"/>
    </xf>
    <xf numFmtId="0" fontId="15" fillId="0" borderId="2" xfId="3" applyFont="1" applyBorder="1" applyAlignment="1">
      <alignment horizontal="left" vertical="center" indent="1"/>
    </xf>
    <xf numFmtId="198" fontId="15" fillId="0" borderId="2" xfId="3" applyNumberFormat="1" applyFont="1" applyBorder="1">
      <alignment vertical="center"/>
    </xf>
    <xf numFmtId="179" fontId="54" fillId="0" borderId="0" xfId="0" applyNumberFormat="1" applyFont="1">
      <alignment vertical="center"/>
    </xf>
    <xf numFmtId="198" fontId="54" fillId="0" borderId="0" xfId="0" applyNumberFormat="1" applyFont="1">
      <alignment vertical="center"/>
    </xf>
    <xf numFmtId="198" fontId="15" fillId="0" borderId="0" xfId="0" applyNumberFormat="1" applyFont="1">
      <alignment vertical="center"/>
    </xf>
    <xf numFmtId="3" fontId="15" fillId="0" borderId="0" xfId="3" applyNumberFormat="1" applyFont="1">
      <alignment vertical="center"/>
    </xf>
    <xf numFmtId="10" fontId="15" fillId="0" borderId="0" xfId="3" applyNumberFormat="1" applyFont="1">
      <alignment vertical="center"/>
    </xf>
    <xf numFmtId="0" fontId="50" fillId="2" borderId="3" xfId="0" applyFont="1" applyFill="1" applyBorder="1">
      <alignment vertical="center"/>
    </xf>
    <xf numFmtId="0" fontId="15" fillId="2" borderId="4" xfId="0" applyFont="1" applyFill="1" applyBorder="1">
      <alignment vertical="center"/>
    </xf>
    <xf numFmtId="0" fontId="49" fillId="2" borderId="2" xfId="0" applyFont="1" applyFill="1" applyBorder="1">
      <alignment vertical="center"/>
    </xf>
    <xf numFmtId="0" fontId="15" fillId="0" borderId="3" xfId="0" applyFont="1" applyBorder="1" applyAlignment="1">
      <alignment horizontal="left" vertical="center" indent="1"/>
    </xf>
    <xf numFmtId="0" fontId="15" fillId="0" borderId="4" xfId="0" applyFont="1" applyBorder="1">
      <alignment vertical="center"/>
    </xf>
    <xf numFmtId="10" fontId="18" fillId="0" borderId="2" xfId="0" applyNumberFormat="1" applyFont="1" applyBorder="1">
      <alignment vertical="center"/>
    </xf>
    <xf numFmtId="10" fontId="15" fillId="0" borderId="2" xfId="0" applyNumberFormat="1" applyFont="1" applyBorder="1">
      <alignment vertical="center"/>
    </xf>
    <xf numFmtId="0" fontId="15" fillId="2" borderId="3" xfId="0" applyFont="1" applyFill="1" applyBorder="1" applyAlignment="1">
      <alignment horizontal="left" vertical="center" indent="1"/>
    </xf>
    <xf numFmtId="0" fontId="15" fillId="0" borderId="2" xfId="0" applyFont="1" applyBorder="1">
      <alignment vertical="center"/>
    </xf>
    <xf numFmtId="0" fontId="36" fillId="4" borderId="10" xfId="3" applyFont="1" applyFill="1" applyBorder="1" applyAlignment="1">
      <alignment horizontal="center" vertical="center"/>
    </xf>
    <xf numFmtId="0" fontId="11" fillId="0" borderId="0" xfId="32" applyFont="1" applyAlignment="1">
      <alignment vertical="center"/>
    </xf>
    <xf numFmtId="0" fontId="58" fillId="0" borderId="0" xfId="32" applyFont="1" applyAlignment="1">
      <alignment vertical="center"/>
    </xf>
    <xf numFmtId="0" fontId="33" fillId="6" borderId="0" xfId="24" applyFont="1" applyFill="1">
      <alignment vertical="center"/>
    </xf>
    <xf numFmtId="0" fontId="33" fillId="0" borderId="0" xfId="32" applyFont="1" applyAlignment="1">
      <alignment vertical="center"/>
    </xf>
    <xf numFmtId="0" fontId="66" fillId="6" borderId="0" xfId="24" applyFont="1" applyFill="1">
      <alignment vertical="center"/>
    </xf>
    <xf numFmtId="14" fontId="11" fillId="0" borderId="0" xfId="32" applyNumberFormat="1" applyFont="1" applyAlignment="1">
      <alignment horizontal="left" vertical="center"/>
    </xf>
    <xf numFmtId="180" fontId="14" fillId="0" borderId="2" xfId="0" applyNumberFormat="1" applyFont="1" applyBorder="1" applyAlignment="1">
      <alignment horizontal="center" vertical="center"/>
    </xf>
    <xf numFmtId="10" fontId="15" fillId="0" borderId="2" xfId="2" quotePrefix="1" applyNumberFormat="1" applyFont="1" applyBorder="1" applyAlignment="1">
      <alignment vertical="center"/>
    </xf>
    <xf numFmtId="3" fontId="15" fillId="0" borderId="2" xfId="0" quotePrefix="1" applyNumberFormat="1" applyFont="1" applyBorder="1">
      <alignment vertical="center"/>
    </xf>
    <xf numFmtId="0" fontId="15" fillId="0" borderId="2" xfId="0" quotePrefix="1" applyFont="1" applyBorder="1">
      <alignment vertical="center"/>
    </xf>
    <xf numFmtId="0" fontId="18" fillId="0" borderId="0" xfId="0" applyFont="1" applyAlignment="1">
      <alignment horizontal="right" vertical="center"/>
    </xf>
    <xf numFmtId="0" fontId="15" fillId="0" borderId="0" xfId="0" applyFont="1" applyAlignment="1">
      <alignment horizontal="right" vertical="center"/>
    </xf>
    <xf numFmtId="0" fontId="11" fillId="0" borderId="2" xfId="0" applyFont="1" applyBorder="1">
      <alignment vertical="center"/>
    </xf>
    <xf numFmtId="0" fontId="11" fillId="0" borderId="2" xfId="0" applyFont="1" applyBorder="1" applyAlignment="1">
      <alignment vertical="center" wrapText="1"/>
    </xf>
    <xf numFmtId="49" fontId="11" fillId="0" borderId="2" xfId="0" applyNumberFormat="1" applyFont="1" applyBorder="1" applyAlignment="1">
      <alignment horizontal="center" vertical="center"/>
    </xf>
    <xf numFmtId="0" fontId="11" fillId="0" borderId="2" xfId="0" applyFont="1" applyBorder="1" applyAlignment="1">
      <alignment horizontal="center" vertical="center"/>
    </xf>
    <xf numFmtId="14" fontId="11" fillId="0" borderId="2" xfId="22" applyNumberFormat="1" applyFont="1" applyFill="1" applyBorder="1">
      <alignment vertical="center"/>
    </xf>
    <xf numFmtId="10" fontId="33" fillId="0" borderId="2" xfId="2" applyNumberFormat="1" applyFont="1" applyBorder="1">
      <alignment vertical="center"/>
    </xf>
    <xf numFmtId="0" fontId="15" fillId="0" borderId="25" xfId="0" applyFont="1" applyBorder="1" applyAlignment="1">
      <alignment horizontal="center" vertical="center"/>
    </xf>
    <xf numFmtId="3" fontId="48" fillId="4" borderId="2" xfId="3" applyNumberFormat="1" applyFont="1" applyFill="1" applyBorder="1" applyAlignment="1">
      <alignment horizontal="center" vertical="center"/>
    </xf>
    <xf numFmtId="201" fontId="48" fillId="4" borderId="2" xfId="3" applyNumberFormat="1" applyFont="1" applyFill="1" applyBorder="1" applyAlignment="1">
      <alignment horizontal="center" vertical="center"/>
    </xf>
    <xf numFmtId="202" fontId="48" fillId="4" borderId="2" xfId="3" applyNumberFormat="1" applyFont="1" applyFill="1" applyBorder="1" applyAlignment="1">
      <alignment horizontal="center" vertical="center"/>
    </xf>
    <xf numFmtId="3" fontId="18" fillId="0" borderId="2" xfId="3" applyNumberFormat="1" applyFont="1" applyBorder="1" applyAlignment="1">
      <alignment horizontal="center" vertical="center"/>
    </xf>
    <xf numFmtId="179" fontId="15" fillId="0" borderId="0" xfId="2" applyNumberFormat="1" applyFont="1">
      <alignment vertical="center"/>
    </xf>
    <xf numFmtId="10" fontId="15" fillId="0" borderId="25" xfId="2" applyNumberFormat="1" applyFont="1" applyBorder="1">
      <alignment vertical="center"/>
    </xf>
    <xf numFmtId="201" fontId="18" fillId="0" borderId="2" xfId="3" applyNumberFormat="1" applyFont="1" applyBorder="1" applyAlignment="1">
      <alignment horizontal="center" vertical="center"/>
    </xf>
    <xf numFmtId="0" fontId="15" fillId="0" borderId="0" xfId="3" applyFont="1" applyAlignment="1">
      <alignment vertical="center" shrinkToFit="1"/>
    </xf>
    <xf numFmtId="41" fontId="15" fillId="0" borderId="0" xfId="3" applyNumberFormat="1" applyFont="1">
      <alignment vertical="center"/>
    </xf>
    <xf numFmtId="184" fontId="49" fillId="7" borderId="2" xfId="3" applyNumberFormat="1" applyFont="1" applyFill="1" applyBorder="1" applyAlignment="1">
      <alignment horizontal="centerContinuous" vertical="center"/>
    </xf>
    <xf numFmtId="184" fontId="49" fillId="7" borderId="2" xfId="3" applyNumberFormat="1" applyFont="1" applyFill="1" applyBorder="1" applyAlignment="1">
      <alignment horizontal="center" vertical="center"/>
    </xf>
    <xf numFmtId="184" fontId="49" fillId="7" borderId="8" xfId="3" applyNumberFormat="1" applyFont="1" applyFill="1" applyBorder="1" applyAlignment="1">
      <alignment horizontal="centerContinuous" vertical="center"/>
    </xf>
    <xf numFmtId="184" fontId="49" fillId="7" borderId="9" xfId="3" applyNumberFormat="1" applyFont="1" applyFill="1" applyBorder="1" applyAlignment="1">
      <alignment horizontal="centerContinuous" vertical="center"/>
    </xf>
    <xf numFmtId="184" fontId="49" fillId="7" borderId="10" xfId="3" applyNumberFormat="1" applyFont="1" applyFill="1" applyBorder="1" applyAlignment="1">
      <alignment horizontal="centerContinuous" vertical="center"/>
    </xf>
    <xf numFmtId="41" fontId="49" fillId="7" borderId="2" xfId="3" applyNumberFormat="1" applyFont="1" applyFill="1" applyBorder="1" applyAlignment="1">
      <alignment horizontal="center" vertical="center"/>
    </xf>
    <xf numFmtId="3" fontId="49" fillId="7" borderId="2" xfId="1" applyNumberFormat="1" applyFont="1" applyFill="1" applyBorder="1" applyAlignment="1">
      <alignment horizontal="center" vertical="center" shrinkToFit="1"/>
    </xf>
    <xf numFmtId="184" fontId="49" fillId="7" borderId="14" xfId="3" applyNumberFormat="1" applyFont="1" applyFill="1" applyBorder="1" applyAlignment="1">
      <alignment horizontal="centerContinuous" vertical="center"/>
    </xf>
    <xf numFmtId="184" fontId="49" fillId="7" borderId="0" xfId="3" applyNumberFormat="1" applyFont="1" applyFill="1" applyAlignment="1">
      <alignment horizontal="centerContinuous" vertical="center"/>
    </xf>
    <xf numFmtId="184" fontId="49" fillId="7" borderId="15" xfId="3" applyNumberFormat="1" applyFont="1" applyFill="1" applyBorder="1" applyAlignment="1">
      <alignment horizontal="centerContinuous" vertical="center"/>
    </xf>
    <xf numFmtId="187" fontId="49" fillId="7" borderId="2" xfId="1" applyNumberFormat="1" applyFont="1" applyFill="1" applyBorder="1" applyAlignment="1">
      <alignment horizontal="center" vertical="center" shrinkToFit="1"/>
    </xf>
    <xf numFmtId="184" fontId="49" fillId="7" borderId="11" xfId="3" applyNumberFormat="1" applyFont="1" applyFill="1" applyBorder="1" applyAlignment="1">
      <alignment horizontal="centerContinuous" vertical="center"/>
    </xf>
    <xf numFmtId="184" fontId="49" fillId="7" borderId="12" xfId="3" applyNumberFormat="1" applyFont="1" applyFill="1" applyBorder="1" applyAlignment="1">
      <alignment horizontal="centerContinuous" vertical="center"/>
    </xf>
    <xf numFmtId="184" fontId="49" fillId="7" borderId="13" xfId="3" applyNumberFormat="1" applyFont="1" applyFill="1" applyBorder="1" applyAlignment="1">
      <alignment horizontal="centerContinuous" vertical="center"/>
    </xf>
    <xf numFmtId="0" fontId="49" fillId="7" borderId="2" xfId="3" applyFont="1" applyFill="1" applyBorder="1" applyAlignment="1">
      <alignment horizontal="center" vertical="center" wrapText="1"/>
    </xf>
    <xf numFmtId="0" fontId="50" fillId="4" borderId="2" xfId="3" applyFont="1" applyFill="1" applyBorder="1">
      <alignment vertical="center"/>
    </xf>
    <xf numFmtId="0" fontId="50" fillId="4" borderId="2" xfId="3" applyFont="1" applyFill="1" applyBorder="1" applyAlignment="1">
      <alignment vertical="center" shrinkToFit="1"/>
    </xf>
    <xf numFmtId="0" fontId="48" fillId="4" borderId="2" xfId="3" applyFont="1" applyFill="1" applyBorder="1">
      <alignment vertical="center"/>
    </xf>
    <xf numFmtId="41" fontId="50" fillId="4" borderId="2" xfId="3" applyNumberFormat="1" applyFont="1" applyFill="1" applyBorder="1">
      <alignment vertical="center"/>
    </xf>
    <xf numFmtId="0" fontId="50" fillId="0" borderId="2" xfId="3" applyFont="1" applyBorder="1">
      <alignment vertical="center"/>
    </xf>
    <xf numFmtId="0" fontId="50" fillId="0" borderId="2" xfId="3" applyFont="1" applyBorder="1" applyAlignment="1">
      <alignment vertical="center" shrinkToFit="1"/>
    </xf>
    <xf numFmtId="0" fontId="48" fillId="0" borderId="2" xfId="3" applyFont="1" applyBorder="1">
      <alignment vertical="center"/>
    </xf>
    <xf numFmtId="3" fontId="50" fillId="0" borderId="2" xfId="3" applyNumberFormat="1" applyFont="1" applyBorder="1">
      <alignment vertical="center"/>
    </xf>
    <xf numFmtId="0" fontId="73" fillId="0" borderId="2" xfId="3" applyFont="1" applyBorder="1">
      <alignment vertical="center"/>
    </xf>
    <xf numFmtId="3" fontId="73" fillId="0" borderId="2" xfId="3" applyNumberFormat="1" applyFont="1" applyBorder="1" applyAlignment="1">
      <alignment horizontal="center" vertical="center"/>
    </xf>
    <xf numFmtId="188" fontId="73" fillId="0" borderId="2" xfId="3" applyNumberFormat="1" applyFont="1" applyBorder="1" applyAlignment="1">
      <alignment horizontal="center" vertical="center"/>
    </xf>
    <xf numFmtId="203" fontId="73" fillId="0" borderId="2" xfId="3" applyNumberFormat="1" applyFont="1" applyBorder="1" applyAlignment="1">
      <alignment horizontal="center" vertical="center"/>
    </xf>
    <xf numFmtId="0" fontId="73" fillId="2" borderId="2" xfId="3" applyFont="1" applyFill="1" applyBorder="1">
      <alignment vertical="center"/>
    </xf>
    <xf numFmtId="3" fontId="73" fillId="2" borderId="2" xfId="3" applyNumberFormat="1" applyFont="1" applyFill="1" applyBorder="1" applyAlignment="1">
      <alignment horizontal="center" vertical="center"/>
    </xf>
    <xf numFmtId="3" fontId="15" fillId="2" borderId="2" xfId="3" applyNumberFormat="1" applyFont="1" applyFill="1" applyBorder="1">
      <alignment vertical="center"/>
    </xf>
    <xf numFmtId="3" fontId="15" fillId="0" borderId="2" xfId="3" applyNumberFormat="1" applyFont="1" applyBorder="1" applyAlignment="1">
      <alignment vertical="center" shrinkToFit="1"/>
    </xf>
    <xf numFmtId="3" fontId="74" fillId="0" borderId="2" xfId="3" applyNumberFormat="1" applyFont="1" applyBorder="1" applyAlignment="1">
      <alignment horizontal="center" vertical="center"/>
    </xf>
    <xf numFmtId="3" fontId="50" fillId="4" borderId="2" xfId="3" applyNumberFormat="1" applyFont="1" applyFill="1" applyBorder="1">
      <alignment vertical="center"/>
    </xf>
    <xf numFmtId="9" fontId="48" fillId="0" borderId="2" xfId="2" applyFont="1" applyFill="1" applyBorder="1" applyAlignment="1">
      <alignment horizontal="center" vertical="center"/>
    </xf>
    <xf numFmtId="3" fontId="48" fillId="0" borderId="2" xfId="3" applyNumberFormat="1" applyFont="1" applyBorder="1" applyAlignment="1">
      <alignment horizontal="center" vertical="center"/>
    </xf>
    <xf numFmtId="184" fontId="73" fillId="0" borderId="2" xfId="3" applyNumberFormat="1" applyFont="1" applyBorder="1">
      <alignment vertical="center"/>
    </xf>
    <xf numFmtId="3" fontId="73" fillId="0" borderId="2" xfId="2" applyNumberFormat="1" applyFont="1" applyFill="1" applyBorder="1" applyAlignment="1">
      <alignment horizontal="center" vertical="center"/>
    </xf>
    <xf numFmtId="179" fontId="73" fillId="0" borderId="2" xfId="2" applyNumberFormat="1" applyFont="1" applyFill="1" applyBorder="1" applyAlignment="1">
      <alignment horizontal="center" vertical="center"/>
    </xf>
    <xf numFmtId="9" fontId="73" fillId="0" borderId="2" xfId="2" applyFont="1" applyFill="1" applyBorder="1" applyAlignment="1">
      <alignment horizontal="center" vertical="center"/>
    </xf>
    <xf numFmtId="4" fontId="73" fillId="0" borderId="2" xfId="2" applyNumberFormat="1" applyFont="1" applyFill="1" applyBorder="1" applyAlignment="1">
      <alignment horizontal="center" vertical="center"/>
    </xf>
    <xf numFmtId="179" fontId="73" fillId="7" borderId="2" xfId="2" applyNumberFormat="1" applyFont="1" applyFill="1" applyBorder="1" applyAlignment="1">
      <alignment horizontal="center" vertical="center"/>
    </xf>
    <xf numFmtId="3" fontId="73" fillId="7" borderId="2" xfId="2" applyNumberFormat="1" applyFont="1" applyFill="1" applyBorder="1" applyAlignment="1">
      <alignment horizontal="center" vertical="center"/>
    </xf>
    <xf numFmtId="188" fontId="73" fillId="0" borderId="2" xfId="2" applyNumberFormat="1" applyFont="1" applyFill="1" applyBorder="1" applyAlignment="1">
      <alignment horizontal="center" vertical="center"/>
    </xf>
    <xf numFmtId="182" fontId="73" fillId="0" borderId="2" xfId="2" applyNumberFormat="1" applyFont="1" applyFill="1" applyBorder="1" applyAlignment="1">
      <alignment horizontal="center" vertical="center"/>
    </xf>
    <xf numFmtId="189" fontId="15" fillId="0" borderId="2" xfId="3" applyNumberFormat="1" applyFont="1" applyBorder="1">
      <alignment vertical="center"/>
    </xf>
    <xf numFmtId="0" fontId="15" fillId="0" borderId="2" xfId="3" applyFont="1" applyBorder="1" applyAlignment="1">
      <alignment vertical="center" shrinkToFit="1"/>
    </xf>
    <xf numFmtId="41" fontId="15" fillId="0" borderId="2" xfId="3" applyNumberFormat="1" applyFont="1" applyBorder="1">
      <alignment vertical="center"/>
    </xf>
    <xf numFmtId="189" fontId="15" fillId="0" borderId="2" xfId="3" quotePrefix="1" applyNumberFormat="1" applyFont="1" applyBorder="1">
      <alignment vertical="center"/>
    </xf>
    <xf numFmtId="0" fontId="20" fillId="0" borderId="0" xfId="0" applyFont="1">
      <alignment vertical="center"/>
    </xf>
    <xf numFmtId="3" fontId="15" fillId="7" borderId="2" xfId="3" applyNumberFormat="1" applyFont="1" applyFill="1" applyBorder="1">
      <alignment vertical="center"/>
    </xf>
    <xf numFmtId="14" fontId="18" fillId="0" borderId="4" xfId="3" applyNumberFormat="1" applyFont="1" applyBorder="1">
      <alignment vertical="center"/>
    </xf>
    <xf numFmtId="14" fontId="15" fillId="0" borderId="5" xfId="3" applyNumberFormat="1" applyFont="1" applyBorder="1">
      <alignment vertical="center"/>
    </xf>
    <xf numFmtId="0" fontId="15" fillId="0" borderId="2" xfId="0" applyFont="1" applyBorder="1" applyAlignment="1">
      <alignment horizontal="left" vertical="center" indent="1"/>
    </xf>
    <xf numFmtId="4" fontId="15" fillId="0" borderId="2" xfId="3" quotePrefix="1" applyNumberFormat="1" applyFont="1" applyBorder="1">
      <alignment vertical="center"/>
    </xf>
    <xf numFmtId="192" fontId="15" fillId="2" borderId="2" xfId="3" applyNumberFormat="1" applyFont="1" applyFill="1" applyBorder="1">
      <alignment vertical="center"/>
    </xf>
    <xf numFmtId="192" fontId="15" fillId="0" borderId="2" xfId="3" applyNumberFormat="1" applyFont="1" applyBorder="1">
      <alignment vertical="center"/>
    </xf>
    <xf numFmtId="190" fontId="15" fillId="0" borderId="2" xfId="3" applyNumberFormat="1" applyFont="1" applyBorder="1">
      <alignment vertical="center"/>
    </xf>
    <xf numFmtId="0" fontId="48" fillId="4" borderId="6" xfId="3" applyFont="1" applyFill="1" applyBorder="1" applyAlignment="1">
      <alignment horizontal="center" vertical="center"/>
    </xf>
    <xf numFmtId="0" fontId="48" fillId="4" borderId="7" xfId="3" applyFont="1" applyFill="1" applyBorder="1" applyAlignment="1">
      <alignment horizontal="center" vertical="center"/>
    </xf>
    <xf numFmtId="192" fontId="15" fillId="0" borderId="25" xfId="0" applyNumberFormat="1" applyFont="1" applyBorder="1" applyAlignment="1">
      <alignment horizontal="center" vertical="center"/>
    </xf>
    <xf numFmtId="0" fontId="75" fillId="0" borderId="0" xfId="0" applyFont="1">
      <alignment vertical="center"/>
    </xf>
    <xf numFmtId="3" fontId="15" fillId="0" borderId="5" xfId="3" applyNumberFormat="1" applyFont="1" applyBorder="1" applyAlignment="1">
      <alignment vertical="center" shrinkToFit="1"/>
    </xf>
    <xf numFmtId="3" fontId="33" fillId="0" borderId="2" xfId="3" applyNumberFormat="1" applyFont="1" applyBorder="1" applyAlignment="1">
      <alignment horizontal="center" vertical="center"/>
    </xf>
    <xf numFmtId="3" fontId="33" fillId="0" borderId="2" xfId="3" applyNumberFormat="1" applyFont="1" applyBorder="1">
      <alignment vertical="center"/>
    </xf>
    <xf numFmtId="3" fontId="73" fillId="0" borderId="2" xfId="3" applyNumberFormat="1" applyFont="1" applyBorder="1">
      <alignment vertical="center"/>
    </xf>
    <xf numFmtId="3" fontId="73" fillId="2" borderId="2" xfId="3" applyNumberFormat="1" applyFont="1" applyFill="1" applyBorder="1">
      <alignment vertical="center"/>
    </xf>
    <xf numFmtId="0" fontId="73" fillId="0" borderId="2" xfId="3" applyFont="1" applyBorder="1" applyAlignment="1">
      <alignment vertical="center" wrapText="1"/>
    </xf>
    <xf numFmtId="0" fontId="76" fillId="0" borderId="0" xfId="0" applyFont="1">
      <alignment vertical="center"/>
    </xf>
    <xf numFmtId="0" fontId="76" fillId="0" borderId="0" xfId="0" applyFont="1" applyAlignment="1">
      <alignment horizontal="right" vertical="center"/>
    </xf>
    <xf numFmtId="0" fontId="76" fillId="0" borderId="26" xfId="0" applyFont="1" applyBorder="1" applyAlignment="1">
      <alignment horizontal="center" vertical="center"/>
    </xf>
    <xf numFmtId="0" fontId="76" fillId="0" borderId="26" xfId="0" applyFont="1" applyBorder="1">
      <alignment vertical="center"/>
    </xf>
    <xf numFmtId="41" fontId="76" fillId="0" borderId="26" xfId="1" applyFont="1" applyBorder="1" applyAlignment="1">
      <alignment horizontal="right" vertical="center"/>
    </xf>
    <xf numFmtId="41" fontId="76" fillId="0" borderId="0" xfId="1" applyFont="1">
      <alignment vertical="center"/>
    </xf>
    <xf numFmtId="0" fontId="76" fillId="2" borderId="26" xfId="0" applyFont="1" applyFill="1" applyBorder="1" applyAlignment="1">
      <alignment horizontal="center" vertical="center"/>
    </xf>
    <xf numFmtId="0" fontId="69" fillId="0" borderId="0" xfId="0" applyFont="1" applyAlignment="1">
      <alignment horizontal="center" vertical="center"/>
    </xf>
    <xf numFmtId="184" fontId="73" fillId="3" borderId="2" xfId="3" applyNumberFormat="1" applyFont="1" applyFill="1" applyBorder="1">
      <alignment vertical="center"/>
    </xf>
    <xf numFmtId="184" fontId="73" fillId="16" borderId="2" xfId="3" applyNumberFormat="1" applyFont="1" applyFill="1" applyBorder="1">
      <alignment vertical="center"/>
    </xf>
    <xf numFmtId="41" fontId="76" fillId="0" borderId="26" xfId="1" applyFont="1" applyBorder="1">
      <alignment vertical="center"/>
    </xf>
    <xf numFmtId="204" fontId="76" fillId="0" borderId="26" xfId="1" applyNumberFormat="1" applyFont="1" applyBorder="1" applyAlignment="1">
      <alignment horizontal="right" vertical="center"/>
    </xf>
    <xf numFmtId="41" fontId="77" fillId="0" borderId="26" xfId="1" applyFont="1" applyBorder="1" applyAlignment="1">
      <alignment horizontal="right" vertical="center"/>
    </xf>
    <xf numFmtId="204" fontId="77" fillId="0" borderId="26" xfId="1" applyNumberFormat="1" applyFont="1" applyBorder="1" applyAlignment="1">
      <alignment horizontal="right" vertical="center"/>
    </xf>
    <xf numFmtId="0" fontId="50" fillId="3" borderId="0" xfId="0" applyFont="1" applyFill="1">
      <alignment vertical="center"/>
    </xf>
    <xf numFmtId="0" fontId="15" fillId="0" borderId="0" xfId="0" applyFont="1" applyAlignment="1">
      <alignment horizontal="left" vertical="center" indent="1"/>
    </xf>
    <xf numFmtId="3" fontId="39" fillId="0" borderId="2" xfId="3" applyNumberFormat="1" applyFont="1" applyBorder="1" applyAlignment="1">
      <alignment horizontal="center" vertical="center"/>
    </xf>
    <xf numFmtId="3" fontId="19" fillId="5" borderId="0" xfId="3" applyNumberFormat="1" applyFont="1" applyFill="1">
      <alignment vertical="center"/>
    </xf>
    <xf numFmtId="0" fontId="43" fillId="0" borderId="0" xfId="38" applyFont="1" applyAlignment="1">
      <alignment vertical="center"/>
    </xf>
    <xf numFmtId="0" fontId="43" fillId="0" borderId="23" xfId="38" applyFont="1" applyBorder="1" applyAlignment="1">
      <alignment horizontal="centerContinuous" vertical="center"/>
    </xf>
    <xf numFmtId="0" fontId="43" fillId="0" borderId="28" xfId="38" applyFont="1" applyBorder="1" applyAlignment="1">
      <alignment horizontal="centerContinuous" vertical="center"/>
    </xf>
    <xf numFmtId="0" fontId="43" fillId="0" borderId="29" xfId="5" applyFont="1" applyBorder="1">
      <alignment vertical="center"/>
    </xf>
    <xf numFmtId="205" fontId="43" fillId="0" borderId="29" xfId="5" applyNumberFormat="1" applyFont="1" applyBorder="1">
      <alignment vertical="center"/>
    </xf>
    <xf numFmtId="205" fontId="43" fillId="0" borderId="24" xfId="5" applyNumberFormat="1" applyFont="1" applyBorder="1">
      <alignment vertical="center"/>
    </xf>
    <xf numFmtId="0" fontId="43" fillId="0" borderId="30" xfId="5" applyFont="1" applyBorder="1">
      <alignment vertical="center"/>
    </xf>
    <xf numFmtId="205" fontId="43" fillId="0" borderId="32" xfId="5" applyNumberFormat="1" applyFont="1" applyBorder="1">
      <alignment vertical="center"/>
    </xf>
    <xf numFmtId="205" fontId="43" fillId="0" borderId="31" xfId="5" applyNumberFormat="1" applyFont="1" applyBorder="1">
      <alignment vertical="center"/>
    </xf>
    <xf numFmtId="0" fontId="47" fillId="17" borderId="0" xfId="38" applyFont="1" applyFill="1" applyAlignment="1">
      <alignment vertical="center"/>
    </xf>
    <xf numFmtId="0" fontId="78" fillId="0" borderId="0" xfId="0" applyFont="1" applyAlignment="1">
      <alignment horizontal="left" vertical="center"/>
    </xf>
    <xf numFmtId="0" fontId="41" fillId="0" borderId="0" xfId="0" applyFont="1" applyAlignment="1">
      <alignment horizontal="left" vertical="center"/>
    </xf>
    <xf numFmtId="0" fontId="42" fillId="0" borderId="0" xfId="0" applyFont="1">
      <alignment vertical="center"/>
    </xf>
    <xf numFmtId="0" fontId="79" fillId="0" borderId="0" xfId="0" applyFont="1">
      <alignment vertical="center"/>
    </xf>
    <xf numFmtId="0" fontId="80" fillId="0" borderId="0" xfId="0" applyFont="1">
      <alignment vertical="center"/>
    </xf>
    <xf numFmtId="0" fontId="81" fillId="0" borderId="25" xfId="0" applyFont="1" applyBorder="1" applyAlignment="1">
      <alignment horizontal="left" vertical="center"/>
    </xf>
    <xf numFmtId="0" fontId="81" fillId="0" borderId="25" xfId="0" applyFont="1" applyBorder="1">
      <alignment vertical="center"/>
    </xf>
    <xf numFmtId="0" fontId="45" fillId="0" borderId="25" xfId="0" applyFont="1" applyBorder="1" applyAlignment="1">
      <alignment horizontal="left" vertical="center" wrapText="1"/>
    </xf>
    <xf numFmtId="0" fontId="43" fillId="0" borderId="25" xfId="0" applyFont="1" applyBorder="1" applyAlignment="1">
      <alignment horizontal="left" vertical="center" wrapText="1"/>
    </xf>
    <xf numFmtId="0" fontId="43" fillId="0" borderId="25" xfId="0" applyFont="1" applyBorder="1" applyAlignment="1">
      <alignment horizontal="left" vertical="center"/>
    </xf>
    <xf numFmtId="0" fontId="79" fillId="0" borderId="25" xfId="0" applyFont="1" applyBorder="1" applyAlignment="1">
      <alignment horizontal="right" vertical="center"/>
    </xf>
    <xf numFmtId="0" fontId="80" fillId="0" borderId="25" xfId="0" applyFont="1" applyBorder="1" applyAlignment="1">
      <alignment horizontal="right" vertical="center"/>
    </xf>
    <xf numFmtId="0" fontId="45" fillId="3" borderId="25" xfId="0" applyFont="1" applyFill="1" applyBorder="1" applyAlignment="1">
      <alignment horizontal="left" vertical="center" wrapText="1"/>
    </xf>
    <xf numFmtId="0" fontId="43" fillId="3" borderId="25" xfId="0" applyFont="1" applyFill="1" applyBorder="1" applyAlignment="1">
      <alignment horizontal="left" vertical="center" wrapText="1"/>
    </xf>
    <xf numFmtId="0" fontId="43" fillId="3" borderId="25" xfId="0" applyFont="1" applyFill="1" applyBorder="1" applyAlignment="1">
      <alignment horizontal="left" vertical="center"/>
    </xf>
    <xf numFmtId="0" fontId="79" fillId="3" borderId="25" xfId="0" applyFont="1" applyFill="1" applyBorder="1" applyAlignment="1">
      <alignment horizontal="right" vertical="center"/>
    </xf>
    <xf numFmtId="0" fontId="80" fillId="3" borderId="25" xfId="0" applyFont="1" applyFill="1" applyBorder="1" applyAlignment="1">
      <alignment horizontal="right" vertical="center"/>
    </xf>
    <xf numFmtId="0" fontId="22" fillId="9" borderId="0" xfId="3" applyFont="1" applyFill="1">
      <alignment vertical="center"/>
    </xf>
    <xf numFmtId="0" fontId="19" fillId="9" borderId="0" xfId="0" applyFont="1" applyFill="1">
      <alignment vertical="center"/>
    </xf>
    <xf numFmtId="3" fontId="19" fillId="9" borderId="0" xfId="0" applyNumberFormat="1" applyFont="1" applyFill="1">
      <alignment vertical="center"/>
    </xf>
    <xf numFmtId="0" fontId="49" fillId="7" borderId="0" xfId="0" quotePrefix="1" applyFont="1" applyFill="1">
      <alignment vertical="center"/>
    </xf>
    <xf numFmtId="0" fontId="49" fillId="7" borderId="0" xfId="0" applyFont="1" applyFill="1">
      <alignment vertical="center"/>
    </xf>
    <xf numFmtId="0" fontId="31" fillId="0" borderId="25" xfId="0" applyFont="1" applyBorder="1" applyAlignment="1"/>
    <xf numFmtId="49" fontId="31" fillId="0" borderId="25" xfId="0" applyNumberFormat="1" applyFont="1" applyBorder="1" applyAlignment="1"/>
    <xf numFmtId="10" fontId="31" fillId="0" borderId="25" xfId="0" applyNumberFormat="1" applyFont="1" applyBorder="1" applyAlignment="1"/>
    <xf numFmtId="10" fontId="43" fillId="0" borderId="0" xfId="38" applyNumberFormat="1" applyFont="1" applyAlignment="1">
      <alignment vertical="center"/>
    </xf>
    <xf numFmtId="0" fontId="43" fillId="0" borderId="25" xfId="38" applyFont="1" applyBorder="1" applyAlignment="1">
      <alignment horizontal="center" vertical="center"/>
    </xf>
    <xf numFmtId="0" fontId="43" fillId="0" borderId="25" xfId="38" applyFont="1" applyBorder="1" applyAlignment="1">
      <alignment vertical="center"/>
    </xf>
    <xf numFmtId="10" fontId="43" fillId="0" borderId="25" xfId="38" applyNumberFormat="1" applyFont="1" applyBorder="1" applyAlignment="1">
      <alignment vertical="center"/>
    </xf>
    <xf numFmtId="10" fontId="41" fillId="0" borderId="25" xfId="32" applyNumberFormat="1" applyFont="1" applyBorder="1"/>
    <xf numFmtId="14" fontId="31" fillId="0" borderId="25" xfId="0" applyNumberFormat="1" applyFont="1" applyBorder="1" applyAlignment="1"/>
    <xf numFmtId="179" fontId="18" fillId="0" borderId="2" xfId="0" applyNumberFormat="1" applyFont="1" applyBorder="1" applyAlignment="1">
      <alignment horizontal="right" vertical="center" wrapText="1"/>
    </xf>
    <xf numFmtId="0" fontId="84" fillId="0" borderId="0" xfId="47" applyFont="1">
      <alignment vertical="center"/>
    </xf>
    <xf numFmtId="0" fontId="51" fillId="9" borderId="0" xfId="47" applyFont="1" applyFill="1">
      <alignment vertical="center"/>
    </xf>
    <xf numFmtId="0" fontId="85" fillId="15" borderId="20" xfId="0" applyFont="1" applyFill="1" applyBorder="1" applyAlignment="1">
      <alignment horizontal="center" vertical="center" wrapText="1"/>
    </xf>
    <xf numFmtId="0" fontId="85" fillId="3" borderId="20" xfId="0" applyFont="1" applyFill="1" applyBorder="1" applyAlignment="1">
      <alignment horizontal="center" vertical="center" wrapText="1"/>
    </xf>
    <xf numFmtId="49" fontId="86" fillId="0" borderId="21" xfId="0" applyNumberFormat="1" applyFont="1" applyBorder="1" applyAlignment="1">
      <alignment horizontal="left" vertical="center" shrinkToFit="1"/>
    </xf>
    <xf numFmtId="49" fontId="86" fillId="0" borderId="21" xfId="0" applyNumberFormat="1" applyFont="1" applyBorder="1" applyAlignment="1">
      <alignment horizontal="left" vertical="center"/>
    </xf>
    <xf numFmtId="49" fontId="86" fillId="0" borderId="21" xfId="0" applyNumberFormat="1" applyFont="1" applyBorder="1" applyAlignment="1">
      <alignment horizontal="center" vertical="center"/>
    </xf>
    <xf numFmtId="3" fontId="86" fillId="0" borderId="21" xfId="0" applyNumberFormat="1" applyFont="1" applyBorder="1" applyAlignment="1">
      <alignment horizontal="right" vertical="center"/>
    </xf>
    <xf numFmtId="0" fontId="86" fillId="3" borderId="21" xfId="0" applyFont="1" applyFill="1" applyBorder="1" applyAlignment="1">
      <alignment horizontal="right" vertical="center"/>
    </xf>
    <xf numFmtId="0" fontId="86" fillId="0" borderId="21" xfId="0" applyFont="1" applyBorder="1" applyAlignment="1">
      <alignment horizontal="right" vertical="center"/>
    </xf>
    <xf numFmtId="188" fontId="86" fillId="3" borderId="21" xfId="0" applyNumberFormat="1" applyFont="1" applyFill="1" applyBorder="1" applyAlignment="1">
      <alignment horizontal="right" vertical="center"/>
    </xf>
    <xf numFmtId="179" fontId="86" fillId="3" borderId="21" xfId="2" applyNumberFormat="1" applyFont="1" applyFill="1" applyBorder="1" applyAlignment="1">
      <alignment horizontal="right" vertical="center"/>
    </xf>
    <xf numFmtId="0" fontId="0" fillId="0" borderId="26" xfId="0" applyBorder="1">
      <alignment vertical="center"/>
    </xf>
    <xf numFmtId="0" fontId="0" fillId="0" borderId="26" xfId="0" applyBorder="1" applyAlignment="1">
      <alignment horizontal="center" vertical="center"/>
    </xf>
    <xf numFmtId="3" fontId="53" fillId="3" borderId="2" xfId="3" applyNumberFormat="1" applyFont="1" applyFill="1" applyBorder="1">
      <alignment vertical="center"/>
    </xf>
    <xf numFmtId="178" fontId="43" fillId="0" borderId="0" xfId="2" applyNumberFormat="1" applyFont="1" applyAlignment="1">
      <alignment vertical="center"/>
    </xf>
    <xf numFmtId="0" fontId="28" fillId="4" borderId="6" xfId="0" applyFont="1" applyFill="1" applyBorder="1" applyAlignment="1">
      <alignment horizontal="center" vertical="center"/>
    </xf>
    <xf numFmtId="0" fontId="28" fillId="4" borderId="6" xfId="0" applyFont="1" applyFill="1" applyBorder="1" applyAlignment="1">
      <alignment horizontal="center" vertical="center" wrapText="1"/>
    </xf>
    <xf numFmtId="0" fontId="32" fillId="4" borderId="6" xfId="0" applyFont="1" applyFill="1" applyBorder="1" applyAlignment="1">
      <alignment horizontal="center" vertical="center"/>
    </xf>
    <xf numFmtId="0" fontId="32" fillId="4" borderId="6" xfId="32" applyFont="1" applyFill="1" applyBorder="1" applyAlignment="1">
      <alignment horizontal="center" vertical="center"/>
    </xf>
    <xf numFmtId="0" fontId="28" fillId="4" borderId="7" xfId="32" applyFont="1" applyFill="1" applyBorder="1" applyAlignment="1">
      <alignment horizontal="center" vertical="center"/>
    </xf>
    <xf numFmtId="178" fontId="0" fillId="0" borderId="0" xfId="2" applyNumberFormat="1" applyFont="1">
      <alignment vertical="center"/>
    </xf>
    <xf numFmtId="0" fontId="0" fillId="9" borderId="0" xfId="0" applyFill="1">
      <alignment vertical="center"/>
    </xf>
    <xf numFmtId="0" fontId="49" fillId="9" borderId="0" xfId="0" quotePrefix="1" applyFont="1" applyFill="1">
      <alignment vertical="center"/>
    </xf>
    <xf numFmtId="0" fontId="49" fillId="9" borderId="0" xfId="0" applyFont="1" applyFill="1">
      <alignment vertical="center"/>
    </xf>
    <xf numFmtId="0" fontId="0" fillId="0" borderId="0" xfId="0" applyAlignment="1"/>
    <xf numFmtId="0" fontId="28" fillId="4" borderId="6" xfId="0" applyFont="1" applyFill="1" applyBorder="1" applyAlignment="1">
      <alignment horizontal="centerContinuous" vertical="center"/>
    </xf>
    <xf numFmtId="188" fontId="12" fillId="0" borderId="2" xfId="0" applyNumberFormat="1" applyFont="1" applyBorder="1">
      <alignment vertical="center"/>
    </xf>
    <xf numFmtId="3" fontId="11" fillId="0" borderId="2" xfId="0" applyNumberFormat="1" applyFont="1" applyBorder="1">
      <alignment vertical="center"/>
    </xf>
    <xf numFmtId="188" fontId="11" fillId="0" borderId="2" xfId="0" applyNumberFormat="1" applyFont="1" applyBorder="1">
      <alignment vertical="center"/>
    </xf>
    <xf numFmtId="178" fontId="11" fillId="0" borderId="2" xfId="2" applyNumberFormat="1" applyFont="1" applyFill="1" applyBorder="1">
      <alignment vertical="center"/>
    </xf>
    <xf numFmtId="10" fontId="36" fillId="4" borderId="9" xfId="2" applyNumberFormat="1" applyFont="1" applyFill="1" applyBorder="1" applyAlignment="1">
      <alignment horizontal="center" vertical="center"/>
    </xf>
    <xf numFmtId="9" fontId="15" fillId="0" borderId="0" xfId="2" applyFont="1">
      <alignment vertical="center"/>
    </xf>
    <xf numFmtId="182" fontId="33" fillId="0" borderId="2" xfId="48" applyNumberFormat="1" applyFont="1" applyBorder="1">
      <alignment vertical="center"/>
    </xf>
    <xf numFmtId="0" fontId="36" fillId="4" borderId="2" xfId="48" applyFont="1" applyFill="1" applyBorder="1" applyAlignment="1">
      <alignment horizontal="center" vertical="center" wrapText="1"/>
    </xf>
    <xf numFmtId="206" fontId="18" fillId="0" borderId="2" xfId="3" applyNumberFormat="1" applyFont="1" applyBorder="1" applyAlignment="1">
      <alignment horizontal="center" vertical="center"/>
    </xf>
    <xf numFmtId="0" fontId="0" fillId="0" borderId="27" xfId="0" applyBorder="1">
      <alignment vertical="center"/>
    </xf>
    <xf numFmtId="3" fontId="15" fillId="0" borderId="25" xfId="0" applyNumberFormat="1" applyFont="1" applyBorder="1">
      <alignment vertical="center"/>
    </xf>
    <xf numFmtId="207" fontId="15" fillId="0" borderId="25" xfId="0" applyNumberFormat="1" applyFont="1" applyBorder="1" applyAlignment="1">
      <alignment horizontal="center" vertical="center"/>
    </xf>
    <xf numFmtId="208" fontId="15" fillId="0" borderId="25" xfId="0" applyNumberFormat="1" applyFont="1" applyBorder="1" applyAlignment="1">
      <alignment horizontal="center" vertical="center"/>
    </xf>
    <xf numFmtId="209" fontId="15" fillId="0" borderId="2" xfId="48" applyNumberFormat="1" applyFont="1" applyBorder="1">
      <alignment vertical="center"/>
    </xf>
    <xf numFmtId="3" fontId="15" fillId="0" borderId="2" xfId="0" applyNumberFormat="1" applyFont="1" applyBorder="1">
      <alignment vertical="center"/>
    </xf>
    <xf numFmtId="14" fontId="0" fillId="0" borderId="26" xfId="0" applyNumberFormat="1" applyBorder="1" applyAlignment="1">
      <alignment horizontal="center" vertical="center"/>
    </xf>
    <xf numFmtId="0" fontId="0" fillId="16" borderId="26" xfId="0" applyFill="1" applyBorder="1" applyAlignment="1">
      <alignment horizontal="center" vertical="center"/>
    </xf>
    <xf numFmtId="10" fontId="0" fillId="0" borderId="1" xfId="0" applyNumberFormat="1" applyBorder="1" applyAlignment="1">
      <alignment horizontal="center" vertical="center"/>
    </xf>
    <xf numFmtId="10" fontId="0" fillId="0" borderId="1" xfId="2" applyNumberFormat="1" applyFont="1" applyBorder="1" applyAlignment="1">
      <alignment horizontal="center" vertical="center"/>
    </xf>
    <xf numFmtId="195" fontId="43" fillId="16" borderId="26" xfId="34" applyFont="1" applyFill="1" applyBorder="1" applyAlignment="1">
      <alignment horizontal="center" vertical="center"/>
    </xf>
    <xf numFmtId="0" fontId="26" fillId="9" borderId="0" xfId="3" applyFont="1" applyFill="1">
      <alignment vertical="center"/>
    </xf>
    <xf numFmtId="0" fontId="42" fillId="8" borderId="0" xfId="0" quotePrefix="1" applyFont="1" applyFill="1">
      <alignment vertical="center"/>
    </xf>
    <xf numFmtId="195" fontId="43" fillId="0" borderId="0" xfId="34" applyFont="1" applyAlignment="1">
      <alignment vertical="center"/>
    </xf>
    <xf numFmtId="0" fontId="43" fillId="0" borderId="0" xfId="34" applyNumberFormat="1" applyFont="1" applyAlignment="1">
      <alignment horizontal="left" vertical="center"/>
    </xf>
    <xf numFmtId="196" fontId="43" fillId="0" borderId="0" xfId="34" applyNumberFormat="1" applyFont="1" applyAlignment="1">
      <alignment vertical="center"/>
    </xf>
    <xf numFmtId="0" fontId="43" fillId="10" borderId="26" xfId="34" applyNumberFormat="1" applyFont="1" applyFill="1" applyBorder="1" applyAlignment="1">
      <alignment horizontal="left" vertical="center"/>
    </xf>
    <xf numFmtId="197" fontId="43" fillId="10" borderId="26" xfId="36" applyNumberFormat="1" applyFont="1" applyFill="1" applyBorder="1" applyAlignment="1">
      <alignment vertical="center"/>
    </xf>
    <xf numFmtId="0" fontId="43" fillId="0" borderId="26" xfId="34" applyNumberFormat="1" applyFont="1" applyBorder="1" applyAlignment="1">
      <alignment horizontal="left" vertical="center"/>
    </xf>
    <xf numFmtId="10" fontId="43" fillId="0" borderId="26" xfId="2" applyNumberFormat="1" applyFont="1" applyBorder="1" applyAlignment="1">
      <alignment horizontal="center" vertical="center"/>
    </xf>
    <xf numFmtId="195" fontId="43" fillId="0" borderId="26" xfId="34" applyFont="1" applyBorder="1" applyAlignment="1">
      <alignment vertical="center"/>
    </xf>
    <xf numFmtId="0" fontId="46" fillId="9" borderId="0" xfId="0" quotePrefix="1" applyFont="1" applyFill="1">
      <alignment vertical="center"/>
    </xf>
    <xf numFmtId="0" fontId="46" fillId="9" borderId="0" xfId="0" applyFont="1" applyFill="1">
      <alignment vertical="center"/>
    </xf>
    <xf numFmtId="195" fontId="56" fillId="0" borderId="0" xfId="34" applyAlignment="1">
      <alignment vertical="center"/>
    </xf>
    <xf numFmtId="0" fontId="28" fillId="0" borderId="0" xfId="48" applyFont="1">
      <alignment vertical="center"/>
    </xf>
    <xf numFmtId="0" fontId="15" fillId="4" borderId="6" xfId="0" applyFont="1" applyFill="1" applyBorder="1" applyAlignment="1"/>
    <xf numFmtId="0" fontId="15" fillId="4" borderId="7" xfId="0" applyFont="1" applyFill="1" applyBorder="1" applyAlignment="1">
      <alignment horizontal="center" vertical="center"/>
    </xf>
    <xf numFmtId="210" fontId="15" fillId="0" borderId="0" xfId="0" applyNumberFormat="1" applyFont="1" applyAlignment="1">
      <alignment vertical="center" shrinkToFit="1"/>
    </xf>
    <xf numFmtId="210" fontId="15" fillId="0" borderId="2" xfId="0" applyNumberFormat="1" applyFont="1" applyBorder="1" applyAlignment="1">
      <alignment vertical="center" shrinkToFit="1"/>
    </xf>
    <xf numFmtId="10" fontId="15" fillId="0" borderId="25" xfId="0" applyNumberFormat="1" applyFont="1" applyBorder="1">
      <alignment vertical="center"/>
    </xf>
    <xf numFmtId="49" fontId="31" fillId="0" borderId="0" xfId="0" applyNumberFormat="1" applyFont="1" applyAlignment="1"/>
    <xf numFmtId="10" fontId="31" fillId="0" borderId="0" xfId="0" applyNumberFormat="1" applyFont="1" applyAlignment="1"/>
    <xf numFmtId="14" fontId="31" fillId="0" borderId="0" xfId="0" applyNumberFormat="1" applyFont="1" applyAlignment="1"/>
    <xf numFmtId="0" fontId="83" fillId="15" borderId="20" xfId="0" applyFont="1" applyFill="1" applyBorder="1" applyAlignment="1">
      <alignment horizontal="center" vertical="center" wrapText="1"/>
    </xf>
    <xf numFmtId="49" fontId="82" fillId="0" borderId="21" xfId="0" applyNumberFormat="1" applyFont="1" applyBorder="1" applyAlignment="1">
      <alignment horizontal="left" vertical="center"/>
    </xf>
    <xf numFmtId="49" fontId="82" fillId="0" borderId="21" xfId="0" applyNumberFormat="1" applyFont="1" applyBorder="1" applyAlignment="1">
      <alignment horizontal="center" vertical="center"/>
    </xf>
    <xf numFmtId="0" fontId="82" fillId="0" borderId="21" xfId="0" applyFont="1" applyBorder="1" applyAlignment="1">
      <alignment horizontal="right" vertical="center"/>
    </xf>
    <xf numFmtId="0" fontId="43" fillId="0" borderId="22" xfId="5" applyFont="1" applyBorder="1" applyAlignment="1">
      <alignment horizontal="center" vertical="center"/>
    </xf>
    <xf numFmtId="0" fontId="43" fillId="0" borderId="27" xfId="5" applyFont="1" applyBorder="1" applyAlignment="1">
      <alignment horizontal="center" vertical="center"/>
    </xf>
    <xf numFmtId="0" fontId="43" fillId="0" borderId="34" xfId="5" applyFont="1" applyBorder="1" applyAlignment="1">
      <alignment horizontal="center" vertical="center"/>
    </xf>
    <xf numFmtId="205" fontId="43" fillId="0" borderId="0" xfId="5" applyNumberFormat="1" applyFont="1">
      <alignment vertical="center"/>
    </xf>
    <xf numFmtId="205" fontId="43" fillId="0" borderId="22" xfId="5" applyNumberFormat="1" applyFont="1" applyBorder="1">
      <alignment vertical="center"/>
    </xf>
    <xf numFmtId="205" fontId="43" fillId="0" borderId="27" xfId="5" applyNumberFormat="1" applyFont="1" applyBorder="1">
      <alignment vertical="center"/>
    </xf>
    <xf numFmtId="205" fontId="43" fillId="0" borderId="34" xfId="5" applyNumberFormat="1" applyFont="1" applyBorder="1">
      <alignment vertical="center"/>
    </xf>
    <xf numFmtId="205" fontId="43" fillId="0" borderId="30" xfId="5" applyNumberFormat="1" applyFont="1" applyBorder="1">
      <alignment vertical="center"/>
    </xf>
    <xf numFmtId="205" fontId="43" fillId="0" borderId="33" xfId="38" applyNumberFormat="1" applyFont="1" applyBorder="1" applyAlignment="1">
      <alignment vertical="center"/>
    </xf>
    <xf numFmtId="0" fontId="43" fillId="18" borderId="25" xfId="0" applyFont="1" applyFill="1" applyBorder="1" applyAlignment="1">
      <alignment horizontal="left" vertical="center" wrapText="1"/>
    </xf>
    <xf numFmtId="0" fontId="71" fillId="0" borderId="0" xfId="32" applyFont="1" applyAlignment="1">
      <alignment vertical="center"/>
    </xf>
    <xf numFmtId="0" fontId="37" fillId="4" borderId="8" xfId="3" applyFont="1" applyFill="1" applyBorder="1">
      <alignment vertical="center"/>
    </xf>
    <xf numFmtId="0" fontId="36" fillId="4" borderId="9" xfId="3" applyFont="1" applyFill="1" applyBorder="1">
      <alignment vertical="center"/>
    </xf>
    <xf numFmtId="0" fontId="33" fillId="4" borderId="10" xfId="3" applyFont="1" applyFill="1" applyBorder="1">
      <alignment vertical="center"/>
    </xf>
    <xf numFmtId="0" fontId="36" fillId="4" borderId="14" xfId="3" applyFont="1" applyFill="1" applyBorder="1" applyAlignment="1">
      <alignment horizontal="center" vertical="center"/>
    </xf>
    <xf numFmtId="0" fontId="36" fillId="4" borderId="0" xfId="3" applyFont="1" applyFill="1" applyAlignment="1">
      <alignment horizontal="center" vertical="center"/>
    </xf>
    <xf numFmtId="0" fontId="33" fillId="4" borderId="15" xfId="3" applyFont="1" applyFill="1" applyBorder="1">
      <alignment vertical="center"/>
    </xf>
    <xf numFmtId="0" fontId="37" fillId="4" borderId="11" xfId="3" applyFont="1" applyFill="1" applyBorder="1">
      <alignment vertical="center"/>
    </xf>
    <xf numFmtId="0" fontId="36" fillId="4" borderId="12" xfId="3" applyFont="1" applyFill="1" applyBorder="1">
      <alignment vertical="center"/>
    </xf>
    <xf numFmtId="0" fontId="33" fillId="4" borderId="13" xfId="3" applyFont="1" applyFill="1" applyBorder="1">
      <alignment vertical="center"/>
    </xf>
    <xf numFmtId="0" fontId="89" fillId="9" borderId="0" xfId="3" applyFont="1" applyFill="1">
      <alignment vertical="center"/>
    </xf>
    <xf numFmtId="210" fontId="19" fillId="9" borderId="0" xfId="0" applyNumberFormat="1" applyFont="1" applyFill="1" applyAlignment="1">
      <alignment vertical="center" shrinkToFit="1"/>
    </xf>
    <xf numFmtId="210" fontId="20" fillId="9" borderId="0" xfId="0" applyNumberFormat="1" applyFont="1" applyFill="1" applyAlignment="1">
      <alignment vertical="center" shrinkToFit="1"/>
    </xf>
    <xf numFmtId="0" fontId="15" fillId="0" borderId="39" xfId="0" applyFont="1" applyBorder="1">
      <alignment vertical="center"/>
    </xf>
    <xf numFmtId="0" fontId="15" fillId="4" borderId="2" xfId="0" applyFont="1" applyFill="1" applyBorder="1" applyAlignment="1">
      <alignment horizontal="center" vertical="center"/>
    </xf>
    <xf numFmtId="192" fontId="15" fillId="0" borderId="0" xfId="0" applyNumberFormat="1" applyFont="1">
      <alignment vertical="center"/>
    </xf>
    <xf numFmtId="4" fontId="18" fillId="4" borderId="2" xfId="3" applyNumberFormat="1" applyFont="1" applyFill="1" applyBorder="1" applyAlignment="1">
      <alignment horizontal="center" vertical="center"/>
    </xf>
    <xf numFmtId="0" fontId="0" fillId="0" borderId="39" xfId="0" applyBorder="1" applyAlignment="1">
      <alignment horizontal="center" vertical="center"/>
    </xf>
    <xf numFmtId="14" fontId="0" fillId="0" borderId="39" xfId="0" applyNumberFormat="1" applyBorder="1" applyAlignment="1">
      <alignment horizontal="center" vertical="center"/>
    </xf>
    <xf numFmtId="0" fontId="15" fillId="0" borderId="2" xfId="3" applyFont="1" applyBorder="1" applyAlignment="1">
      <alignment horizontal="center" vertical="center"/>
    </xf>
    <xf numFmtId="0" fontId="15" fillId="0" borderId="2" xfId="3" applyFont="1" applyBorder="1" applyAlignment="1">
      <alignment horizontal="centerContinuous" vertical="center"/>
    </xf>
    <xf numFmtId="0" fontId="15" fillId="0" borderId="6" xfId="3" applyFont="1" applyBorder="1">
      <alignment vertical="center"/>
    </xf>
    <xf numFmtId="0" fontId="15" fillId="0" borderId="35" xfId="3" applyFont="1" applyBorder="1">
      <alignment vertical="center"/>
    </xf>
    <xf numFmtId="0" fontId="15" fillId="0" borderId="7" xfId="3" applyFont="1" applyBorder="1">
      <alignment vertical="center"/>
    </xf>
    <xf numFmtId="3" fontId="15" fillId="2" borderId="2" xfId="0" applyNumberFormat="1" applyFont="1" applyFill="1" applyBorder="1">
      <alignment vertical="center"/>
    </xf>
    <xf numFmtId="0" fontId="15" fillId="2" borderId="2" xfId="0" applyFont="1" applyFill="1" applyBorder="1">
      <alignment vertical="center"/>
    </xf>
    <xf numFmtId="202" fontId="48" fillId="4" borderId="39" xfId="3" applyNumberFormat="1" applyFont="1" applyFill="1" applyBorder="1" applyAlignment="1">
      <alignment horizontal="center" vertical="center"/>
    </xf>
    <xf numFmtId="201" fontId="48" fillId="4" borderId="39" xfId="3" applyNumberFormat="1" applyFont="1" applyFill="1" applyBorder="1" applyAlignment="1">
      <alignment horizontal="center" vertical="center"/>
    </xf>
    <xf numFmtId="192" fontId="15" fillId="0" borderId="39" xfId="0" applyNumberFormat="1" applyFont="1" applyBorder="1">
      <alignment vertical="center"/>
    </xf>
    <xf numFmtId="179" fontId="15" fillId="0" borderId="39" xfId="2" applyNumberFormat="1" applyFont="1" applyBorder="1">
      <alignment vertical="center"/>
    </xf>
    <xf numFmtId="0" fontId="15" fillId="4" borderId="39" xfId="0" applyFont="1" applyFill="1" applyBorder="1" applyAlignment="1">
      <alignment horizontal="center" vertical="center"/>
    </xf>
    <xf numFmtId="0" fontId="15" fillId="4" borderId="39" xfId="0" applyFont="1" applyFill="1" applyBorder="1">
      <alignment vertical="center"/>
    </xf>
    <xf numFmtId="3" fontId="15" fillId="4" borderId="39" xfId="0" applyNumberFormat="1" applyFont="1" applyFill="1" applyBorder="1">
      <alignment vertical="center"/>
    </xf>
    <xf numFmtId="0" fontId="43" fillId="4" borderId="39" xfId="0" applyFont="1" applyFill="1" applyBorder="1" applyAlignment="1">
      <alignment horizontal="center" vertical="center" wrapText="1"/>
    </xf>
    <xf numFmtId="0" fontId="0" fillId="0" borderId="0" xfId="0" applyAlignment="1">
      <alignment horizontal="center" vertical="center"/>
    </xf>
    <xf numFmtId="0" fontId="8" fillId="0" borderId="2" xfId="0" applyFont="1" applyBorder="1">
      <alignment vertical="center"/>
    </xf>
    <xf numFmtId="41" fontId="0" fillId="0" borderId="0" xfId="1" applyFont="1">
      <alignment vertical="center"/>
    </xf>
    <xf numFmtId="212" fontId="0" fillId="0" borderId="0" xfId="1" applyNumberFormat="1" applyFont="1">
      <alignment vertical="center"/>
    </xf>
    <xf numFmtId="41" fontId="33" fillId="0" borderId="2" xfId="1" applyFont="1" applyBorder="1">
      <alignment vertical="center"/>
    </xf>
    <xf numFmtId="183" fontId="33" fillId="0" borderId="2" xfId="3" applyNumberFormat="1" applyFont="1" applyBorder="1">
      <alignment vertical="center"/>
    </xf>
    <xf numFmtId="0" fontId="7" fillId="0" borderId="2" xfId="0" applyFont="1" applyBorder="1" applyAlignment="1">
      <alignment vertical="center" wrapText="1"/>
    </xf>
    <xf numFmtId="3" fontId="11" fillId="0" borderId="0" xfId="32" applyNumberFormat="1" applyFont="1" applyAlignment="1">
      <alignment vertical="center"/>
    </xf>
    <xf numFmtId="41" fontId="11" fillId="0" borderId="0" xfId="1" applyFont="1" applyAlignment="1">
      <alignment vertical="center"/>
    </xf>
    <xf numFmtId="188" fontId="7" fillId="0" borderId="2" xfId="0" applyNumberFormat="1" applyFont="1" applyBorder="1">
      <alignment vertical="center"/>
    </xf>
    <xf numFmtId="41" fontId="15" fillId="0" borderId="0" xfId="1" applyFont="1">
      <alignment vertical="center"/>
    </xf>
    <xf numFmtId="192" fontId="15" fillId="0" borderId="0" xfId="3" applyNumberFormat="1" applyFont="1">
      <alignment vertical="center"/>
    </xf>
    <xf numFmtId="0" fontId="18" fillId="0" borderId="0" xfId="72" applyFont="1" applyAlignment="1">
      <alignment vertical="center"/>
    </xf>
    <xf numFmtId="41" fontId="18" fillId="0" borderId="0" xfId="73" applyFont="1" applyAlignment="1">
      <alignment vertical="center"/>
    </xf>
    <xf numFmtId="0" fontId="48" fillId="0" borderId="0" xfId="72" applyFont="1" applyAlignment="1">
      <alignment horizontal="center" vertical="center"/>
    </xf>
    <xf numFmtId="0" fontId="18" fillId="0" borderId="0" xfId="72" applyFont="1" applyAlignment="1">
      <alignment horizontal="center" vertical="center"/>
    </xf>
    <xf numFmtId="0" fontId="18" fillId="0" borderId="0" xfId="72" applyFont="1" applyAlignment="1">
      <alignment horizontal="right" vertical="center"/>
    </xf>
    <xf numFmtId="0" fontId="18" fillId="19" borderId="38" xfId="72" applyFont="1" applyFill="1" applyBorder="1" applyAlignment="1" applyProtection="1">
      <alignment horizontal="center" vertical="center"/>
      <protection locked="0"/>
    </xf>
    <xf numFmtId="0" fontId="18" fillId="19" borderId="38" xfId="72" applyFont="1" applyFill="1" applyBorder="1" applyAlignment="1" applyProtection="1">
      <alignment horizontal="center" vertical="center" wrapText="1"/>
      <protection locked="0"/>
    </xf>
    <xf numFmtId="0" fontId="18" fillId="19" borderId="42" xfId="72" applyFont="1" applyFill="1" applyBorder="1" applyAlignment="1" applyProtection="1">
      <alignment horizontal="center" vertical="center" wrapText="1"/>
      <protection locked="0"/>
    </xf>
    <xf numFmtId="0" fontId="18" fillId="19" borderId="44" xfId="72" applyFont="1" applyFill="1" applyBorder="1" applyAlignment="1" applyProtection="1">
      <alignment horizontal="center" vertical="center" wrapText="1"/>
      <protection locked="0"/>
    </xf>
    <xf numFmtId="0" fontId="18" fillId="0" borderId="38" xfId="72" applyFont="1" applyBorder="1" applyAlignment="1" applyProtection="1">
      <alignment horizontal="center" vertical="center"/>
      <protection locked="0"/>
    </xf>
    <xf numFmtId="41" fontId="18" fillId="0" borderId="38" xfId="72" applyNumberFormat="1" applyFont="1" applyBorder="1" applyAlignment="1" applyProtection="1">
      <alignment vertical="center"/>
      <protection locked="0"/>
    </xf>
    <xf numFmtId="41" fontId="18" fillId="0" borderId="42" xfId="72" applyNumberFormat="1" applyFont="1" applyBorder="1" applyAlignment="1" applyProtection="1">
      <alignment vertical="center"/>
      <protection locked="0"/>
    </xf>
    <xf numFmtId="41" fontId="18" fillId="0" borderId="44" xfId="72" applyNumberFormat="1" applyFont="1" applyBorder="1" applyAlignment="1" applyProtection="1">
      <alignment vertical="center"/>
      <protection locked="0"/>
    </xf>
    <xf numFmtId="41" fontId="18" fillId="0" borderId="0" xfId="72" applyNumberFormat="1" applyFont="1" applyAlignment="1">
      <alignment horizontal="center" vertical="center"/>
    </xf>
    <xf numFmtId="3" fontId="18" fillId="0" borderId="0" xfId="72" applyNumberFormat="1" applyFont="1" applyAlignment="1">
      <alignment vertical="center"/>
    </xf>
    <xf numFmtId="0" fontId="18" fillId="8" borderId="38" xfId="72" applyFont="1" applyFill="1" applyBorder="1" applyAlignment="1">
      <alignment horizontal="center" vertical="center"/>
    </xf>
    <xf numFmtId="41" fontId="18" fillId="8" borderId="38" xfId="72" applyNumberFormat="1" applyFont="1" applyFill="1" applyBorder="1" applyAlignment="1">
      <alignment vertical="center"/>
    </xf>
    <xf numFmtId="41" fontId="18" fillId="8" borderId="42" xfId="72" applyNumberFormat="1" applyFont="1" applyFill="1" applyBorder="1" applyAlignment="1">
      <alignment vertical="center"/>
    </xf>
    <xf numFmtId="41" fontId="18" fillId="8" borderId="44" xfId="72" applyNumberFormat="1" applyFont="1" applyFill="1" applyBorder="1" applyAlignment="1">
      <alignment vertical="center"/>
    </xf>
    <xf numFmtId="41" fontId="18" fillId="0" borderId="0" xfId="72" applyNumberFormat="1" applyFont="1" applyAlignment="1">
      <alignment vertical="center"/>
    </xf>
    <xf numFmtId="41" fontId="18" fillId="8" borderId="38" xfId="73" applyFont="1" applyFill="1" applyBorder="1" applyAlignment="1">
      <alignment vertical="center"/>
    </xf>
    <xf numFmtId="14" fontId="15" fillId="0" borderId="0" xfId="3" applyNumberFormat="1" applyFont="1" applyAlignment="1">
      <alignment horizontal="center" vertical="center"/>
    </xf>
    <xf numFmtId="213" fontId="15" fillId="0" borderId="2" xfId="1" applyNumberFormat="1" applyFont="1" applyBorder="1">
      <alignment vertical="center"/>
    </xf>
    <xf numFmtId="213" fontId="15" fillId="0" borderId="2" xfId="3" applyNumberFormat="1" applyFont="1" applyBorder="1">
      <alignment vertical="center"/>
    </xf>
    <xf numFmtId="0" fontId="15" fillId="0" borderId="0" xfId="3" applyFont="1" applyAlignment="1">
      <alignment horizontal="centerContinuous" vertical="center"/>
    </xf>
    <xf numFmtId="41" fontId="15" fillId="0" borderId="0" xfId="1" applyFont="1" applyBorder="1" applyAlignment="1">
      <alignment horizontal="centerContinuous" vertical="center"/>
    </xf>
    <xf numFmtId="0" fontId="6" fillId="0" borderId="2" xfId="0" applyFont="1" applyBorder="1">
      <alignment vertical="center"/>
    </xf>
    <xf numFmtId="0" fontId="6" fillId="0" borderId="0" xfId="32" applyFont="1" applyAlignment="1">
      <alignment vertical="center"/>
    </xf>
    <xf numFmtId="0" fontId="6" fillId="0" borderId="0" xfId="0" applyFont="1">
      <alignment vertical="center"/>
    </xf>
    <xf numFmtId="179" fontId="15" fillId="2" borderId="2" xfId="2" applyNumberFormat="1" applyFont="1" applyFill="1" applyBorder="1">
      <alignment vertical="center"/>
    </xf>
    <xf numFmtId="201" fontId="48" fillId="4" borderId="6" xfId="3" applyNumberFormat="1" applyFont="1" applyFill="1" applyBorder="1" applyAlignment="1">
      <alignment horizontal="center" vertical="center"/>
    </xf>
    <xf numFmtId="4" fontId="18" fillId="4" borderId="7" xfId="3" applyNumberFormat="1" applyFont="1" applyFill="1" applyBorder="1" applyAlignment="1">
      <alignment horizontal="center" vertical="center"/>
    </xf>
    <xf numFmtId="10" fontId="18" fillId="0" borderId="0" xfId="0" applyNumberFormat="1" applyFont="1">
      <alignment vertical="center"/>
    </xf>
    <xf numFmtId="198" fontId="15" fillId="0" borderId="0" xfId="3" applyNumberFormat="1" applyFont="1">
      <alignment vertical="center"/>
    </xf>
    <xf numFmtId="10" fontId="15" fillId="0" borderId="0" xfId="0" applyNumberFormat="1" applyFont="1">
      <alignment vertical="center"/>
    </xf>
    <xf numFmtId="209" fontId="15" fillId="0" borderId="0" xfId="48" applyNumberFormat="1" applyFont="1">
      <alignment vertical="center"/>
    </xf>
    <xf numFmtId="190" fontId="15" fillId="0" borderId="0" xfId="3" applyNumberFormat="1" applyFont="1">
      <alignment vertical="center"/>
    </xf>
    <xf numFmtId="41" fontId="15" fillId="0" borderId="0" xfId="0" applyNumberFormat="1" applyFont="1">
      <alignment vertical="center"/>
    </xf>
    <xf numFmtId="41" fontId="15" fillId="0" borderId="38" xfId="1" applyFont="1" applyBorder="1">
      <alignment vertical="center"/>
    </xf>
    <xf numFmtId="0" fontId="49" fillId="0" borderId="0" xfId="0" applyFont="1">
      <alignment vertical="center"/>
    </xf>
    <xf numFmtId="0" fontId="51" fillId="0" borderId="0" xfId="0" applyFont="1">
      <alignment vertical="center"/>
    </xf>
    <xf numFmtId="41" fontId="15" fillId="0" borderId="38" xfId="1" applyFont="1" applyBorder="1" applyAlignment="1">
      <alignment horizontal="center" vertical="center"/>
    </xf>
    <xf numFmtId="179" fontId="15" fillId="0" borderId="38" xfId="2" applyNumberFormat="1" applyFont="1" applyBorder="1" applyAlignment="1">
      <alignment horizontal="center" vertical="center"/>
    </xf>
    <xf numFmtId="10" fontId="15" fillId="0" borderId="38" xfId="2" applyNumberFormat="1" applyFont="1" applyBorder="1" applyAlignment="1">
      <alignment horizontal="center" vertical="center"/>
    </xf>
    <xf numFmtId="180" fontId="4" fillId="0" borderId="2" xfId="0" applyNumberFormat="1" applyFont="1" applyBorder="1" applyAlignment="1">
      <alignment horizontal="center" vertical="center"/>
    </xf>
    <xf numFmtId="0" fontId="33" fillId="6" borderId="0" xfId="3" quotePrefix="1" applyFont="1" applyFill="1">
      <alignment vertical="center"/>
    </xf>
    <xf numFmtId="0" fontId="96" fillId="21" borderId="0" xfId="78" applyFont="1" applyFill="1">
      <alignment vertical="center"/>
    </xf>
    <xf numFmtId="0" fontId="97" fillId="21" borderId="0" xfId="78" applyFont="1" applyFill="1">
      <alignment vertical="center"/>
    </xf>
    <xf numFmtId="0" fontId="97" fillId="0" borderId="0" xfId="78" applyFont="1">
      <alignment vertical="center"/>
    </xf>
    <xf numFmtId="0" fontId="88" fillId="0" borderId="0" xfId="78" applyFont="1">
      <alignment vertical="center"/>
    </xf>
    <xf numFmtId="0" fontId="98" fillId="21" borderId="0" xfId="78" applyFont="1" applyFill="1" applyAlignment="1">
      <alignment horizontal="left" vertical="center"/>
    </xf>
    <xf numFmtId="0" fontId="98" fillId="21" borderId="0" xfId="78" applyFont="1" applyFill="1" applyAlignment="1">
      <alignment horizontal="right" vertical="center"/>
    </xf>
    <xf numFmtId="0" fontId="99" fillId="21" borderId="0" xfId="78" applyFont="1" applyFill="1" applyAlignment="1">
      <alignment horizontal="right" vertical="center"/>
    </xf>
    <xf numFmtId="14" fontId="100" fillId="21" borderId="0" xfId="78" applyNumberFormat="1" applyFont="1" applyFill="1">
      <alignment vertical="center"/>
    </xf>
    <xf numFmtId="0" fontId="101" fillId="0" borderId="0" xfId="78" applyFont="1">
      <alignment vertical="center"/>
    </xf>
    <xf numFmtId="9" fontId="88" fillId="0" borderId="0" xfId="79" applyFont="1">
      <alignment vertical="center"/>
    </xf>
    <xf numFmtId="219" fontId="88" fillId="0" borderId="0" xfId="78" applyNumberFormat="1" applyFont="1">
      <alignment vertical="center"/>
    </xf>
    <xf numFmtId="0" fontId="101" fillId="2" borderId="0" xfId="78" applyFont="1" applyFill="1" applyAlignment="1">
      <alignment horizontal="center" vertical="center"/>
    </xf>
    <xf numFmtId="0" fontId="102" fillId="2" borderId="43" xfId="78" applyFont="1" applyFill="1" applyBorder="1" applyAlignment="1">
      <alignment horizontal="left" vertical="center"/>
    </xf>
    <xf numFmtId="0" fontId="102" fillId="2" borderId="43" xfId="78" applyFont="1" applyFill="1" applyBorder="1" applyAlignment="1">
      <alignment horizontal="left" vertical="center" wrapText="1"/>
    </xf>
    <xf numFmtId="0" fontId="102" fillId="2" borderId="43" xfId="78" applyFont="1" applyFill="1" applyBorder="1" applyAlignment="1">
      <alignment horizontal="right" vertical="center" wrapText="1"/>
    </xf>
    <xf numFmtId="0" fontId="102" fillId="2" borderId="44" xfId="78" applyFont="1" applyFill="1" applyBorder="1" applyAlignment="1">
      <alignment horizontal="right" vertical="center" wrapText="1"/>
    </xf>
    <xf numFmtId="49" fontId="103" fillId="22" borderId="43" xfId="78" applyNumberFormat="1" applyFont="1" applyFill="1" applyBorder="1" applyAlignment="1">
      <alignment horizontal="right" vertical="center" wrapText="1"/>
    </xf>
    <xf numFmtId="0" fontId="101" fillId="2" borderId="0" xfId="78" applyFont="1" applyFill="1">
      <alignment vertical="center"/>
    </xf>
    <xf numFmtId="219" fontId="103" fillId="0" borderId="0" xfId="78" applyNumberFormat="1" applyFont="1" applyAlignment="1">
      <alignment horizontal="right" vertical="center"/>
    </xf>
    <xf numFmtId="219" fontId="103" fillId="0" borderId="34" xfId="78" applyNumberFormat="1" applyFont="1" applyBorder="1" applyAlignment="1">
      <alignment horizontal="right" vertical="center"/>
    </xf>
    <xf numFmtId="0" fontId="88" fillId="2" borderId="0" xfId="78" applyFont="1" applyFill="1">
      <alignment vertical="center"/>
    </xf>
    <xf numFmtId="0" fontId="88" fillId="0" borderId="0" xfId="78" applyFont="1" applyAlignment="1">
      <alignment horizontal="left" vertical="center" indent="1"/>
    </xf>
    <xf numFmtId="0" fontId="88" fillId="0" borderId="0" xfId="78" quotePrefix="1" applyFont="1">
      <alignment vertical="center"/>
    </xf>
    <xf numFmtId="219" fontId="104" fillId="0" borderId="0" xfId="78" applyNumberFormat="1" applyFont="1" applyAlignment="1">
      <alignment horizontal="right" vertical="center"/>
    </xf>
    <xf numFmtId="219" fontId="104" fillId="0" borderId="24" xfId="78" applyNumberFormat="1" applyFont="1" applyBorder="1" applyAlignment="1">
      <alignment horizontal="right" vertical="center"/>
    </xf>
    <xf numFmtId="219" fontId="104" fillId="0" borderId="48" xfId="78" applyNumberFormat="1" applyFont="1" applyBorder="1" applyAlignment="1">
      <alignment horizontal="right" vertical="center"/>
    </xf>
    <xf numFmtId="0" fontId="105" fillId="0" borderId="0" xfId="78" applyFont="1">
      <alignment vertical="center"/>
    </xf>
    <xf numFmtId="220" fontId="106" fillId="0" borderId="49" xfId="78" applyNumberFormat="1" applyFont="1" applyBorder="1">
      <alignment vertical="center"/>
    </xf>
    <xf numFmtId="0" fontId="105" fillId="0" borderId="49" xfId="78" applyFont="1" applyBorder="1">
      <alignment vertical="center"/>
    </xf>
    <xf numFmtId="220" fontId="106" fillId="0" borderId="49" xfId="78" applyNumberFormat="1" applyFont="1" applyBorder="1" applyAlignment="1">
      <alignment horizontal="right" vertical="center"/>
    </xf>
    <xf numFmtId="220" fontId="106" fillId="0" borderId="50" xfId="78" applyNumberFormat="1" applyFont="1" applyBorder="1">
      <alignment vertical="center"/>
    </xf>
    <xf numFmtId="0" fontId="107" fillId="0" borderId="0" xfId="78" applyFont="1">
      <alignment vertical="center"/>
    </xf>
    <xf numFmtId="0" fontId="108" fillId="0" borderId="0" xfId="78" applyFont="1" applyAlignment="1">
      <alignment horizontal="left" vertical="center" indent="1"/>
    </xf>
    <xf numFmtId="220" fontId="106" fillId="0" borderId="0" xfId="78" applyNumberFormat="1" applyFont="1">
      <alignment vertical="center"/>
    </xf>
    <xf numFmtId="220" fontId="108" fillId="0" borderId="0" xfId="78" applyNumberFormat="1" applyFont="1" applyAlignment="1">
      <alignment horizontal="right" vertical="center"/>
    </xf>
    <xf numFmtId="220" fontId="108" fillId="0" borderId="24" xfId="78" applyNumberFormat="1" applyFont="1" applyBorder="1" applyAlignment="1">
      <alignment horizontal="right" vertical="center"/>
    </xf>
    <xf numFmtId="220" fontId="109" fillId="0" borderId="0" xfId="78" applyNumberFormat="1" applyFont="1" applyAlignment="1">
      <alignment horizontal="right" vertical="center"/>
    </xf>
    <xf numFmtId="0" fontId="110" fillId="0" borderId="0" xfId="78" applyFont="1">
      <alignment vertical="center"/>
    </xf>
    <xf numFmtId="0" fontId="111" fillId="0" borderId="0" xfId="78" applyFont="1">
      <alignment vertical="center"/>
    </xf>
    <xf numFmtId="220" fontId="112" fillId="0" borderId="0" xfId="78" applyNumberFormat="1" applyFont="1">
      <alignment vertical="center"/>
    </xf>
    <xf numFmtId="0" fontId="88" fillId="0" borderId="40" xfId="78" applyFont="1" applyBorder="1">
      <alignment vertical="center"/>
    </xf>
    <xf numFmtId="219" fontId="88" fillId="0" borderId="40" xfId="78" applyNumberFormat="1" applyFont="1" applyBorder="1">
      <alignment vertical="center"/>
    </xf>
    <xf numFmtId="219" fontId="88" fillId="0" borderId="40" xfId="78" applyNumberFormat="1" applyFont="1" applyBorder="1" applyAlignment="1">
      <alignment horizontal="right" vertical="center"/>
    </xf>
    <xf numFmtId="0" fontId="88" fillId="0" borderId="40" xfId="78" applyFont="1" applyBorder="1" applyAlignment="1">
      <alignment horizontal="right" vertical="center"/>
    </xf>
    <xf numFmtId="0" fontId="101" fillId="23" borderId="0" xfId="78" quotePrefix="1" applyFont="1" applyFill="1">
      <alignment vertical="center"/>
    </xf>
    <xf numFmtId="221" fontId="113" fillId="23" borderId="0" xfId="78" applyNumberFormat="1" applyFont="1" applyFill="1" applyAlignment="1">
      <alignment horizontal="center" vertical="center"/>
    </xf>
    <xf numFmtId="221" fontId="113" fillId="0" borderId="0" xfId="78" applyNumberFormat="1" applyFont="1" applyAlignment="1">
      <alignment horizontal="center" vertical="center"/>
    </xf>
    <xf numFmtId="0" fontId="102" fillId="2" borderId="42" xfId="78" applyFont="1" applyFill="1" applyBorder="1" applyAlignment="1">
      <alignment horizontal="left" vertical="center"/>
    </xf>
    <xf numFmtId="0" fontId="102" fillId="2" borderId="43" xfId="78" applyFont="1" applyFill="1" applyBorder="1" applyAlignment="1">
      <alignment horizontal="center" vertical="center" wrapText="1"/>
    </xf>
    <xf numFmtId="0" fontId="101" fillId="0" borderId="40" xfId="78" applyFont="1" applyBorder="1">
      <alignment vertical="center"/>
    </xf>
    <xf numFmtId="219" fontId="101" fillId="0" borderId="40" xfId="78" applyNumberFormat="1" applyFont="1" applyBorder="1">
      <alignment vertical="center"/>
    </xf>
    <xf numFmtId="219" fontId="101" fillId="0" borderId="34" xfId="78" applyNumberFormat="1" applyFont="1" applyBorder="1">
      <alignment vertical="center"/>
    </xf>
    <xf numFmtId="0" fontId="113" fillId="0" borderId="0" xfId="78" applyFont="1" applyAlignment="1">
      <alignment horizontal="center" vertical="center"/>
    </xf>
    <xf numFmtId="0" fontId="88" fillId="0" borderId="51" xfId="78" applyFont="1" applyBorder="1" applyAlignment="1">
      <alignment horizontal="left" vertical="center" indent="1"/>
    </xf>
    <xf numFmtId="0" fontId="88" fillId="0" borderId="51" xfId="78" applyFont="1" applyBorder="1">
      <alignment vertical="center"/>
    </xf>
    <xf numFmtId="219" fontId="104" fillId="0" borderId="51" xfId="78" applyNumberFormat="1" applyFont="1" applyBorder="1" applyAlignment="1">
      <alignment horizontal="right" vertical="center"/>
    </xf>
    <xf numFmtId="179" fontId="113" fillId="0" borderId="0" xfId="79" applyNumberFormat="1" applyFont="1">
      <alignment vertical="center"/>
    </xf>
    <xf numFmtId="179" fontId="106" fillId="0" borderId="0" xfId="79" applyNumberFormat="1" applyFont="1">
      <alignment vertical="center"/>
    </xf>
    <xf numFmtId="179" fontId="106" fillId="0" borderId="0" xfId="79" applyNumberFormat="1" applyFont="1" applyAlignment="1">
      <alignment horizontal="right" vertical="center"/>
    </xf>
    <xf numFmtId="179" fontId="106" fillId="0" borderId="24" xfId="79" applyNumberFormat="1" applyFont="1" applyBorder="1">
      <alignment vertical="center"/>
    </xf>
    <xf numFmtId="179" fontId="106" fillId="0" borderId="0" xfId="79" applyNumberFormat="1" applyFont="1" applyBorder="1" applyAlignment="1">
      <alignment horizontal="right" vertical="center"/>
    </xf>
    <xf numFmtId="179" fontId="113" fillId="2" borderId="0" xfId="79" applyNumberFormat="1" applyFont="1" applyFill="1">
      <alignment vertical="center"/>
    </xf>
    <xf numFmtId="179" fontId="109" fillId="0" borderId="0" xfId="79" applyNumberFormat="1" applyFont="1" applyAlignment="1">
      <alignment horizontal="left" vertical="center" indent="1"/>
    </xf>
    <xf numFmtId="179" fontId="109" fillId="0" borderId="0" xfId="79" applyNumberFormat="1" applyFont="1">
      <alignment vertical="center"/>
    </xf>
    <xf numFmtId="179" fontId="109" fillId="0" borderId="0" xfId="79" applyNumberFormat="1" applyFont="1" applyAlignment="1">
      <alignment horizontal="right" vertical="center"/>
    </xf>
    <xf numFmtId="179" fontId="109" fillId="0" borderId="24" xfId="79" applyNumberFormat="1" applyFont="1" applyBorder="1">
      <alignment vertical="center"/>
    </xf>
    <xf numFmtId="179" fontId="109" fillId="0" borderId="0" xfId="79" applyNumberFormat="1" applyFont="1" applyBorder="1" applyAlignment="1">
      <alignment horizontal="right" vertical="center"/>
    </xf>
    <xf numFmtId="179" fontId="109" fillId="0" borderId="32" xfId="79" applyNumberFormat="1" applyFont="1" applyBorder="1" applyAlignment="1">
      <alignment horizontal="left" vertical="center" indent="1"/>
    </xf>
    <xf numFmtId="179" fontId="109" fillId="0" borderId="32" xfId="79" applyNumberFormat="1" applyFont="1" applyBorder="1">
      <alignment vertical="center"/>
    </xf>
    <xf numFmtId="179" fontId="109" fillId="0" borderId="32" xfId="79" applyNumberFormat="1" applyFont="1" applyBorder="1" applyAlignment="1">
      <alignment horizontal="right" vertical="center"/>
    </xf>
    <xf numFmtId="179" fontId="109" fillId="0" borderId="31" xfId="79" applyNumberFormat="1" applyFont="1" applyBorder="1">
      <alignment vertical="center"/>
    </xf>
    <xf numFmtId="0" fontId="101" fillId="0" borderId="0" xfId="78" quotePrefix="1" applyFont="1">
      <alignment vertical="center"/>
    </xf>
    <xf numFmtId="49" fontId="103" fillId="14" borderId="43" xfId="78" applyNumberFormat="1" applyFont="1" applyFill="1" applyBorder="1" applyAlignment="1">
      <alignment horizontal="right" vertical="center" wrapText="1"/>
    </xf>
    <xf numFmtId="0" fontId="88" fillId="0" borderId="32" xfId="78" applyFont="1" applyBorder="1" applyAlignment="1">
      <alignment horizontal="left" vertical="center" indent="1"/>
    </xf>
    <xf numFmtId="0" fontId="88" fillId="0" borderId="32" xfId="78" applyFont="1" applyBorder="1">
      <alignment vertical="center"/>
    </xf>
    <xf numFmtId="219" fontId="104" fillId="0" borderId="32" xfId="78" applyNumberFormat="1" applyFont="1" applyBorder="1" applyAlignment="1">
      <alignment horizontal="right" vertical="center"/>
    </xf>
    <xf numFmtId="219" fontId="104" fillId="0" borderId="31" xfId="78" applyNumberFormat="1" applyFont="1" applyBorder="1" applyAlignment="1">
      <alignment horizontal="right" vertical="center"/>
    </xf>
    <xf numFmtId="0" fontId="109" fillId="0" borderId="0" xfId="78" applyFont="1">
      <alignment vertical="center"/>
    </xf>
    <xf numFmtId="0" fontId="113" fillId="0" borderId="0" xfId="78" applyFont="1">
      <alignment vertical="center"/>
    </xf>
    <xf numFmtId="0" fontId="106" fillId="0" borderId="0" xfId="78" applyFont="1">
      <alignment vertical="center"/>
    </xf>
    <xf numFmtId="0" fontId="106" fillId="0" borderId="24" xfId="78" applyFont="1" applyBorder="1">
      <alignment vertical="center"/>
    </xf>
    <xf numFmtId="0" fontId="113" fillId="2" borderId="0" xfId="78" applyFont="1" applyFill="1">
      <alignment vertical="center"/>
    </xf>
    <xf numFmtId="0" fontId="109" fillId="0" borderId="0" xfId="78" applyFont="1" applyAlignment="1">
      <alignment horizontal="left" vertical="center" indent="1"/>
    </xf>
    <xf numFmtId="179" fontId="115" fillId="24" borderId="52" xfId="79" applyNumberFormat="1" applyFont="1" applyFill="1" applyBorder="1" applyAlignment="1">
      <alignment horizontal="center" vertical="center"/>
    </xf>
    <xf numFmtId="179" fontId="109" fillId="0" borderId="0" xfId="79" applyNumberFormat="1" applyFont="1" applyFill="1" applyBorder="1" applyAlignment="1">
      <alignment horizontal="right" vertical="center"/>
    </xf>
    <xf numFmtId="179" fontId="113" fillId="0" borderId="0" xfId="79" applyNumberFormat="1" applyFont="1" applyFill="1">
      <alignment vertical="center"/>
    </xf>
    <xf numFmtId="0" fontId="109" fillId="0" borderId="32" xfId="78" applyFont="1" applyBorder="1" applyAlignment="1">
      <alignment horizontal="left" vertical="center" indent="1"/>
    </xf>
    <xf numFmtId="0" fontId="109" fillId="0" borderId="32" xfId="78" applyFont="1" applyBorder="1">
      <alignment vertical="center"/>
    </xf>
    <xf numFmtId="179" fontId="109" fillId="0" borderId="32" xfId="79" applyNumberFormat="1" applyFont="1" applyFill="1" applyBorder="1" applyAlignment="1">
      <alignment horizontal="right" vertical="center"/>
    </xf>
    <xf numFmtId="179" fontId="109" fillId="2" borderId="0" xfId="79" applyNumberFormat="1" applyFont="1" applyFill="1">
      <alignment vertical="center"/>
    </xf>
    <xf numFmtId="0" fontId="109" fillId="0" borderId="31" xfId="78" applyFont="1" applyBorder="1">
      <alignment vertical="center"/>
    </xf>
    <xf numFmtId="179" fontId="106" fillId="0" borderId="24" xfId="79" applyNumberFormat="1" applyFont="1" applyBorder="1" applyAlignment="1">
      <alignment horizontal="right" vertical="center"/>
    </xf>
    <xf numFmtId="179" fontId="109" fillId="0" borderId="24" xfId="79" applyNumberFormat="1" applyFont="1" applyBorder="1" applyAlignment="1">
      <alignment horizontal="right" vertical="center"/>
    </xf>
    <xf numFmtId="179" fontId="109" fillId="0" borderId="31" xfId="79" applyNumberFormat="1" applyFont="1" applyBorder="1" applyAlignment="1">
      <alignment horizontal="right" vertical="center"/>
    </xf>
    <xf numFmtId="41" fontId="88" fillId="0" borderId="0" xfId="80" applyFont="1">
      <alignment vertical="center"/>
    </xf>
    <xf numFmtId="41" fontId="88" fillId="0" borderId="0" xfId="78" applyNumberFormat="1" applyFont="1">
      <alignment vertical="center"/>
    </xf>
    <xf numFmtId="179" fontId="106" fillId="0" borderId="0" xfId="79" applyNumberFormat="1" applyFont="1" applyFill="1" applyBorder="1" applyAlignment="1">
      <alignment horizontal="right" vertical="center"/>
    </xf>
    <xf numFmtId="0" fontId="105" fillId="0" borderId="24" xfId="78" applyFont="1" applyBorder="1" applyAlignment="1">
      <alignment horizontal="right" vertical="center"/>
    </xf>
    <xf numFmtId="0" fontId="107" fillId="0" borderId="24" xfId="78" applyFont="1" applyBorder="1" applyAlignment="1">
      <alignment horizontal="right" vertical="center"/>
    </xf>
    <xf numFmtId="0" fontId="107" fillId="0" borderId="32" xfId="78" applyFont="1" applyBorder="1">
      <alignment vertical="center"/>
    </xf>
    <xf numFmtId="0" fontId="107" fillId="0" borderId="31" xfId="78" applyFont="1" applyBorder="1" applyAlignment="1">
      <alignment horizontal="right" vertical="center"/>
    </xf>
    <xf numFmtId="0" fontId="105" fillId="0" borderId="24" xfId="78" applyFont="1" applyBorder="1">
      <alignment vertical="center"/>
    </xf>
    <xf numFmtId="0" fontId="107" fillId="0" borderId="24" xfId="78" applyFont="1" applyBorder="1">
      <alignment vertical="center"/>
    </xf>
    <xf numFmtId="0" fontId="107" fillId="0" borderId="31" xfId="78" applyFont="1" applyBorder="1">
      <alignment vertical="center"/>
    </xf>
    <xf numFmtId="219" fontId="103" fillId="0" borderId="24" xfId="78" applyNumberFormat="1" applyFont="1" applyBorder="1" applyAlignment="1">
      <alignment horizontal="right" vertical="center"/>
    </xf>
    <xf numFmtId="41" fontId="88" fillId="0" borderId="0" xfId="81" applyFont="1">
      <alignment vertical="center"/>
    </xf>
    <xf numFmtId="43" fontId="88" fillId="0" borderId="0" xfId="78" applyNumberFormat="1" applyFont="1">
      <alignment vertical="center"/>
    </xf>
    <xf numFmtId="0" fontId="101" fillId="25" borderId="0" xfId="78" quotePrefix="1" applyFont="1" applyFill="1">
      <alignment vertical="center"/>
    </xf>
    <xf numFmtId="221" fontId="113" fillId="25" borderId="0" xfId="78" applyNumberFormat="1" applyFont="1" applyFill="1" applyAlignment="1">
      <alignment horizontal="center" vertical="center"/>
    </xf>
    <xf numFmtId="3" fontId="88" fillId="0" borderId="0" xfId="78" applyNumberFormat="1" applyFont="1">
      <alignment vertical="center"/>
    </xf>
    <xf numFmtId="10" fontId="117" fillId="0" borderId="0" xfId="79" applyNumberFormat="1" applyFont="1" applyFill="1">
      <alignment vertical="center"/>
    </xf>
    <xf numFmtId="49" fontId="118" fillId="22" borderId="53" xfId="78" applyNumberFormat="1" applyFont="1" applyFill="1" applyBorder="1" applyAlignment="1">
      <alignment horizontal="right" vertical="center" wrapText="1"/>
    </xf>
    <xf numFmtId="219" fontId="119" fillId="0" borderId="0" xfId="78" applyNumberFormat="1" applyFont="1" applyAlignment="1">
      <alignment horizontal="right" vertical="center"/>
    </xf>
    <xf numFmtId="219" fontId="119" fillId="0" borderId="24" xfId="78" applyNumberFormat="1" applyFont="1" applyBorder="1" applyAlignment="1">
      <alignment horizontal="right" vertical="center"/>
    </xf>
    <xf numFmtId="219" fontId="120" fillId="0" borderId="0" xfId="78" applyNumberFormat="1" applyFont="1" applyAlignment="1">
      <alignment horizontal="right" vertical="center"/>
    </xf>
    <xf numFmtId="219" fontId="120" fillId="0" borderId="24" xfId="78" applyNumberFormat="1" applyFont="1" applyBorder="1" applyAlignment="1">
      <alignment horizontal="right" vertical="center"/>
    </xf>
    <xf numFmtId="0" fontId="101" fillId="0" borderId="49" xfId="78" applyFont="1" applyBorder="1">
      <alignment vertical="center"/>
    </xf>
    <xf numFmtId="219" fontId="119" fillId="0" borderId="49" xfId="78" applyNumberFormat="1" applyFont="1" applyBorder="1" applyAlignment="1">
      <alignment horizontal="right" vertical="center"/>
    </xf>
    <xf numFmtId="219" fontId="119" fillId="0" borderId="50" xfId="78" applyNumberFormat="1" applyFont="1" applyBorder="1" applyAlignment="1">
      <alignment horizontal="right" vertical="center"/>
    </xf>
    <xf numFmtId="219" fontId="120" fillId="0" borderId="51" xfId="78" applyNumberFormat="1" applyFont="1" applyBorder="1" applyAlignment="1">
      <alignment horizontal="right" vertical="center"/>
    </xf>
    <xf numFmtId="0" fontId="106" fillId="0" borderId="49" xfId="78" applyFont="1" applyBorder="1" applyAlignment="1">
      <alignment horizontal="left" vertical="center"/>
    </xf>
    <xf numFmtId="0" fontId="106" fillId="0" borderId="49" xfId="78" applyFont="1" applyBorder="1">
      <alignment vertical="center"/>
    </xf>
    <xf numFmtId="179" fontId="121" fillId="0" borderId="49" xfId="79" applyNumberFormat="1" applyFont="1" applyBorder="1" applyAlignment="1">
      <alignment horizontal="right" vertical="center"/>
    </xf>
    <xf numFmtId="179" fontId="121" fillId="0" borderId="50" xfId="79" applyNumberFormat="1" applyFont="1" applyBorder="1" applyAlignment="1">
      <alignment horizontal="right" vertical="center"/>
    </xf>
    <xf numFmtId="179" fontId="122" fillId="0" borderId="0" xfId="79" applyNumberFormat="1" applyFont="1" applyBorder="1" applyAlignment="1">
      <alignment horizontal="right" vertical="center"/>
    </xf>
    <xf numFmtId="179" fontId="122" fillId="0" borderId="24" xfId="79" applyNumberFormat="1" applyFont="1" applyBorder="1" applyAlignment="1">
      <alignment horizontal="right" vertical="center"/>
    </xf>
    <xf numFmtId="179" fontId="122" fillId="0" borderId="0" xfId="79" applyNumberFormat="1" applyFont="1" applyFill="1" applyBorder="1" applyAlignment="1">
      <alignment horizontal="right" vertical="center"/>
    </xf>
    <xf numFmtId="41" fontId="122" fillId="0" borderId="0" xfId="80" applyFont="1" applyFill="1" applyBorder="1" applyAlignment="1">
      <alignment horizontal="right" vertical="center"/>
    </xf>
    <xf numFmtId="220" fontId="122" fillId="0" borderId="0" xfId="78" applyNumberFormat="1" applyFont="1" applyAlignment="1">
      <alignment horizontal="left" vertical="center" indent="1"/>
    </xf>
    <xf numFmtId="0" fontId="123" fillId="0" borderId="0" xfId="78" applyFont="1">
      <alignment vertical="center"/>
    </xf>
    <xf numFmtId="41" fontId="88" fillId="0" borderId="40" xfId="81" applyFont="1" applyBorder="1" applyAlignment="1">
      <alignment horizontal="right" vertical="center"/>
    </xf>
    <xf numFmtId="0" fontId="124" fillId="0" borderId="0" xfId="78" applyFont="1">
      <alignment vertical="center"/>
    </xf>
    <xf numFmtId="0" fontId="88" fillId="0" borderId="0" xfId="78" applyFont="1" applyAlignment="1">
      <alignment horizontal="right" vertical="center"/>
    </xf>
    <xf numFmtId="222" fontId="103" fillId="22" borderId="43" xfId="78" applyNumberFormat="1" applyFont="1" applyFill="1" applyBorder="1" applyAlignment="1">
      <alignment horizontal="right" vertical="center" wrapText="1"/>
    </xf>
    <xf numFmtId="219" fontId="88" fillId="0" borderId="24" xfId="78" applyNumberFormat="1" applyFont="1" applyBorder="1">
      <alignment vertical="center"/>
    </xf>
    <xf numFmtId="219" fontId="88" fillId="0" borderId="32" xfId="78" applyNumberFormat="1" applyFont="1" applyBorder="1">
      <alignment vertical="center"/>
    </xf>
    <xf numFmtId="219" fontId="88" fillId="0" borderId="31" xfId="78" applyNumberFormat="1" applyFont="1" applyBorder="1">
      <alignment vertical="center"/>
    </xf>
    <xf numFmtId="219" fontId="88" fillId="0" borderId="34" xfId="78" applyNumberFormat="1" applyFont="1" applyBorder="1">
      <alignment vertical="center"/>
    </xf>
    <xf numFmtId="0" fontId="125" fillId="0" borderId="51" xfId="78" applyFont="1" applyBorder="1" applyAlignment="1">
      <alignment horizontal="left" vertical="center" indent="1"/>
    </xf>
    <xf numFmtId="179" fontId="125" fillId="0" borderId="51" xfId="79" applyNumberFormat="1" applyFont="1" applyBorder="1">
      <alignment vertical="center"/>
    </xf>
    <xf numFmtId="179" fontId="125" fillId="0" borderId="48" xfId="79" applyNumberFormat="1" applyFont="1" applyBorder="1">
      <alignment vertical="center"/>
    </xf>
    <xf numFmtId="10" fontId="88" fillId="0" borderId="0" xfId="78" applyNumberFormat="1" applyFont="1">
      <alignment vertical="center"/>
    </xf>
    <xf numFmtId="219" fontId="109" fillId="0" borderId="0" xfId="78" applyNumberFormat="1" applyFont="1">
      <alignment vertical="center"/>
    </xf>
    <xf numFmtId="0" fontId="109" fillId="2" borderId="0" xfId="78" applyFont="1" applyFill="1">
      <alignment vertical="center"/>
    </xf>
    <xf numFmtId="219" fontId="120" fillId="0" borderId="48" xfId="78" applyNumberFormat="1" applyFont="1" applyBorder="1" applyAlignment="1">
      <alignment horizontal="right" vertical="center"/>
    </xf>
    <xf numFmtId="220" fontId="119" fillId="0" borderId="54" xfId="78" applyNumberFormat="1" applyFont="1" applyBorder="1">
      <alignment vertical="center"/>
    </xf>
    <xf numFmtId="0" fontId="101" fillId="0" borderId="54" xfId="78" applyFont="1" applyBorder="1">
      <alignment vertical="center"/>
    </xf>
    <xf numFmtId="219" fontId="119" fillId="0" borderId="54" xfId="78" applyNumberFormat="1" applyFont="1" applyBorder="1" applyAlignment="1">
      <alignment horizontal="right" vertical="center"/>
    </xf>
    <xf numFmtId="219" fontId="119" fillId="0" borderId="55" xfId="78" applyNumberFormat="1" applyFont="1" applyBorder="1" applyAlignment="1">
      <alignment horizontal="right" vertical="center"/>
    </xf>
    <xf numFmtId="220" fontId="126" fillId="0" borderId="0" xfId="78" applyNumberFormat="1" applyFont="1">
      <alignment vertical="center"/>
    </xf>
    <xf numFmtId="220" fontId="126" fillId="0" borderId="24" xfId="78" applyNumberFormat="1" applyFont="1" applyBorder="1">
      <alignment vertical="center"/>
    </xf>
    <xf numFmtId="220" fontId="127" fillId="0" borderId="0" xfId="78" applyNumberFormat="1" applyFont="1" applyAlignment="1">
      <alignment horizontal="left" vertical="center" indent="1"/>
    </xf>
    <xf numFmtId="220" fontId="127" fillId="0" borderId="0" xfId="78" applyNumberFormat="1" applyFont="1">
      <alignment vertical="center"/>
    </xf>
    <xf numFmtId="220" fontId="127" fillId="0" borderId="24" xfId="78" applyNumberFormat="1" applyFont="1" applyBorder="1">
      <alignment vertical="center"/>
    </xf>
    <xf numFmtId="220" fontId="127" fillId="0" borderId="32" xfId="78" applyNumberFormat="1" applyFont="1" applyBorder="1" applyAlignment="1">
      <alignment horizontal="left" vertical="center" indent="1"/>
    </xf>
    <xf numFmtId="220" fontId="127" fillId="0" borderId="32" xfId="78" applyNumberFormat="1" applyFont="1" applyBorder="1">
      <alignment vertical="center"/>
    </xf>
    <xf numFmtId="220" fontId="127" fillId="0" borderId="31" xfId="78" applyNumberFormat="1" applyFont="1" applyBorder="1">
      <alignment vertical="center"/>
    </xf>
    <xf numFmtId="219" fontId="88" fillId="0" borderId="0" xfId="78" applyNumberFormat="1" applyFont="1" applyAlignment="1">
      <alignment horizontal="right" vertical="center"/>
    </xf>
    <xf numFmtId="0" fontId="117" fillId="0" borderId="0" xfId="78" applyFont="1">
      <alignment vertical="center"/>
    </xf>
    <xf numFmtId="222" fontId="97" fillId="0" borderId="0" xfId="78" applyNumberFormat="1" applyFont="1">
      <alignment vertical="center"/>
    </xf>
    <xf numFmtId="222" fontId="123" fillId="0" borderId="0" xfId="81" applyNumberFormat="1" applyFont="1">
      <alignment vertical="center"/>
    </xf>
    <xf numFmtId="222" fontId="88" fillId="0" borderId="0" xfId="78" applyNumberFormat="1" applyFont="1">
      <alignment vertical="center"/>
    </xf>
    <xf numFmtId="222" fontId="102" fillId="2" borderId="43" xfId="78" applyNumberFormat="1" applyFont="1" applyFill="1" applyBorder="1" applyAlignment="1">
      <alignment horizontal="right" vertical="center" wrapText="1"/>
    </xf>
    <xf numFmtId="222" fontId="102" fillId="2" borderId="44" xfId="78" applyNumberFormat="1" applyFont="1" applyFill="1" applyBorder="1" applyAlignment="1">
      <alignment horizontal="right" vertical="center" wrapText="1"/>
    </xf>
    <xf numFmtId="222" fontId="101" fillId="0" borderId="40" xfId="78" applyNumberFormat="1" applyFont="1" applyBorder="1">
      <alignment vertical="center"/>
    </xf>
    <xf numFmtId="222" fontId="101" fillId="0" borderId="34" xfId="78" applyNumberFormat="1" applyFont="1" applyBorder="1">
      <alignment vertical="center"/>
    </xf>
    <xf numFmtId="222" fontId="88" fillId="0" borderId="24" xfId="78" applyNumberFormat="1" applyFont="1" applyBorder="1">
      <alignment vertical="center"/>
    </xf>
    <xf numFmtId="222" fontId="88" fillId="0" borderId="51" xfId="78" applyNumberFormat="1" applyFont="1" applyBorder="1">
      <alignment vertical="center"/>
    </xf>
    <xf numFmtId="222" fontId="88" fillId="0" borderId="48" xfId="78" applyNumberFormat="1" applyFont="1" applyBorder="1">
      <alignment vertical="center"/>
    </xf>
    <xf numFmtId="0" fontId="107" fillId="0" borderId="0" xfId="78" applyFont="1" applyAlignment="1">
      <alignment horizontal="left" vertical="center"/>
    </xf>
    <xf numFmtId="222" fontId="107" fillId="0" borderId="0" xfId="78" applyNumberFormat="1" applyFont="1">
      <alignment vertical="center"/>
    </xf>
    <xf numFmtId="222" fontId="107" fillId="0" borderId="24" xfId="78" applyNumberFormat="1" applyFont="1" applyBorder="1">
      <alignment vertical="center"/>
    </xf>
    <xf numFmtId="0" fontId="107" fillId="0" borderId="0" xfId="78" applyFont="1" applyAlignment="1">
      <alignment horizontal="left" vertical="center" indent="1"/>
    </xf>
    <xf numFmtId="179" fontId="107" fillId="0" borderId="0" xfId="79" applyNumberFormat="1" applyFont="1" applyBorder="1">
      <alignment vertical="center"/>
    </xf>
    <xf numFmtId="179" fontId="107" fillId="0" borderId="24" xfId="79" applyNumberFormat="1" applyFont="1" applyBorder="1">
      <alignment vertical="center"/>
    </xf>
    <xf numFmtId="0" fontId="107" fillId="0" borderId="32" xfId="78" applyFont="1" applyBorder="1" applyAlignment="1">
      <alignment horizontal="left" vertical="center" indent="1"/>
    </xf>
    <xf numFmtId="179" fontId="107" fillId="0" borderId="32" xfId="79" applyNumberFormat="1" applyFont="1" applyBorder="1">
      <alignment vertical="center"/>
    </xf>
    <xf numFmtId="179" fontId="107" fillId="0" borderId="31" xfId="79" applyNumberFormat="1" applyFont="1" applyBorder="1">
      <alignment vertical="center"/>
    </xf>
    <xf numFmtId="222" fontId="109" fillId="0" borderId="0" xfId="78" applyNumberFormat="1" applyFont="1">
      <alignment vertical="center"/>
    </xf>
    <xf numFmtId="0" fontId="101" fillId="0" borderId="0" xfId="78" applyFont="1" applyAlignment="1">
      <alignment horizontal="left" vertical="center" indent="1"/>
    </xf>
    <xf numFmtId="222" fontId="101" fillId="0" borderId="0" xfId="78" applyNumberFormat="1" applyFont="1">
      <alignment vertical="center"/>
    </xf>
    <xf numFmtId="222" fontId="101" fillId="0" borderId="24" xfId="78" applyNumberFormat="1" applyFont="1" applyBorder="1">
      <alignment vertical="center"/>
    </xf>
    <xf numFmtId="0" fontId="88" fillId="0" borderId="0" xfId="78" applyFont="1" applyAlignment="1">
      <alignment horizontal="left" vertical="center" indent="2"/>
    </xf>
    <xf numFmtId="222" fontId="104" fillId="0" borderId="0" xfId="78" applyNumberFormat="1" applyFont="1">
      <alignment vertical="center"/>
    </xf>
    <xf numFmtId="222" fontId="104" fillId="0" borderId="24" xfId="78" applyNumberFormat="1" applyFont="1" applyBorder="1">
      <alignment vertical="center"/>
    </xf>
    <xf numFmtId="0" fontId="107" fillId="0" borderId="0" xfId="78" applyFont="1" applyAlignment="1">
      <alignment horizontal="left" vertical="center" indent="2"/>
    </xf>
    <xf numFmtId="187" fontId="115" fillId="0" borderId="0" xfId="81" applyNumberFormat="1" applyFont="1" applyFill="1" applyBorder="1" applyAlignment="1">
      <alignment horizontal="center" vertical="center"/>
    </xf>
    <xf numFmtId="222" fontId="125" fillId="0" borderId="0" xfId="78" applyNumberFormat="1" applyFont="1">
      <alignment vertical="center"/>
    </xf>
    <xf numFmtId="222" fontId="125" fillId="0" borderId="24" xfId="78" applyNumberFormat="1" applyFont="1" applyBorder="1">
      <alignment vertical="center"/>
    </xf>
    <xf numFmtId="179" fontId="107" fillId="0" borderId="0" xfId="79" applyNumberFormat="1" applyFont="1">
      <alignment vertical="center"/>
    </xf>
    <xf numFmtId="9" fontId="109" fillId="0" borderId="0" xfId="82" applyFont="1">
      <alignment vertical="center"/>
    </xf>
    <xf numFmtId="0" fontId="88" fillId="23" borderId="0" xfId="78" applyFont="1" applyFill="1">
      <alignment vertical="center"/>
    </xf>
    <xf numFmtId="222" fontId="88" fillId="2" borderId="0" xfId="78" applyNumberFormat="1" applyFont="1" applyFill="1">
      <alignment vertical="center"/>
    </xf>
    <xf numFmtId="41" fontId="109" fillId="0" borderId="0" xfId="80" applyFont="1">
      <alignment vertical="center"/>
    </xf>
    <xf numFmtId="9" fontId="88" fillId="0" borderId="0" xfId="82" applyFont="1">
      <alignment vertical="center"/>
    </xf>
    <xf numFmtId="179" fontId="88" fillId="0" borderId="0" xfId="82" applyNumberFormat="1" applyFont="1">
      <alignment vertical="center"/>
    </xf>
    <xf numFmtId="223" fontId="88" fillId="0" borderId="0" xfId="78" applyNumberFormat="1" applyFont="1">
      <alignment vertical="center"/>
    </xf>
    <xf numFmtId="224" fontId="88" fillId="0" borderId="0" xfId="78" applyNumberFormat="1" applyFont="1">
      <alignment vertical="center"/>
    </xf>
    <xf numFmtId="41" fontId="109" fillId="0" borderId="0" xfId="80" applyFont="1" applyAlignment="1">
      <alignment horizontal="center" vertical="center"/>
    </xf>
    <xf numFmtId="179" fontId="107" fillId="0" borderId="0" xfId="79" applyNumberFormat="1" applyFont="1" applyAlignment="1">
      <alignment horizontal="left" vertical="center" indent="1"/>
    </xf>
    <xf numFmtId="179" fontId="107" fillId="0" borderId="32" xfId="79" applyNumberFormat="1" applyFont="1" applyBorder="1" applyAlignment="1">
      <alignment horizontal="left" vertical="center" indent="1"/>
    </xf>
    <xf numFmtId="225" fontId="115" fillId="24" borderId="52" xfId="79" applyNumberFormat="1" applyFont="1" applyFill="1" applyBorder="1" applyAlignment="1">
      <alignment horizontal="center" vertical="center"/>
    </xf>
    <xf numFmtId="222" fontId="115" fillId="24" borderId="52" xfId="79" applyNumberFormat="1" applyFont="1" applyFill="1" applyBorder="1" applyAlignment="1">
      <alignment horizontal="center" vertical="center"/>
    </xf>
    <xf numFmtId="179" fontId="88" fillId="0" borderId="0" xfId="79" applyNumberFormat="1" applyFont="1">
      <alignment vertical="center"/>
    </xf>
    <xf numFmtId="222" fontId="88" fillId="0" borderId="32" xfId="78" applyNumberFormat="1" applyFont="1" applyBorder="1">
      <alignment vertical="center"/>
    </xf>
    <xf numFmtId="222" fontId="88" fillId="0" borderId="31" xfId="78" applyNumberFormat="1" applyFont="1" applyBorder="1">
      <alignment vertical="center"/>
    </xf>
    <xf numFmtId="222" fontId="88" fillId="0" borderId="30" xfId="78" applyNumberFormat="1" applyFont="1" applyBorder="1">
      <alignment vertical="center"/>
    </xf>
    <xf numFmtId="179" fontId="115" fillId="0" borderId="0" xfId="79" applyNumberFormat="1" applyFont="1" applyFill="1" applyBorder="1" applyAlignment="1">
      <alignment horizontal="center" vertical="center"/>
    </xf>
    <xf numFmtId="0" fontId="128" fillId="21" borderId="0" xfId="78" applyFont="1" applyFill="1">
      <alignment vertical="center"/>
    </xf>
    <xf numFmtId="0" fontId="129" fillId="0" borderId="0" xfId="78" applyFont="1">
      <alignment vertical="center"/>
    </xf>
    <xf numFmtId="0" fontId="130" fillId="0" borderId="0" xfId="78" applyFont="1">
      <alignment vertical="center"/>
    </xf>
    <xf numFmtId="0" fontId="131" fillId="2" borderId="43" xfId="78" applyFont="1" applyFill="1" applyBorder="1" applyAlignment="1">
      <alignment horizontal="left" vertical="center"/>
    </xf>
    <xf numFmtId="0" fontId="131" fillId="2" borderId="43" xfId="78" applyFont="1" applyFill="1" applyBorder="1" applyAlignment="1">
      <alignment horizontal="left" vertical="center" wrapText="1"/>
    </xf>
    <xf numFmtId="219" fontId="118" fillId="0" borderId="0" xfId="78" applyNumberFormat="1" applyFont="1" applyAlignment="1">
      <alignment horizontal="right" vertical="center"/>
    </xf>
    <xf numFmtId="219" fontId="118" fillId="0" borderId="24" xfId="78" applyNumberFormat="1" applyFont="1" applyBorder="1" applyAlignment="1">
      <alignment horizontal="right" vertical="center"/>
    </xf>
    <xf numFmtId="0" fontId="129" fillId="0" borderId="0" xfId="78" applyFont="1" applyAlignment="1">
      <alignment horizontal="left" vertical="center" indent="1"/>
    </xf>
    <xf numFmtId="219" fontId="132" fillId="0" borderId="0" xfId="78" applyNumberFormat="1" applyFont="1" applyAlignment="1">
      <alignment horizontal="right" vertical="center"/>
    </xf>
    <xf numFmtId="219" fontId="132" fillId="0" borderId="24" xfId="78" applyNumberFormat="1" applyFont="1" applyBorder="1" applyAlignment="1">
      <alignment horizontal="right" vertical="center"/>
    </xf>
    <xf numFmtId="0" fontId="129" fillId="0" borderId="51" xfId="78" applyFont="1" applyBorder="1" applyAlignment="1">
      <alignment horizontal="left" vertical="center" indent="1"/>
    </xf>
    <xf numFmtId="0" fontId="130" fillId="0" borderId="51" xfId="78" applyFont="1" applyBorder="1">
      <alignment vertical="center"/>
    </xf>
    <xf numFmtId="219" fontId="132" fillId="0" borderId="51" xfId="78" applyNumberFormat="1" applyFont="1" applyBorder="1" applyAlignment="1">
      <alignment horizontal="right" vertical="center"/>
    </xf>
    <xf numFmtId="219" fontId="132" fillId="0" borderId="48" xfId="78" applyNumberFormat="1" applyFont="1" applyBorder="1" applyAlignment="1">
      <alignment horizontal="right" vertical="center"/>
    </xf>
    <xf numFmtId="0" fontId="129" fillId="0" borderId="32" xfId="78" applyFont="1" applyBorder="1" applyAlignment="1">
      <alignment horizontal="left" vertical="center" indent="1"/>
    </xf>
    <xf numFmtId="0" fontId="129" fillId="0" borderId="32" xfId="78" applyFont="1" applyBorder="1">
      <alignment vertical="center"/>
    </xf>
    <xf numFmtId="219" fontId="132" fillId="0" borderId="32" xfId="78" applyNumberFormat="1" applyFont="1" applyBorder="1" applyAlignment="1">
      <alignment horizontal="right" vertical="center"/>
    </xf>
    <xf numFmtId="219" fontId="132" fillId="0" borderId="31" xfId="78" applyNumberFormat="1" applyFont="1" applyBorder="1" applyAlignment="1">
      <alignment horizontal="right" vertical="center"/>
    </xf>
    <xf numFmtId="217" fontId="132" fillId="0" borderId="0" xfId="78" applyNumberFormat="1" applyFont="1" applyAlignment="1">
      <alignment horizontal="right" vertical="center"/>
    </xf>
    <xf numFmtId="226" fontId="132" fillId="0" borderId="0" xfId="78" applyNumberFormat="1" applyFont="1" applyAlignment="1">
      <alignment horizontal="right" vertical="center"/>
    </xf>
    <xf numFmtId="0" fontId="101" fillId="0" borderId="0" xfId="83" quotePrefix="1" applyFont="1">
      <alignment vertical="center"/>
    </xf>
    <xf numFmtId="0" fontId="88" fillId="0" borderId="0" xfId="83" applyFont="1">
      <alignment vertical="center"/>
    </xf>
    <xf numFmtId="221" fontId="88" fillId="0" borderId="0" xfId="83" applyNumberFormat="1" applyFont="1">
      <alignment vertical="center"/>
    </xf>
    <xf numFmtId="0" fontId="130" fillId="0" borderId="49" xfId="78" applyFont="1" applyBorder="1" applyAlignment="1">
      <alignment horizontal="left" vertical="center" indent="1"/>
    </xf>
    <xf numFmtId="0" fontId="130" fillId="0" borderId="49" xfId="78" applyFont="1" applyBorder="1">
      <alignment vertical="center"/>
    </xf>
    <xf numFmtId="222" fontId="130" fillId="0" borderId="49" xfId="78" applyNumberFormat="1" applyFont="1" applyBorder="1">
      <alignment vertical="center"/>
    </xf>
    <xf numFmtId="222" fontId="130" fillId="0" borderId="50" xfId="78" applyNumberFormat="1" applyFont="1" applyBorder="1">
      <alignment vertical="center"/>
    </xf>
    <xf numFmtId="0" fontId="129" fillId="0" borderId="0" xfId="78" applyFont="1" applyAlignment="1">
      <alignment horizontal="left" vertical="center" indent="2"/>
    </xf>
    <xf numFmtId="222" fontId="129" fillId="0" borderId="0" xfId="78" applyNumberFormat="1" applyFont="1">
      <alignment vertical="center"/>
    </xf>
    <xf numFmtId="222" fontId="129" fillId="0" borderId="24" xfId="78" applyNumberFormat="1" applyFont="1" applyBorder="1">
      <alignment vertical="center"/>
    </xf>
    <xf numFmtId="0" fontId="129" fillId="0" borderId="51" xfId="78" applyFont="1" applyBorder="1" applyAlignment="1">
      <alignment horizontal="left" vertical="center" indent="2"/>
    </xf>
    <xf numFmtId="0" fontId="129" fillId="0" borderId="51" xfId="78" applyFont="1" applyBorder="1">
      <alignment vertical="center"/>
    </xf>
    <xf numFmtId="222" fontId="129" fillId="0" borderId="51" xfId="78" applyNumberFormat="1" applyFont="1" applyBorder="1">
      <alignment vertical="center"/>
    </xf>
    <xf numFmtId="222" fontId="129" fillId="0" borderId="48" xfId="78" applyNumberFormat="1" applyFont="1" applyBorder="1">
      <alignment vertical="center"/>
    </xf>
    <xf numFmtId="0" fontId="130" fillId="0" borderId="0" xfId="78" applyFont="1" applyAlignment="1">
      <alignment horizontal="left" vertical="center" indent="1"/>
    </xf>
    <xf numFmtId="222" fontId="130" fillId="0" borderId="0" xfId="78" applyNumberFormat="1" applyFont="1">
      <alignment vertical="center"/>
    </xf>
    <xf numFmtId="222" fontId="130" fillId="0" borderId="24" xfId="78" applyNumberFormat="1" applyFont="1" applyBorder="1">
      <alignment vertical="center"/>
    </xf>
    <xf numFmtId="0" fontId="129" fillId="0" borderId="32" xfId="78" applyFont="1" applyBorder="1" applyAlignment="1">
      <alignment horizontal="left" vertical="center" indent="2"/>
    </xf>
    <xf numFmtId="222" fontId="129" fillId="0" borderId="32" xfId="78" applyNumberFormat="1" applyFont="1" applyBorder="1">
      <alignment vertical="center"/>
    </xf>
    <xf numFmtId="222" fontId="129" fillId="0" borderId="31" xfId="78" applyNumberFormat="1" applyFont="1" applyBorder="1">
      <alignment vertical="center"/>
    </xf>
    <xf numFmtId="0" fontId="133" fillId="0" borderId="0" xfId="78" applyFont="1">
      <alignment vertical="center"/>
    </xf>
    <xf numFmtId="179" fontId="133" fillId="0" borderId="0" xfId="79" applyNumberFormat="1" applyFont="1">
      <alignment vertical="center"/>
    </xf>
    <xf numFmtId="0" fontId="129" fillId="0" borderId="40" xfId="78" applyFont="1" applyBorder="1">
      <alignment vertical="center"/>
    </xf>
    <xf numFmtId="222" fontId="129" fillId="0" borderId="40" xfId="78" applyNumberFormat="1" applyFont="1" applyBorder="1">
      <alignment vertical="center"/>
    </xf>
    <xf numFmtId="0" fontId="118" fillId="26" borderId="43" xfId="83" applyFont="1" applyFill="1" applyBorder="1" applyAlignment="1">
      <alignment horizontal="right" vertical="center"/>
    </xf>
    <xf numFmtId="222" fontId="115" fillId="24" borderId="52" xfId="78" applyNumberFormat="1" applyFont="1" applyFill="1" applyBorder="1" applyAlignment="1">
      <alignment horizontal="center" vertical="center"/>
    </xf>
    <xf numFmtId="222" fontId="134" fillId="0" borderId="0" xfId="78" applyNumberFormat="1" applyFont="1">
      <alignment vertical="center"/>
    </xf>
    <xf numFmtId="222" fontId="133" fillId="0" borderId="0" xfId="79" applyNumberFormat="1" applyFont="1">
      <alignment vertical="center"/>
    </xf>
    <xf numFmtId="0" fontId="105" fillId="2" borderId="43" xfId="78" applyFont="1" applyFill="1" applyBorder="1" applyAlignment="1">
      <alignment horizontal="right" vertical="center" wrapText="1"/>
    </xf>
    <xf numFmtId="0" fontId="107" fillId="0" borderId="40" xfId="78" applyFont="1" applyBorder="1">
      <alignment vertical="center"/>
    </xf>
    <xf numFmtId="227" fontId="136" fillId="0" borderId="49" xfId="78" applyNumberFormat="1" applyFont="1" applyBorder="1">
      <alignment vertical="center"/>
    </xf>
    <xf numFmtId="222" fontId="136" fillId="0" borderId="49" xfId="78" applyNumberFormat="1" applyFont="1" applyBorder="1">
      <alignment vertical="center"/>
    </xf>
    <xf numFmtId="179" fontId="137" fillId="0" borderId="0" xfId="79" applyNumberFormat="1" applyFont="1">
      <alignment vertical="center"/>
    </xf>
    <xf numFmtId="222" fontId="137" fillId="0" borderId="0" xfId="78" applyNumberFormat="1" applyFont="1">
      <alignment vertical="center"/>
    </xf>
    <xf numFmtId="222" fontId="137" fillId="0" borderId="51" xfId="78" applyNumberFormat="1" applyFont="1" applyBorder="1">
      <alignment vertical="center"/>
    </xf>
    <xf numFmtId="0" fontId="136" fillId="0" borderId="0" xfId="78" applyFont="1">
      <alignment vertical="center"/>
    </xf>
    <xf numFmtId="0" fontId="137" fillId="0" borderId="0" xfId="78" applyFont="1">
      <alignment vertical="center"/>
    </xf>
    <xf numFmtId="0" fontId="109" fillId="0" borderId="49" xfId="78" applyFont="1" applyBorder="1">
      <alignment vertical="center"/>
    </xf>
    <xf numFmtId="0" fontId="138" fillId="0" borderId="49" xfId="78" applyFont="1" applyBorder="1">
      <alignment vertical="center"/>
    </xf>
    <xf numFmtId="2" fontId="138" fillId="0" borderId="49" xfId="78" applyNumberFormat="1" applyFont="1" applyBorder="1">
      <alignment vertical="center"/>
    </xf>
    <xf numFmtId="0" fontId="134" fillId="0" borderId="49" xfId="78" applyFont="1" applyBorder="1">
      <alignment vertical="center"/>
    </xf>
    <xf numFmtId="0" fontId="134" fillId="0" borderId="50" xfId="78" applyFont="1" applyBorder="1">
      <alignment vertical="center"/>
    </xf>
    <xf numFmtId="179" fontId="133" fillId="0" borderId="49" xfId="79" applyNumberFormat="1" applyFont="1" applyBorder="1">
      <alignment vertical="center"/>
    </xf>
    <xf numFmtId="0" fontId="109" fillId="0" borderId="32" xfId="78" applyFont="1" applyBorder="1" applyAlignment="1">
      <alignment horizontal="left" vertical="center"/>
    </xf>
    <xf numFmtId="0" fontId="138" fillId="0" borderId="32" xfId="78" applyFont="1" applyBorder="1">
      <alignment vertical="center"/>
    </xf>
    <xf numFmtId="0" fontId="134" fillId="0" borderId="32" xfId="78" applyFont="1" applyBorder="1">
      <alignment vertical="center"/>
    </xf>
    <xf numFmtId="0" fontId="134" fillId="0" borderId="31" xfId="78" applyFont="1" applyBorder="1">
      <alignment vertical="center"/>
    </xf>
    <xf numFmtId="179" fontId="133" fillId="0" borderId="32" xfId="79" applyNumberFormat="1" applyFont="1" applyBorder="1">
      <alignment vertical="center"/>
    </xf>
    <xf numFmtId="179" fontId="137" fillId="0" borderId="51" xfId="79" applyNumberFormat="1" applyFont="1" applyBorder="1">
      <alignment vertical="center"/>
    </xf>
    <xf numFmtId="0" fontId="137" fillId="0" borderId="51" xfId="78" applyFont="1" applyBorder="1">
      <alignment vertical="center"/>
    </xf>
    <xf numFmtId="0" fontId="138" fillId="0" borderId="0" xfId="78" applyFont="1">
      <alignment vertical="center"/>
    </xf>
    <xf numFmtId="2" fontId="138" fillId="0" borderId="0" xfId="78" applyNumberFormat="1" applyFont="1">
      <alignment vertical="center"/>
    </xf>
    <xf numFmtId="0" fontId="134" fillId="0" borderId="0" xfId="78" applyFont="1">
      <alignment vertical="center"/>
    </xf>
    <xf numFmtId="0" fontId="134" fillId="0" borderId="24" xfId="78" applyFont="1" applyBorder="1">
      <alignment vertical="center"/>
    </xf>
    <xf numFmtId="179" fontId="133" fillId="0" borderId="0" xfId="79" applyNumberFormat="1" applyFont="1" applyBorder="1">
      <alignment vertical="center"/>
    </xf>
    <xf numFmtId="0" fontId="130" fillId="25" borderId="0" xfId="78" applyFont="1" applyFill="1">
      <alignment vertical="center"/>
    </xf>
    <xf numFmtId="0" fontId="118" fillId="0" borderId="0" xfId="78" applyFont="1" applyAlignment="1">
      <alignment horizontal="right" vertical="center"/>
    </xf>
    <xf numFmtId="0" fontId="105" fillId="2" borderId="43" xfId="78" applyFont="1" applyFill="1" applyBorder="1" applyAlignment="1">
      <alignment horizontal="left" vertical="center" wrapText="1"/>
    </xf>
    <xf numFmtId="0" fontId="136" fillId="0" borderId="49" xfId="78" applyFont="1" applyBorder="1">
      <alignment vertical="center"/>
    </xf>
    <xf numFmtId="3" fontId="137" fillId="0" borderId="51" xfId="78" applyNumberFormat="1" applyFont="1" applyBorder="1">
      <alignment vertical="center"/>
    </xf>
    <xf numFmtId="228" fontId="133" fillId="0" borderId="0" xfId="79" applyNumberFormat="1" applyFont="1" applyBorder="1">
      <alignment vertical="center"/>
    </xf>
    <xf numFmtId="222" fontId="133" fillId="0" borderId="32" xfId="79" applyNumberFormat="1" applyFont="1" applyBorder="1">
      <alignment vertical="center"/>
    </xf>
    <xf numFmtId="41" fontId="133" fillId="0" borderId="0" xfId="80" applyFont="1">
      <alignment vertical="center"/>
    </xf>
    <xf numFmtId="0" fontId="130" fillId="23" borderId="0" xfId="78" applyFont="1" applyFill="1">
      <alignment vertical="center"/>
    </xf>
    <xf numFmtId="179" fontId="106" fillId="0" borderId="0" xfId="79" applyNumberFormat="1" applyFont="1" applyBorder="1">
      <alignment vertical="center"/>
    </xf>
    <xf numFmtId="179" fontId="109" fillId="0" borderId="0" xfId="79" applyNumberFormat="1" applyFont="1" applyBorder="1">
      <alignment vertical="center"/>
    </xf>
    <xf numFmtId="0" fontId="105" fillId="0" borderId="0" xfId="78" applyFont="1" applyAlignment="1">
      <alignment horizontal="right" vertical="center"/>
    </xf>
    <xf numFmtId="0" fontId="107" fillId="0" borderId="0" xfId="78" applyFont="1" applyAlignment="1">
      <alignment horizontal="right" vertical="center"/>
    </xf>
    <xf numFmtId="0" fontId="107" fillId="0" borderId="32" xfId="78" applyFont="1" applyBorder="1" applyAlignment="1">
      <alignment horizontal="right" vertical="center"/>
    </xf>
    <xf numFmtId="0" fontId="0" fillId="0" borderId="32" xfId="0" applyBorder="1">
      <alignment vertical="center"/>
    </xf>
    <xf numFmtId="0" fontId="0" fillId="0" borderId="32" xfId="0" applyBorder="1" applyAlignment="1">
      <alignment horizontal="center" vertical="center"/>
    </xf>
    <xf numFmtId="179" fontId="137" fillId="0" borderId="51" xfId="2" applyNumberFormat="1" applyFont="1" applyBorder="1">
      <alignment vertical="center"/>
    </xf>
    <xf numFmtId="179" fontId="137" fillId="0" borderId="0" xfId="79" applyNumberFormat="1" applyFont="1" applyBorder="1">
      <alignment vertical="center"/>
    </xf>
    <xf numFmtId="0" fontId="88" fillId="2" borderId="0" xfId="78" applyFont="1" applyFill="1" applyAlignment="1">
      <alignment horizontal="center" vertical="center"/>
    </xf>
    <xf numFmtId="0" fontId="0" fillId="0" borderId="38" xfId="0" applyBorder="1" applyAlignment="1">
      <alignment horizontal="center" vertical="center"/>
    </xf>
    <xf numFmtId="0" fontId="2" fillId="0" borderId="0" xfId="32" applyFont="1" applyAlignment="1">
      <alignment vertical="center"/>
    </xf>
    <xf numFmtId="0" fontId="2" fillId="0" borderId="0" xfId="32" applyFont="1" applyAlignment="1">
      <alignment horizontal="right" vertical="center"/>
    </xf>
    <xf numFmtId="41" fontId="14" fillId="0" borderId="0" xfId="1" applyFont="1">
      <alignment vertical="center"/>
    </xf>
    <xf numFmtId="14" fontId="2" fillId="0" borderId="2" xfId="22" applyNumberFormat="1" applyFont="1" applyFill="1" applyBorder="1">
      <alignment vertical="center"/>
    </xf>
    <xf numFmtId="0" fontId="31" fillId="0" borderId="56" xfId="0" applyFont="1" applyBorder="1" applyAlignment="1"/>
    <xf numFmtId="49" fontId="31" fillId="0" borderId="38" xfId="0" applyNumberFormat="1" applyFont="1" applyBorder="1" applyAlignment="1"/>
    <xf numFmtId="0" fontId="31" fillId="0" borderId="38" xfId="0" applyFont="1" applyBorder="1" applyAlignment="1"/>
    <xf numFmtId="10" fontId="31" fillId="0" borderId="38" xfId="0" applyNumberFormat="1" applyFont="1" applyBorder="1" applyAlignment="1"/>
    <xf numFmtId="0" fontId="41" fillId="0" borderId="38" xfId="32" applyFont="1" applyBorder="1"/>
    <xf numFmtId="0" fontId="72" fillId="6" borderId="0" xfId="24" applyFont="1" applyFill="1">
      <alignment vertical="center"/>
    </xf>
    <xf numFmtId="0" fontId="0" fillId="0" borderId="38" xfId="0" applyBorder="1">
      <alignment vertical="center"/>
    </xf>
    <xf numFmtId="227" fontId="18" fillId="0" borderId="2" xfId="0" applyNumberFormat="1" applyFont="1" applyBorder="1" applyAlignment="1">
      <alignment vertical="center" wrapText="1"/>
    </xf>
    <xf numFmtId="0" fontId="142" fillId="0" borderId="0" xfId="70" applyFont="1"/>
    <xf numFmtId="0" fontId="142" fillId="0" borderId="0" xfId="11" applyFont="1" applyAlignment="1">
      <alignment horizontal="left" indent="1"/>
    </xf>
    <xf numFmtId="0" fontId="30" fillId="0" borderId="0" xfId="11"/>
    <xf numFmtId="0" fontId="142" fillId="0" borderId="0" xfId="11" applyFont="1" applyAlignment="1">
      <alignment horizontal="right" indent="1"/>
    </xf>
    <xf numFmtId="49" fontId="143" fillId="27" borderId="57" xfId="70" applyNumberFormat="1" applyFont="1" applyFill="1" applyBorder="1" applyAlignment="1">
      <alignment horizontal="center" vertical="center"/>
    </xf>
    <xf numFmtId="0" fontId="144" fillId="0" borderId="58" xfId="70" applyFont="1" applyBorder="1" applyAlignment="1">
      <alignment horizontal="left" vertical="center"/>
    </xf>
    <xf numFmtId="0" fontId="144" fillId="0" borderId="58" xfId="70" applyFont="1" applyBorder="1" applyAlignment="1">
      <alignment horizontal="right" vertical="center"/>
    </xf>
    <xf numFmtId="0" fontId="30" fillId="0" borderId="0" xfId="70"/>
    <xf numFmtId="49" fontId="145" fillId="27" borderId="57" xfId="70" applyNumberFormat="1" applyFont="1" applyFill="1" applyBorder="1" applyAlignment="1">
      <alignment horizontal="center" vertical="center"/>
    </xf>
    <xf numFmtId="0" fontId="146" fillId="0" borderId="58" xfId="70" applyFont="1" applyBorder="1" applyAlignment="1">
      <alignment horizontal="left" vertical="center"/>
    </xf>
    <xf numFmtId="229" fontId="146" fillId="0" borderId="58" xfId="70" applyNumberFormat="1" applyFont="1" applyBorder="1" applyAlignment="1">
      <alignment horizontal="right" vertical="center" wrapText="1"/>
    </xf>
    <xf numFmtId="9" fontId="30" fillId="0" borderId="0" xfId="2" applyFont="1" applyAlignment="1"/>
    <xf numFmtId="3" fontId="144" fillId="0" borderId="58" xfId="70" applyNumberFormat="1" applyFont="1" applyBorder="1" applyAlignment="1">
      <alignment horizontal="right" vertical="center"/>
    </xf>
    <xf numFmtId="0" fontId="144" fillId="3" borderId="58" xfId="70" applyFont="1" applyFill="1" applyBorder="1" applyAlignment="1">
      <alignment horizontal="left" vertical="center"/>
    </xf>
    <xf numFmtId="3" fontId="144" fillId="3" borderId="58" xfId="70" applyNumberFormat="1" applyFont="1" applyFill="1" applyBorder="1" applyAlignment="1">
      <alignment horizontal="right" vertical="center"/>
    </xf>
    <xf numFmtId="0" fontId="144" fillId="3" borderId="58" xfId="70" applyFont="1" applyFill="1" applyBorder="1" applyAlignment="1">
      <alignment horizontal="right" vertical="center"/>
    </xf>
    <xf numFmtId="41" fontId="142" fillId="0" borderId="0" xfId="1" applyFont="1" applyAlignment="1"/>
    <xf numFmtId="41" fontId="142" fillId="0" borderId="0" xfId="70" applyNumberFormat="1" applyFont="1"/>
    <xf numFmtId="41" fontId="30" fillId="0" borderId="0" xfId="1" applyFont="1" applyAlignment="1"/>
    <xf numFmtId="0" fontId="18" fillId="19" borderId="45" xfId="72" applyFont="1" applyFill="1" applyBorder="1" applyAlignment="1" applyProtection="1">
      <alignment horizontal="center" vertical="center" wrapText="1"/>
      <protection locked="0"/>
    </xf>
    <xf numFmtId="41" fontId="18" fillId="0" borderId="46" xfId="72" applyNumberFormat="1" applyFont="1" applyBorder="1" applyAlignment="1" applyProtection="1">
      <alignment vertical="center"/>
      <protection locked="0"/>
    </xf>
    <xf numFmtId="41" fontId="18" fillId="8" borderId="46" xfId="72" applyNumberFormat="1" applyFont="1" applyFill="1" applyBorder="1" applyAlignment="1">
      <alignment vertical="center"/>
    </xf>
    <xf numFmtId="43" fontId="18" fillId="0" borderId="0" xfId="72" applyNumberFormat="1" applyFont="1" applyAlignment="1">
      <alignment vertical="center"/>
    </xf>
    <xf numFmtId="0" fontId="18" fillId="0" borderId="0" xfId="72" applyFont="1" applyAlignment="1">
      <alignment horizontal="left" vertical="center"/>
    </xf>
    <xf numFmtId="17" fontId="18" fillId="0" borderId="0" xfId="72" applyNumberFormat="1" applyFont="1" applyAlignment="1">
      <alignment horizontal="center" vertical="center"/>
    </xf>
    <xf numFmtId="187" fontId="18" fillId="0" borderId="0" xfId="72" applyNumberFormat="1" applyFont="1" applyAlignment="1">
      <alignment horizontal="center" vertical="center"/>
    </xf>
    <xf numFmtId="17" fontId="18" fillId="0" borderId="0" xfId="72" applyNumberFormat="1" applyFont="1" applyAlignment="1">
      <alignment vertical="center"/>
    </xf>
    <xf numFmtId="0" fontId="18" fillId="20" borderId="38" xfId="72" applyFont="1" applyFill="1" applyBorder="1" applyAlignment="1" applyProtection="1">
      <alignment horizontal="center" vertical="center"/>
      <protection locked="0"/>
    </xf>
    <xf numFmtId="0" fontId="18" fillId="20" borderId="38" xfId="72" applyFont="1" applyFill="1" applyBorder="1" applyAlignment="1" applyProtection="1">
      <alignment horizontal="center" vertical="center" wrapText="1"/>
      <protection locked="0"/>
    </xf>
    <xf numFmtId="0" fontId="18" fillId="20" borderId="16" xfId="72" applyFont="1" applyFill="1" applyBorder="1" applyAlignment="1" applyProtection="1">
      <alignment horizontal="center" vertical="center"/>
      <protection locked="0"/>
    </xf>
    <xf numFmtId="0" fontId="18" fillId="20" borderId="38" xfId="84" applyFont="1" applyFill="1" applyBorder="1" applyAlignment="1" applyProtection="1">
      <alignment horizontal="center" vertical="center" wrapText="1"/>
      <protection locked="0"/>
    </xf>
    <xf numFmtId="0" fontId="18" fillId="0" borderId="38" xfId="72" applyFont="1" applyBorder="1" applyAlignment="1" applyProtection="1">
      <alignment horizontal="center"/>
      <protection locked="0"/>
    </xf>
    <xf numFmtId="0" fontId="104" fillId="0" borderId="44" xfId="72" applyFont="1" applyBorder="1" applyProtection="1">
      <protection locked="0"/>
    </xf>
    <xf numFmtId="0" fontId="104" fillId="0" borderId="38" xfId="72" applyFont="1" applyBorder="1" applyAlignment="1" applyProtection="1">
      <alignment horizontal="center" vertical="center"/>
      <protection locked="0"/>
    </xf>
    <xf numFmtId="41" fontId="18" fillId="0" borderId="38" xfId="72" applyNumberFormat="1" applyFont="1" applyBorder="1" applyProtection="1">
      <protection locked="0"/>
    </xf>
    <xf numFmtId="0" fontId="18" fillId="0" borderId="38" xfId="72" applyFont="1" applyBorder="1" applyProtection="1">
      <protection locked="0"/>
    </xf>
    <xf numFmtId="14" fontId="18" fillId="0" borderId="38" xfId="72" applyNumberFormat="1" applyFont="1" applyBorder="1" applyAlignment="1" applyProtection="1">
      <alignment horizontal="center"/>
      <protection locked="0"/>
    </xf>
    <xf numFmtId="41" fontId="18" fillId="0" borderId="38" xfId="84" applyNumberFormat="1" applyFont="1" applyBorder="1" applyProtection="1">
      <protection locked="0"/>
    </xf>
    <xf numFmtId="0" fontId="18" fillId="0" borderId="0" xfId="72" applyFont="1"/>
    <xf numFmtId="0" fontId="18" fillId="0" borderId="38" xfId="72" applyFont="1" applyBorder="1" applyAlignment="1" applyProtection="1">
      <alignment vertical="center"/>
      <protection locked="0"/>
    </xf>
    <xf numFmtId="14" fontId="18" fillId="0" borderId="38" xfId="72" applyNumberFormat="1" applyFont="1" applyBorder="1" applyAlignment="1" applyProtection="1">
      <alignment horizontal="center" vertical="center"/>
      <protection locked="0"/>
    </xf>
    <xf numFmtId="230" fontId="18" fillId="0" borderId="38" xfId="72" applyNumberFormat="1" applyFont="1" applyBorder="1" applyAlignment="1" applyProtection="1">
      <alignment vertical="center"/>
      <protection locked="0"/>
    </xf>
    <xf numFmtId="0" fontId="18" fillId="0" borderId="44" xfId="72" applyFont="1" applyBorder="1" applyProtection="1">
      <protection locked="0"/>
    </xf>
    <xf numFmtId="0" fontId="18" fillId="28" borderId="38" xfId="72" applyFont="1" applyFill="1" applyBorder="1" applyAlignment="1" applyProtection="1">
      <alignment horizontal="center" vertical="center"/>
      <protection locked="0"/>
    </xf>
    <xf numFmtId="41" fontId="18" fillId="28" borderId="38" xfId="72" applyNumberFormat="1" applyFont="1" applyFill="1" applyBorder="1" applyAlignment="1" applyProtection="1">
      <alignment vertical="center"/>
      <protection locked="0"/>
    </xf>
    <xf numFmtId="14" fontId="18" fillId="28" borderId="38" xfId="72" applyNumberFormat="1" applyFont="1" applyFill="1" applyBorder="1" applyAlignment="1" applyProtection="1">
      <alignment horizontal="center" vertical="center"/>
      <protection locked="0"/>
    </xf>
    <xf numFmtId="41" fontId="30" fillId="0" borderId="0" xfId="70" applyNumberFormat="1"/>
    <xf numFmtId="41" fontId="0" fillId="0" borderId="38" xfId="1" applyFont="1" applyBorder="1">
      <alignment vertical="center"/>
    </xf>
    <xf numFmtId="3" fontId="142" fillId="0" borderId="0" xfId="70" applyNumberFormat="1" applyFont="1"/>
    <xf numFmtId="0" fontId="0" fillId="0" borderId="59" xfId="0" applyBorder="1">
      <alignment vertical="center"/>
    </xf>
    <xf numFmtId="0" fontId="50" fillId="0" borderId="0" xfId="0" applyFont="1">
      <alignment vertical="center"/>
    </xf>
    <xf numFmtId="41" fontId="50" fillId="0" borderId="0" xfId="0" applyNumberFormat="1" applyFont="1">
      <alignment vertical="center"/>
    </xf>
    <xf numFmtId="231" fontId="0" fillId="0" borderId="0" xfId="1" applyNumberFormat="1" applyFont="1">
      <alignment vertical="center"/>
    </xf>
    <xf numFmtId="0" fontId="50" fillId="0" borderId="59" xfId="0" applyFont="1" applyBorder="1">
      <alignment vertical="center"/>
    </xf>
    <xf numFmtId="231" fontId="50" fillId="0" borderId="59" xfId="1" applyNumberFormat="1" applyFont="1" applyBorder="1">
      <alignment vertical="center"/>
    </xf>
    <xf numFmtId="41" fontId="50" fillId="0" borderId="0" xfId="1" applyFont="1">
      <alignment vertical="center"/>
    </xf>
    <xf numFmtId="231" fontId="0" fillId="0" borderId="59" xfId="1" applyNumberFormat="1" applyFont="1" applyBorder="1">
      <alignment vertical="center"/>
    </xf>
    <xf numFmtId="0" fontId="50" fillId="0" borderId="60" xfId="0" applyFont="1" applyBorder="1">
      <alignment vertical="center"/>
    </xf>
    <xf numFmtId="41" fontId="50" fillId="0" borderId="60" xfId="1" applyFont="1" applyBorder="1">
      <alignment vertical="center"/>
    </xf>
    <xf numFmtId="179" fontId="0" fillId="0" borderId="0" xfId="2" applyNumberFormat="1" applyFont="1">
      <alignment vertical="center"/>
    </xf>
    <xf numFmtId="0" fontId="50" fillId="0" borderId="40" xfId="0" applyFont="1" applyBorder="1">
      <alignment vertical="center"/>
    </xf>
    <xf numFmtId="41" fontId="50" fillId="0" borderId="40" xfId="0" applyNumberFormat="1" applyFont="1" applyBorder="1">
      <alignment vertical="center"/>
    </xf>
    <xf numFmtId="41" fontId="50" fillId="0" borderId="60" xfId="0" applyNumberFormat="1" applyFont="1" applyBorder="1">
      <alignment vertical="center"/>
    </xf>
    <xf numFmtId="0" fontId="15" fillId="0" borderId="59" xfId="0" applyFont="1" applyBorder="1">
      <alignment vertical="center"/>
    </xf>
    <xf numFmtId="179" fontId="0" fillId="0" borderId="59" xfId="2" applyNumberFormat="1" applyFont="1" applyBorder="1">
      <alignment vertical="center"/>
    </xf>
    <xf numFmtId="231" fontId="0" fillId="0" borderId="0" xfId="0" applyNumberFormat="1">
      <alignment vertical="center"/>
    </xf>
    <xf numFmtId="0" fontId="0" fillId="0" borderId="59" xfId="0" applyBorder="1" applyAlignment="1">
      <alignment horizontal="center" vertical="center"/>
    </xf>
    <xf numFmtId="41" fontId="0" fillId="0" borderId="0" xfId="0" applyNumberFormat="1">
      <alignment vertical="center"/>
    </xf>
    <xf numFmtId="0" fontId="0" fillId="0" borderId="60" xfId="0" applyBorder="1">
      <alignment vertical="center"/>
    </xf>
    <xf numFmtId="0" fontId="0" fillId="0" borderId="40" xfId="0" applyBorder="1">
      <alignment vertical="center"/>
    </xf>
    <xf numFmtId="231" fontId="50" fillId="0" borderId="0" xfId="1" applyNumberFormat="1" applyFont="1" applyBorder="1">
      <alignment vertical="center"/>
    </xf>
    <xf numFmtId="210" fontId="22" fillId="9" borderId="0" xfId="0" applyNumberFormat="1" applyFont="1" applyFill="1" applyAlignment="1">
      <alignment vertical="center" shrinkToFit="1"/>
    </xf>
    <xf numFmtId="41" fontId="15" fillId="0" borderId="2" xfId="1" applyFont="1" applyBorder="1">
      <alignment vertical="center"/>
    </xf>
    <xf numFmtId="0" fontId="15" fillId="0" borderId="0" xfId="3" applyFont="1" applyAlignment="1">
      <alignment horizontal="left" vertical="center" indent="1"/>
    </xf>
    <xf numFmtId="0" fontId="0" fillId="0" borderId="0" xfId="0" applyAlignment="1">
      <alignment horizontal="right" vertical="center"/>
    </xf>
    <xf numFmtId="41" fontId="15" fillId="0" borderId="2" xfId="1" applyFont="1" applyFill="1" applyBorder="1">
      <alignment vertical="center"/>
    </xf>
    <xf numFmtId="179" fontId="50" fillId="0" borderId="2" xfId="2" applyNumberFormat="1" applyFont="1" applyFill="1" applyBorder="1">
      <alignment vertical="center"/>
    </xf>
    <xf numFmtId="41" fontId="50" fillId="0" borderId="2" xfId="1" applyFont="1" applyFill="1" applyBorder="1">
      <alignment vertical="center"/>
    </xf>
    <xf numFmtId="0" fontId="148" fillId="0" borderId="0" xfId="0" applyFont="1" applyAlignment="1">
      <alignment horizontal="left" vertical="center" readingOrder="1"/>
    </xf>
    <xf numFmtId="41" fontId="48" fillId="4" borderId="2" xfId="1" applyFont="1" applyFill="1" applyBorder="1" applyAlignment="1">
      <alignment horizontal="center" vertical="center"/>
    </xf>
    <xf numFmtId="41" fontId="18" fillId="4" borderId="2" xfId="1" applyFont="1" applyFill="1" applyBorder="1" applyAlignment="1">
      <alignment horizontal="center" vertical="center"/>
    </xf>
    <xf numFmtId="212" fontId="50" fillId="0" borderId="0" xfId="0" applyNumberFormat="1" applyFont="1">
      <alignment vertical="center"/>
    </xf>
    <xf numFmtId="212" fontId="0" fillId="0" borderId="0" xfId="0" applyNumberFormat="1">
      <alignment vertical="center"/>
    </xf>
    <xf numFmtId="212" fontId="50" fillId="0" borderId="0" xfId="1" applyNumberFormat="1" applyFont="1">
      <alignment vertical="center"/>
    </xf>
    <xf numFmtId="212" fontId="50" fillId="0" borderId="60" xfId="1" applyNumberFormat="1" applyFont="1" applyBorder="1">
      <alignment vertical="center"/>
    </xf>
    <xf numFmtId="212" fontId="50" fillId="0" borderId="40" xfId="0" applyNumberFormat="1" applyFont="1" applyBorder="1">
      <alignment vertical="center"/>
    </xf>
    <xf numFmtId="212" fontId="50" fillId="0" borderId="60" xfId="0" applyNumberFormat="1" applyFont="1" applyBorder="1">
      <alignment vertical="center"/>
    </xf>
    <xf numFmtId="0" fontId="22" fillId="29" borderId="0" xfId="85" applyFont="1" applyFill="1">
      <alignment vertical="center"/>
    </xf>
    <xf numFmtId="210" fontId="22" fillId="29" borderId="0" xfId="0" applyNumberFormat="1" applyFont="1" applyFill="1" applyAlignment="1">
      <alignment horizontal="right" vertical="center"/>
    </xf>
    <xf numFmtId="0" fontId="49" fillId="29" borderId="2" xfId="3" applyFont="1" applyFill="1" applyBorder="1" applyAlignment="1">
      <alignment horizontal="center" vertical="center"/>
    </xf>
    <xf numFmtId="192" fontId="0" fillId="0" borderId="0" xfId="0" applyNumberFormat="1">
      <alignment vertical="center"/>
    </xf>
    <xf numFmtId="0" fontId="49" fillId="29" borderId="0" xfId="3" applyFont="1" applyFill="1">
      <alignment vertical="center"/>
    </xf>
    <xf numFmtId="210" fontId="49" fillId="29" borderId="0" xfId="0" applyNumberFormat="1" applyFont="1" applyFill="1" applyAlignment="1">
      <alignment vertical="center" shrinkToFit="1"/>
    </xf>
    <xf numFmtId="0" fontId="54" fillId="0" borderId="32" xfId="0" applyFont="1" applyBorder="1">
      <alignment vertical="center"/>
    </xf>
    <xf numFmtId="9" fontId="15" fillId="2" borderId="2" xfId="2" applyFont="1" applyFill="1" applyBorder="1">
      <alignment vertical="center"/>
    </xf>
    <xf numFmtId="212" fontId="15" fillId="2" borderId="2" xfId="1" applyNumberFormat="1" applyFont="1" applyFill="1" applyBorder="1">
      <alignment vertical="center"/>
    </xf>
    <xf numFmtId="212" fontId="15" fillId="0" borderId="2" xfId="1" applyNumberFormat="1" applyFont="1" applyBorder="1">
      <alignment vertical="center"/>
    </xf>
    <xf numFmtId="232" fontId="15" fillId="0" borderId="2" xfId="1" applyNumberFormat="1" applyFont="1" applyBorder="1">
      <alignment vertical="center"/>
    </xf>
    <xf numFmtId="41" fontId="88" fillId="0" borderId="0" xfId="1" applyFont="1" applyAlignment="1">
      <alignment horizontal="center" vertical="center"/>
    </xf>
    <xf numFmtId="41" fontId="109" fillId="0" borderId="0" xfId="1" applyFont="1">
      <alignment vertical="center"/>
    </xf>
    <xf numFmtId="0" fontId="141" fillId="0" borderId="0" xfId="11" applyFont="1" applyAlignment="1">
      <alignment horizontal="center" vertical="center"/>
    </xf>
    <xf numFmtId="0" fontId="142" fillId="0" borderId="0" xfId="11" applyFont="1" applyAlignment="1">
      <alignment horizontal="center" vertical="center"/>
    </xf>
    <xf numFmtId="0" fontId="0" fillId="16" borderId="36" xfId="0" applyFill="1" applyBorder="1" applyAlignment="1">
      <alignment horizontal="center" vertical="center"/>
    </xf>
    <xf numFmtId="0" fontId="0" fillId="16" borderId="16" xfId="0" applyFill="1" applyBorder="1" applyAlignment="1">
      <alignment horizontal="center" vertical="center"/>
    </xf>
    <xf numFmtId="0" fontId="18" fillId="0" borderId="6" xfId="0" applyFont="1" applyBorder="1" applyAlignment="1">
      <alignment vertical="center" wrapText="1"/>
    </xf>
    <xf numFmtId="0" fontId="18" fillId="0" borderId="35" xfId="0" applyFont="1" applyBorder="1" applyAlignment="1">
      <alignment vertical="center" wrapText="1"/>
    </xf>
    <xf numFmtId="0" fontId="18" fillId="0" borderId="7" xfId="0" applyFont="1" applyBorder="1" applyAlignment="1">
      <alignment vertical="center" wrapText="1"/>
    </xf>
    <xf numFmtId="0" fontId="0" fillId="0" borderId="38" xfId="0" applyBorder="1" applyAlignment="1">
      <alignment horizontal="center" vertical="center"/>
    </xf>
    <xf numFmtId="0" fontId="36" fillId="4" borderId="2" xfId="3" applyFont="1" applyFill="1" applyBorder="1" applyAlignment="1">
      <alignment horizontal="center" vertical="center"/>
    </xf>
    <xf numFmtId="31" fontId="142" fillId="0" borderId="0" xfId="11" applyNumberFormat="1" applyFont="1" applyAlignment="1">
      <alignment horizontal="center" vertical="center"/>
    </xf>
    <xf numFmtId="0" fontId="18" fillId="0" borderId="37" xfId="72" applyFont="1" applyBorder="1" applyAlignment="1" applyProtection="1">
      <alignment horizontal="center" vertical="center"/>
      <protection locked="0"/>
    </xf>
    <xf numFmtId="0" fontId="18" fillId="0" borderId="16" xfId="72" applyFont="1" applyBorder="1" applyAlignment="1" applyProtection="1">
      <alignment horizontal="center" vertical="center"/>
      <protection locked="0"/>
    </xf>
    <xf numFmtId="0" fontId="18" fillId="0" borderId="34" xfId="72" applyFont="1" applyBorder="1" applyAlignment="1">
      <alignment horizontal="center" vertical="center"/>
    </xf>
    <xf numFmtId="0" fontId="18" fillId="0" borderId="31" xfId="72" applyFont="1" applyBorder="1" applyAlignment="1">
      <alignment horizontal="center" vertical="center"/>
    </xf>
    <xf numFmtId="0" fontId="94" fillId="0" borderId="0" xfId="72" applyFont="1" applyAlignment="1">
      <alignment horizontal="center" vertical="center"/>
    </xf>
    <xf numFmtId="215" fontId="18" fillId="0" borderId="0" xfId="72" applyNumberFormat="1" applyFont="1" applyAlignment="1">
      <alignment horizontal="center" vertical="center"/>
    </xf>
    <xf numFmtId="0" fontId="18" fillId="19" borderId="38" xfId="72" applyFont="1" applyFill="1" applyBorder="1" applyAlignment="1" applyProtection="1">
      <alignment horizontal="center" vertical="center"/>
      <protection locked="0"/>
    </xf>
    <xf numFmtId="0" fontId="18" fillId="19" borderId="47" xfId="72" applyFont="1" applyFill="1" applyBorder="1" applyAlignment="1" applyProtection="1">
      <alignment horizontal="center" vertical="center"/>
      <protection locked="0"/>
    </xf>
    <xf numFmtId="0" fontId="18" fillId="19" borderId="30" xfId="72" applyFont="1" applyFill="1" applyBorder="1" applyAlignment="1" applyProtection="1">
      <alignment horizontal="center" vertical="center"/>
      <protection locked="0"/>
    </xf>
    <xf numFmtId="0" fontId="18" fillId="19" borderId="41" xfId="72" applyFont="1" applyFill="1" applyBorder="1" applyAlignment="1" applyProtection="1">
      <alignment horizontal="center" vertical="center"/>
      <protection locked="0"/>
    </xf>
    <xf numFmtId="0" fontId="18" fillId="20" borderId="38" xfId="72" applyFont="1" applyFill="1" applyBorder="1" applyAlignment="1" applyProtection="1">
      <alignment horizontal="center" vertical="center"/>
      <protection locked="0"/>
    </xf>
    <xf numFmtId="0" fontId="18" fillId="0" borderId="0" xfId="72" applyFont="1" applyAlignment="1">
      <alignment horizontal="center" vertical="center"/>
    </xf>
    <xf numFmtId="0" fontId="18" fillId="20" borderId="41" xfId="72" applyFont="1" applyFill="1" applyBorder="1" applyAlignment="1" applyProtection="1">
      <alignment horizontal="center" vertical="center" wrapText="1"/>
      <protection locked="0"/>
    </xf>
    <xf numFmtId="0" fontId="18" fillId="20" borderId="16" xfId="72" applyFont="1" applyFill="1" applyBorder="1" applyAlignment="1" applyProtection="1">
      <alignment horizontal="center" vertical="center"/>
      <protection locked="0"/>
    </xf>
    <xf numFmtId="0" fontId="18" fillId="20" borderId="16" xfId="72" applyFont="1" applyFill="1" applyBorder="1" applyAlignment="1" applyProtection="1">
      <alignment horizontal="center" vertical="center" wrapText="1"/>
      <protection locked="0"/>
    </xf>
    <xf numFmtId="0" fontId="18" fillId="20" borderId="41" xfId="72" applyFont="1" applyFill="1" applyBorder="1" applyAlignment="1" applyProtection="1">
      <alignment horizontal="center" vertical="center"/>
      <protection locked="0"/>
    </xf>
    <xf numFmtId="0" fontId="18" fillId="20" borderId="42" xfId="72" applyFont="1" applyFill="1" applyBorder="1" applyAlignment="1" applyProtection="1">
      <alignment horizontal="center" vertical="center"/>
      <protection locked="0"/>
    </xf>
    <xf numFmtId="0" fontId="18" fillId="20" borderId="44" xfId="72" applyFont="1" applyFill="1" applyBorder="1" applyAlignment="1" applyProtection="1">
      <alignment horizontal="center" vertical="center"/>
      <protection locked="0"/>
    </xf>
    <xf numFmtId="0" fontId="18" fillId="28" borderId="38" xfId="72" applyFont="1" applyFill="1" applyBorder="1" applyAlignment="1" applyProtection="1">
      <alignment horizontal="center" vertical="center"/>
      <protection locked="0"/>
    </xf>
    <xf numFmtId="0" fontId="18" fillId="20" borderId="38" xfId="72" applyFont="1" applyFill="1" applyBorder="1" applyAlignment="1" applyProtection="1">
      <alignment horizontal="center" vertical="center" wrapText="1"/>
      <protection locked="0"/>
    </xf>
    <xf numFmtId="195" fontId="43" fillId="16" borderId="36" xfId="34" applyFont="1" applyFill="1" applyBorder="1" applyAlignment="1">
      <alignment horizontal="center" vertical="center"/>
    </xf>
    <xf numFmtId="195" fontId="43" fillId="16" borderId="16" xfId="34" applyFont="1" applyFill="1" applyBorder="1" applyAlignment="1">
      <alignment horizontal="center" vertical="center"/>
    </xf>
    <xf numFmtId="0" fontId="43" fillId="0" borderId="19" xfId="38" applyFont="1" applyBorder="1" applyAlignment="1">
      <alignment horizontal="center" vertical="center"/>
    </xf>
    <xf numFmtId="0" fontId="43" fillId="0" borderId="16" xfId="38" applyFont="1" applyBorder="1" applyAlignment="1">
      <alignment horizontal="center" vertical="center"/>
    </xf>
  </cellXfs>
  <cellStyles count="86">
    <cellStyle name="60% - 강조색4 2" xfId="41" xr:uid="{6FDD48B5-411C-4B6A-A0AE-E231EF7A53C5}"/>
    <cellStyle name="Brand Default 3" xfId="77" xr:uid="{5CC178D6-8292-4D2D-9AC2-6783046D80A9}"/>
    <cellStyle name="Comma [0] 2" xfId="81" xr:uid="{96670CFD-AE54-4719-B310-EF2C9B0B4075}"/>
    <cellStyle name="Normal 2" xfId="78" xr:uid="{E0FCAF3C-6770-44FB-BB7F-1822119A696A}"/>
    <cellStyle name="Normal 6" xfId="83" xr:uid="{FF72EF2F-67A9-488C-8526-4FD9BD037808}"/>
    <cellStyle name="Percent 2" xfId="79" xr:uid="{815CE578-4A81-4890-AE41-CC3335B9AA6B}"/>
    <cellStyle name="Smart General" xfId="35" xr:uid="{E7937FE9-C0EC-4C6D-8DFB-3B469B0AC98A}"/>
    <cellStyle name="Smart Subtitle 1" xfId="37" xr:uid="{A979E8E4-25E5-4607-913E-00FCA54E0142}"/>
    <cellStyle name="Smart Title" xfId="33" xr:uid="{936EF111-3DE3-4791-8A57-585128429DD6}"/>
    <cellStyle name="백분율" xfId="2" builtinId="5"/>
    <cellStyle name="백분율 10" xfId="59" xr:uid="{8E77C501-B70D-4ABF-BDA2-D540AB52803B}"/>
    <cellStyle name="백분율 11" xfId="61" xr:uid="{2B00255F-BC74-4965-8473-0155A65698EE}"/>
    <cellStyle name="백분율 12" xfId="75" xr:uid="{E8822C77-A2DE-48A6-B4FB-F2618FB2E667}"/>
    <cellStyle name="백분율 13" xfId="82" xr:uid="{EDD2EF92-0073-4369-92EA-C7383C5A5114}"/>
    <cellStyle name="백분율 2" xfId="9" xr:uid="{49454372-1EA0-4CDA-B84D-CD94C62C30D7}"/>
    <cellStyle name="백분율 2 2" xfId="26" xr:uid="{93D644F8-B87F-4456-A0A5-005E343B371A}"/>
    <cellStyle name="백분율 2 3" xfId="36" xr:uid="{83F39F34-BE02-4351-8EB4-20AB47E8C253}"/>
    <cellStyle name="백분율 3" xfId="18" xr:uid="{53B63BEE-08F4-482A-A1EA-7A2EB0E276EB}"/>
    <cellStyle name="백분율 4" xfId="22" xr:uid="{AD7AA35E-A56E-4ACF-9384-9E3B29878160}"/>
    <cellStyle name="백분율 5" xfId="29" xr:uid="{55018D78-72CF-4D3E-92CA-0990F878C064}"/>
    <cellStyle name="백분율 5 2" xfId="65" xr:uid="{9D462488-F640-4F9C-8152-2E75C49B9A3D}"/>
    <cellStyle name="백분율 6" xfId="31" xr:uid="{895D4596-2328-4E9C-80F5-0E3BCDF70481}"/>
    <cellStyle name="백분율 7" xfId="8" xr:uid="{DB2A207C-93E4-4F6F-AFB1-04A8A0537724}"/>
    <cellStyle name="백분율 8" xfId="44" xr:uid="{FADD9ACA-05F9-47A4-A489-1F87BA239BC1}"/>
    <cellStyle name="백분율 9" xfId="50" xr:uid="{856914B7-4430-42FF-9BAE-B33C834661A1}"/>
    <cellStyle name="쉼표 [0]" xfId="1" builtinId="6"/>
    <cellStyle name="쉼표 [0] 10" xfId="53" xr:uid="{A8140E84-A67A-4345-9DFB-0AB5812E407C}"/>
    <cellStyle name="쉼표 [0] 11" xfId="58" xr:uid="{85BCA57A-C20B-416E-8161-48457EFC2186}"/>
    <cellStyle name="쉼표 [0] 12" xfId="63" xr:uid="{8812827B-BBAB-4247-A38F-4DC0752E562B}"/>
    <cellStyle name="쉼표 [0] 13" xfId="13" xr:uid="{C0F9A4C7-8384-438A-901B-91F8CB0AC7E9}"/>
    <cellStyle name="쉼표 [0] 14" xfId="73" xr:uid="{C07B761E-EECF-474F-BBBC-A4909A0D8DD7}"/>
    <cellStyle name="쉼표 [0] 15" xfId="76" xr:uid="{054E6E90-F11F-45A8-B5CA-CF5DC4F6AF74}"/>
    <cellStyle name="쉼표 [0] 16" xfId="80" xr:uid="{0104371D-23A5-47F7-9CDA-F5958D766F68}"/>
    <cellStyle name="쉼표 [0] 18 3" xfId="21" xr:uid="{2FB87FC0-8201-4E4C-AD66-FF656EBAC132}"/>
    <cellStyle name="쉼표 [0] 2" xfId="6" xr:uid="{0CCE7185-F79C-4C75-8EFE-ACC65268A677}"/>
    <cellStyle name="쉼표 [0] 2 2" xfId="12" xr:uid="{F86A1EBF-96A9-4689-AAFE-40CA9C601F0D}"/>
    <cellStyle name="쉼표 [0] 2 2 2" xfId="14" xr:uid="{DCD44F0E-8F41-4E5D-89DC-436F9F485007}"/>
    <cellStyle name="쉼표 [0] 2 2 3" xfId="40" xr:uid="{64DC1D41-353F-4610-8694-8EE22A2DAC95}"/>
    <cellStyle name="쉼표 [0] 2 3" xfId="25" xr:uid="{39D9B48F-9AE6-42D6-B3B7-5A560E61B4E2}"/>
    <cellStyle name="쉼표 [0] 2 3 2" xfId="39" xr:uid="{693D1D40-B405-4A64-A9FE-24C16CD5A08B}"/>
    <cellStyle name="쉼표 [0] 2 4" xfId="56" xr:uid="{001C4C81-3733-43FA-84F3-81038B87B5E4}"/>
    <cellStyle name="쉼표 [0] 3" xfId="16" xr:uid="{818CA258-20C4-44A2-91ED-7820DB5B0926}"/>
    <cellStyle name="쉼표 [0] 4" xfId="20" xr:uid="{F0D16378-F669-4176-B1FF-B9DAE1E91CB4}"/>
    <cellStyle name="쉼표 [0] 4 2" xfId="69" xr:uid="{E88E386A-2B20-4BDC-A7DE-A8BF43A64FA8}"/>
    <cellStyle name="쉼표 [0] 5" xfId="7" xr:uid="{CDD8EA42-301B-4D47-8B35-433D6F6B6434}"/>
    <cellStyle name="쉼표 [0] 5 2" xfId="66" xr:uid="{D1B11325-DEE4-4A08-A08C-602F8243D179}"/>
    <cellStyle name="쉼표 [0] 6" xfId="28" xr:uid="{0A10F276-1D59-450D-844E-C1C00C9B96EA}"/>
    <cellStyle name="쉼표 [0] 6 2" xfId="67" xr:uid="{08B02950-A637-4559-9F54-3A6930B88813}"/>
    <cellStyle name="쉼표 [0] 7" xfId="15" xr:uid="{E67E125B-ACD7-4CEB-ADCE-CF093423E426}"/>
    <cellStyle name="쉼표 [0] 8" xfId="30" xr:uid="{CD9BA1D9-ABFD-4EEF-9983-434A67E04CF0}"/>
    <cellStyle name="쉼표 [0] 9" xfId="49" xr:uid="{9FB2C66B-58C0-43E0-B81B-7EE471F8379C}"/>
    <cellStyle name="좋음 2" xfId="42" xr:uid="{23A7DDF0-9A3C-4CB6-9AAD-20D161623D9E}"/>
    <cellStyle name="콤마_(주)한보-정리채권" xfId="71" xr:uid="{68CEE050-7A0C-4970-8316-740B3FE4326D}"/>
    <cellStyle name="표준" xfId="0" builtinId="0"/>
    <cellStyle name="표준 10" xfId="47" xr:uid="{F50719BD-0947-45CD-9AA0-9FA0AD0F714B}"/>
    <cellStyle name="표준 10 2" xfId="68" xr:uid="{2859516E-7E45-468F-8DC8-78F4692075BB}"/>
    <cellStyle name="표준 11" xfId="51" xr:uid="{239C55A9-9D38-4FEA-A0AD-3015E4F3556D}"/>
    <cellStyle name="표준 11 2" xfId="64" xr:uid="{E570FF78-6E97-4A72-97B4-628F5E7A3F64}"/>
    <cellStyle name="표준 12" xfId="60" xr:uid="{21862F16-6B07-46A4-9931-8DB1BBB89430}"/>
    <cellStyle name="표준 13" xfId="72" xr:uid="{030AB855-D8A5-4B2D-B852-59812C614D6B}"/>
    <cellStyle name="표준 155" xfId="70" xr:uid="{2643CE49-2E8E-4F64-8A0E-F5F71AB17CF4}"/>
    <cellStyle name="표준 18" xfId="54" xr:uid="{AE71263B-D89C-4547-A8AC-7DF92328F939}"/>
    <cellStyle name="표준 2" xfId="3" xr:uid="{1E463968-7C89-43EB-8257-9BE3AC70DDD8}"/>
    <cellStyle name="표준 2 2" xfId="23" xr:uid="{182B31EE-A919-41B6-8FD0-58663491DEC4}"/>
    <cellStyle name="표준 2 2 2" xfId="24" xr:uid="{99594F38-DDD2-4314-BCC8-BB2EA3AB9AAB}"/>
    <cellStyle name="표준 2 2 3" xfId="11" xr:uid="{6AE8F3FB-E159-450A-86ED-FE37649F8428}"/>
    <cellStyle name="표준 2 3" xfId="52" xr:uid="{94F129EB-E7DC-45BE-B9D6-117C77C335D5}"/>
    <cellStyle name="표준 2 3 2" xfId="45" xr:uid="{98597D16-4BF3-4905-8A34-CC749A909CA3}"/>
    <cellStyle name="표준 2 3 2 2" xfId="48" xr:uid="{36300586-D698-43F2-940E-8765FA764C67}"/>
    <cellStyle name="표준 2 4" xfId="38" xr:uid="{C0375AA9-061E-4E14-A063-646C338B9E5A}"/>
    <cellStyle name="표준 2 5" xfId="85" xr:uid="{1446497F-3372-4399-ADE0-F92CBCFBDEC5}"/>
    <cellStyle name="표준 3" xfId="5" xr:uid="{C3FB0BEC-C69E-4030-8603-E6CDCDA60AEA}"/>
    <cellStyle name="표준 3 2" xfId="10" xr:uid="{0223E3AE-2BE5-4B17-B958-BAF29C219E38}"/>
    <cellStyle name="표준 3 3" xfId="57" xr:uid="{10DB4CD7-53B1-4C63-B2E4-27A91B97CAA8}"/>
    <cellStyle name="표준 4" xfId="19" xr:uid="{FD7951A7-FC27-4CC9-A4F3-F2F0F062AA7C}"/>
    <cellStyle name="표준 5" xfId="4" xr:uid="{09EC8B50-B483-439D-B5F5-2365397D77B1}"/>
    <cellStyle name="표준 5 2" xfId="17" xr:uid="{7A60DB04-AF78-40D7-9C68-1A9EBE354E80}"/>
    <cellStyle name="표준 5 3" xfId="55" xr:uid="{909D6A8E-BAFB-4364-80B7-81D3DF757149}"/>
    <cellStyle name="표준 6" xfId="27" xr:uid="{536D7C6E-EF68-4924-9858-06DE4FE25B45}"/>
    <cellStyle name="표준 7" xfId="32" xr:uid="{C12A3CFC-019D-4A9F-9F31-D79F4FB780E2}"/>
    <cellStyle name="표준 7 2" xfId="74" xr:uid="{3D09014A-B8D0-4833-A622-209029EA14EA}"/>
    <cellStyle name="표준 8" xfId="34" xr:uid="{377FCCF1-8606-4C67-BD03-429D1602FF83}"/>
    <cellStyle name="표준 9" xfId="46" xr:uid="{AB58E5A1-06FB-4683-8984-77B4B8ADF14E}"/>
    <cellStyle name="표준 9 2" xfId="62" xr:uid="{C84A1194-F997-43F9-B6AC-6023E7A09192}"/>
    <cellStyle name="표준_2008" xfId="84" xr:uid="{443D2B70-BF55-4DD0-8324-FBDCE3080A37}"/>
    <cellStyle name="회사 추가시" xfId="43" xr:uid="{498A9BD6-7DF5-4F9C-9C4C-E865DBDBD904}"/>
  </cellStyles>
  <dxfs count="19">
    <dxf>
      <font>
        <b/>
        <i/>
        <color theme="0"/>
      </font>
      <fill>
        <patternFill>
          <fgColor indexed="64"/>
          <bgColor rgb="FF002060"/>
        </patternFill>
      </fill>
    </dxf>
    <dxf>
      <font>
        <b/>
        <i/>
        <color theme="0"/>
      </font>
      <fill>
        <patternFill>
          <fgColor indexed="64"/>
          <bgColor rgb="FFFF0000"/>
        </patternFill>
      </fill>
    </dxf>
    <dxf>
      <font>
        <b/>
        <i/>
        <color theme="0"/>
      </font>
      <fill>
        <patternFill>
          <fgColor indexed="64"/>
          <bgColor rgb="FFFFC000"/>
        </patternFill>
      </fill>
    </dxf>
    <dxf>
      <font>
        <b/>
        <i/>
        <color theme="0"/>
      </font>
      <fill>
        <patternFill>
          <fgColor indexed="64"/>
          <bgColor rgb="FF002060"/>
        </patternFill>
      </fill>
    </dxf>
    <dxf>
      <font>
        <b/>
        <i/>
        <color theme="0"/>
      </font>
      <fill>
        <patternFill>
          <fgColor indexed="64"/>
          <bgColor rgb="FFFF0000"/>
        </patternFill>
      </fill>
    </dxf>
    <dxf>
      <font>
        <b/>
        <i/>
        <color theme="0"/>
      </font>
      <fill>
        <patternFill>
          <fgColor indexed="64"/>
          <bgColor rgb="FFFFC000"/>
        </patternFill>
      </fill>
    </dxf>
    <dxf>
      <font>
        <b/>
        <i/>
        <color theme="0"/>
      </font>
      <fill>
        <patternFill>
          <fgColor indexed="64"/>
          <bgColor rgb="FF002060"/>
        </patternFill>
      </fill>
    </dxf>
    <dxf>
      <font>
        <b/>
        <i/>
        <color theme="0"/>
      </font>
      <fill>
        <patternFill>
          <fgColor indexed="64"/>
          <bgColor rgb="FFFF0000"/>
        </patternFill>
      </fill>
    </dxf>
    <dxf>
      <font>
        <b/>
        <i/>
        <color theme="0"/>
      </font>
      <fill>
        <patternFill>
          <fgColor indexed="64"/>
          <bgColor rgb="FFFFC000"/>
        </patternFill>
      </fill>
    </dxf>
    <dxf>
      <font>
        <b/>
        <i/>
        <color theme="0"/>
      </font>
      <fill>
        <patternFill>
          <fgColor indexed="64"/>
          <bgColor rgb="FF002060"/>
        </patternFill>
      </fill>
    </dxf>
    <dxf>
      <font>
        <b/>
        <i/>
        <color theme="0"/>
      </font>
      <fill>
        <patternFill>
          <fgColor indexed="64"/>
          <bgColor rgb="FFFF0000"/>
        </patternFill>
      </fill>
    </dxf>
    <dxf>
      <font>
        <b/>
        <i/>
        <color theme="0"/>
      </font>
      <fill>
        <patternFill>
          <fgColor indexed="64"/>
          <bgColor rgb="FFFFC000"/>
        </patternFill>
      </fill>
    </dxf>
    <dxf>
      <font>
        <b/>
        <i/>
        <color theme="0"/>
      </font>
      <fill>
        <patternFill>
          <fgColor indexed="64"/>
          <bgColor rgb="FF002060"/>
        </patternFill>
      </fill>
    </dxf>
    <dxf>
      <font>
        <b/>
        <i/>
        <color theme="0"/>
      </font>
      <fill>
        <patternFill>
          <fgColor indexed="64"/>
          <bgColor rgb="FFFF0000"/>
        </patternFill>
      </fill>
    </dxf>
    <dxf>
      <font>
        <b/>
        <i/>
        <color theme="0"/>
      </font>
      <fill>
        <patternFill>
          <fgColor indexed="64"/>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2D0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Types" Target="richData/rdRichValueTypes.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microsoft.com/office/2017/06/relationships/rdRichValue" Target="richData/rdrichvalue.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22/10/relationships/richValueRel" Target="richData/richValueRel.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ko-KR"/>
              <a:t>Unlevered Beta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barChart>
        <c:barDir val="col"/>
        <c:grouping val="stacked"/>
        <c:varyColors val="0"/>
        <c:ser>
          <c:idx val="0"/>
          <c:order val="0"/>
          <c:tx>
            <c:strRef>
              <c:f>보고서용!$C$3</c:f>
              <c:strCache>
                <c:ptCount val="1"/>
                <c:pt idx="0">
                  <c:v>βu</c:v>
                </c:pt>
              </c:strCache>
            </c:strRef>
          </c:tx>
          <c:spPr>
            <a:solidFill>
              <a:schemeClr val="accent1"/>
            </a:solidFill>
            <a:ln>
              <a:noFill/>
            </a:ln>
            <a:effectLst/>
          </c:spPr>
          <c:invertIfNegative val="0"/>
          <c:dLbls>
            <c:numFmt formatCode="#,##0.000_);[Red]\(#,##0.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ko-KR"/>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보고서용!$B$4:$B$6</c:f>
              <c:strCache>
                <c:ptCount val="3"/>
                <c:pt idx="0">
                  <c:v>㈜신세계푸드</c:v>
                </c:pt>
                <c:pt idx="1">
                  <c:v>SPC 삼립</c:v>
                </c:pt>
                <c:pt idx="2">
                  <c:v>교촌에프앤비㈜</c:v>
                </c:pt>
              </c:strCache>
            </c:strRef>
          </c:cat>
          <c:val>
            <c:numRef>
              <c:f>보고서용!$C$4:$C$6</c:f>
              <c:numCache>
                <c:formatCode>General</c:formatCode>
                <c:ptCount val="3"/>
                <c:pt idx="0">
                  <c:v>0.46043307534816957</c:v>
                </c:pt>
                <c:pt idx="1">
                  <c:v>0.41357845553837891</c:v>
                </c:pt>
                <c:pt idx="2">
                  <c:v>0.4779601081067425</c:v>
                </c:pt>
              </c:numCache>
            </c:numRef>
          </c:val>
          <c:extLst>
            <c:ext xmlns:c16="http://schemas.microsoft.com/office/drawing/2014/chart" uri="{C3380CC4-5D6E-409C-BE32-E72D297353CC}">
              <c16:uniqueId val="{00000000-0698-4375-9C6F-09A7812EEBED}"/>
            </c:ext>
          </c:extLst>
        </c:ser>
        <c:dLbls>
          <c:showLegendKey val="0"/>
          <c:showVal val="0"/>
          <c:showCatName val="0"/>
          <c:showSerName val="0"/>
          <c:showPercent val="0"/>
          <c:showBubbleSize val="0"/>
        </c:dLbls>
        <c:gapWidth val="150"/>
        <c:overlap val="100"/>
        <c:axId val="1541288207"/>
        <c:axId val="1541284367"/>
      </c:barChart>
      <c:catAx>
        <c:axId val="154128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1541284367"/>
        <c:crosses val="autoZero"/>
        <c:auto val="1"/>
        <c:lblAlgn val="ctr"/>
        <c:lblOffset val="100"/>
        <c:noMultiLvlLbl val="0"/>
      </c:catAx>
      <c:valAx>
        <c:axId val="1541284367"/>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ko-KR"/>
          </a:p>
        </c:txPr>
        <c:crossAx val="1541288207"/>
        <c:crosses val="autoZero"/>
        <c:crossBetween val="between"/>
        <c:majorUnit val="0.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5"/>
          <c:order val="0"/>
          <c:tx>
            <c:strRef>
              <c:f>'Bloomberg(CRP,Rf)'!$Z$51</c:f>
              <c:strCache>
                <c:ptCount val="1"/>
                <c:pt idx="0">
                  <c:v>프리미엄</c:v>
                </c:pt>
              </c:strCache>
            </c:strRef>
          </c:tx>
          <c:spPr>
            <a:ln w="28575" cap="rnd">
              <a:solidFill>
                <a:schemeClr val="accent6"/>
              </a:solidFill>
              <a:round/>
            </a:ln>
            <a:effectLst/>
          </c:spPr>
          <c:marker>
            <c:symbol val="none"/>
          </c:marker>
          <c:trendline>
            <c:name>추세</c:name>
            <c:spPr>
              <a:ln w="19050" cap="rnd">
                <a:solidFill>
                  <a:srgbClr val="FF0000"/>
                </a:solidFill>
                <a:prstDash val="solid"/>
              </a:ln>
              <a:effectLst/>
            </c:spPr>
            <c:trendlineType val="linear"/>
            <c:dispRSqr val="0"/>
            <c:dispEq val="0"/>
          </c:trendline>
          <c:cat>
            <c:strRef>
              <c:f>'Bloomberg(CRP,Rf)'!$T$54:$T$114</c:f>
              <c:strCache>
                <c:ptCount val="61"/>
                <c:pt idx="0">
                  <c:v>05/31/24</c:v>
                </c:pt>
                <c:pt idx="1">
                  <c:v>04/30/24</c:v>
                </c:pt>
                <c:pt idx="2">
                  <c:v>03/29/24</c:v>
                </c:pt>
                <c:pt idx="3">
                  <c:v>02/29/24</c:v>
                </c:pt>
                <c:pt idx="4">
                  <c:v>01/31/24</c:v>
                </c:pt>
                <c:pt idx="5">
                  <c:v>12/28/23</c:v>
                </c:pt>
                <c:pt idx="6">
                  <c:v>11/30/23</c:v>
                </c:pt>
                <c:pt idx="7">
                  <c:v>10/31/23</c:v>
                </c:pt>
                <c:pt idx="8">
                  <c:v>09/27/23</c:v>
                </c:pt>
                <c:pt idx="9">
                  <c:v>08/31/23</c:v>
                </c:pt>
                <c:pt idx="10">
                  <c:v>07/31/23</c:v>
                </c:pt>
                <c:pt idx="11">
                  <c:v>06/30/23</c:v>
                </c:pt>
                <c:pt idx="12">
                  <c:v>05/31/23</c:v>
                </c:pt>
                <c:pt idx="13">
                  <c:v>04/28/23</c:v>
                </c:pt>
                <c:pt idx="14">
                  <c:v>03/31/23</c:v>
                </c:pt>
                <c:pt idx="15">
                  <c:v>02/28/23</c:v>
                </c:pt>
                <c:pt idx="16">
                  <c:v>01/31/23</c:v>
                </c:pt>
                <c:pt idx="17">
                  <c:v>12/29/22</c:v>
                </c:pt>
                <c:pt idx="18">
                  <c:v>11/30/22</c:v>
                </c:pt>
                <c:pt idx="19">
                  <c:v>10/31/22</c:v>
                </c:pt>
                <c:pt idx="20">
                  <c:v>09/30/22</c:v>
                </c:pt>
                <c:pt idx="21">
                  <c:v>08/31/22</c:v>
                </c:pt>
                <c:pt idx="22">
                  <c:v>07/29/22</c:v>
                </c:pt>
                <c:pt idx="23">
                  <c:v>06/30/22</c:v>
                </c:pt>
                <c:pt idx="24">
                  <c:v>05/31/22</c:v>
                </c:pt>
                <c:pt idx="25">
                  <c:v>04/29/22</c:v>
                </c:pt>
                <c:pt idx="26">
                  <c:v>03/31/22</c:v>
                </c:pt>
                <c:pt idx="27">
                  <c:v>02/28/22</c:v>
                </c:pt>
                <c:pt idx="28">
                  <c:v>01/28/22</c:v>
                </c:pt>
                <c:pt idx="29">
                  <c:v>12/30/21</c:v>
                </c:pt>
                <c:pt idx="30">
                  <c:v>11/30/21</c:v>
                </c:pt>
                <c:pt idx="31">
                  <c:v>10/29/21</c:v>
                </c:pt>
                <c:pt idx="32">
                  <c:v>09/30/21</c:v>
                </c:pt>
                <c:pt idx="33">
                  <c:v>08/31/21</c:v>
                </c:pt>
                <c:pt idx="34">
                  <c:v>07/30/21</c:v>
                </c:pt>
                <c:pt idx="35">
                  <c:v>06/30/21</c:v>
                </c:pt>
                <c:pt idx="36">
                  <c:v>05/31/21</c:v>
                </c:pt>
                <c:pt idx="37">
                  <c:v>04/30/21</c:v>
                </c:pt>
                <c:pt idx="38">
                  <c:v>03/31/21</c:v>
                </c:pt>
                <c:pt idx="39">
                  <c:v>02/26/21</c:v>
                </c:pt>
                <c:pt idx="40">
                  <c:v>01/29/21</c:v>
                </c:pt>
                <c:pt idx="41">
                  <c:v>12/30/20</c:v>
                </c:pt>
                <c:pt idx="42">
                  <c:v>11/30/20</c:v>
                </c:pt>
                <c:pt idx="43">
                  <c:v>10/30/20</c:v>
                </c:pt>
                <c:pt idx="44">
                  <c:v>09/29/20</c:v>
                </c:pt>
                <c:pt idx="45">
                  <c:v>08/31/20</c:v>
                </c:pt>
                <c:pt idx="46">
                  <c:v>07/31/20</c:v>
                </c:pt>
                <c:pt idx="47">
                  <c:v>06/30/20</c:v>
                </c:pt>
                <c:pt idx="48">
                  <c:v>05/29/20</c:v>
                </c:pt>
                <c:pt idx="49">
                  <c:v>04/29/20</c:v>
                </c:pt>
                <c:pt idx="50">
                  <c:v>03/31/20</c:v>
                </c:pt>
                <c:pt idx="51">
                  <c:v>02/28/20</c:v>
                </c:pt>
                <c:pt idx="52">
                  <c:v>01/31/20</c:v>
                </c:pt>
                <c:pt idx="53">
                  <c:v>12/30/19</c:v>
                </c:pt>
                <c:pt idx="54">
                  <c:v>11/29/19</c:v>
                </c:pt>
                <c:pt idx="55">
                  <c:v>10/31/19</c:v>
                </c:pt>
                <c:pt idx="56">
                  <c:v>09/30/19</c:v>
                </c:pt>
                <c:pt idx="57">
                  <c:v>08/30/19</c:v>
                </c:pt>
                <c:pt idx="58">
                  <c:v>07/31/19</c:v>
                </c:pt>
                <c:pt idx="59">
                  <c:v>06/28/19</c:v>
                </c:pt>
                <c:pt idx="60">
                  <c:v>05/31/19</c:v>
                </c:pt>
              </c:strCache>
            </c:strRef>
          </c:cat>
          <c:val>
            <c:numRef>
              <c:f>'Bloomberg(CRP,Rf)'!$Z$54:$Z$114</c:f>
              <c:numCache>
                <c:formatCode>0.00%</c:formatCode>
                <c:ptCount val="61"/>
                <c:pt idx="0">
                  <c:v>0.18232999999999999</c:v>
                </c:pt>
                <c:pt idx="1">
                  <c:v>0.17737</c:v>
                </c:pt>
                <c:pt idx="2">
                  <c:v>0.18995000000000001</c:v>
                </c:pt>
                <c:pt idx="3">
                  <c:v>0.20143</c:v>
                </c:pt>
                <c:pt idx="4">
                  <c:v>0.18618999999999999</c:v>
                </c:pt>
                <c:pt idx="5">
                  <c:v>0.14852000000000001</c:v>
                </c:pt>
                <c:pt idx="6">
                  <c:v>0.15273999999999999</c:v>
                </c:pt>
                <c:pt idx="7">
                  <c:v>0.1346</c:v>
                </c:pt>
                <c:pt idx="8">
                  <c:v>0.13642000000000001</c:v>
                </c:pt>
                <c:pt idx="9">
                  <c:v>0.13661000000000001</c:v>
                </c:pt>
                <c:pt idx="10">
                  <c:v>0.14974999999999999</c:v>
                </c:pt>
                <c:pt idx="11">
                  <c:v>0.13328000000000001</c:v>
                </c:pt>
                <c:pt idx="12">
                  <c:v>0.13458999999999999</c:v>
                </c:pt>
                <c:pt idx="13">
                  <c:v>0.12711</c:v>
                </c:pt>
                <c:pt idx="14">
                  <c:v>0.10231</c:v>
                </c:pt>
                <c:pt idx="15">
                  <c:v>9.3539999999999998E-2</c:v>
                </c:pt>
                <c:pt idx="16">
                  <c:v>0.10972</c:v>
                </c:pt>
                <c:pt idx="17">
                  <c:v>0.15367</c:v>
                </c:pt>
                <c:pt idx="18">
                  <c:v>0.14324000000000001</c:v>
                </c:pt>
                <c:pt idx="19">
                  <c:v>0.13733000000000001</c:v>
                </c:pt>
                <c:pt idx="20">
                  <c:v>9.4759999999999997E-2</c:v>
                </c:pt>
                <c:pt idx="21">
                  <c:v>9.1270000000000004E-2</c:v>
                </c:pt>
                <c:pt idx="22">
                  <c:v>9.0840000000000004E-2</c:v>
                </c:pt>
                <c:pt idx="23">
                  <c:v>9.7820000000000004E-2</c:v>
                </c:pt>
                <c:pt idx="24">
                  <c:v>9.2730000000000007E-2</c:v>
                </c:pt>
                <c:pt idx="25">
                  <c:v>0.10435</c:v>
                </c:pt>
                <c:pt idx="26">
                  <c:v>9.5899999999999999E-2</c:v>
                </c:pt>
                <c:pt idx="27">
                  <c:v>0.12332</c:v>
                </c:pt>
                <c:pt idx="28">
                  <c:v>0.12841</c:v>
                </c:pt>
                <c:pt idx="29">
                  <c:v>0.10353</c:v>
                </c:pt>
                <c:pt idx="30">
                  <c:v>0.11447</c:v>
                </c:pt>
                <c:pt idx="31">
                  <c:v>0.13275000000000001</c:v>
                </c:pt>
                <c:pt idx="32">
                  <c:v>0.12841</c:v>
                </c:pt>
                <c:pt idx="33">
                  <c:v>0.12154</c:v>
                </c:pt>
                <c:pt idx="34">
                  <c:v>0.14349000000000001</c:v>
                </c:pt>
                <c:pt idx="35">
                  <c:v>0.13857</c:v>
                </c:pt>
                <c:pt idx="36">
                  <c:v>0.13411999999999999</c:v>
                </c:pt>
                <c:pt idx="37">
                  <c:v>0.12592</c:v>
                </c:pt>
                <c:pt idx="38">
                  <c:v>0.12717000000000001</c:v>
                </c:pt>
                <c:pt idx="39">
                  <c:v>0.14127999999999999</c:v>
                </c:pt>
                <c:pt idx="40">
                  <c:v>0.14538999999999999</c:v>
                </c:pt>
                <c:pt idx="41">
                  <c:v>0.12723999999999999</c:v>
                </c:pt>
                <c:pt idx="42">
                  <c:v>0.14018</c:v>
                </c:pt>
                <c:pt idx="43">
                  <c:v>0.13502</c:v>
                </c:pt>
                <c:pt idx="44">
                  <c:v>0.12898000000000001</c:v>
                </c:pt>
                <c:pt idx="45">
                  <c:v>0.12897</c:v>
                </c:pt>
                <c:pt idx="46">
                  <c:v>0.12823999999999999</c:v>
                </c:pt>
                <c:pt idx="47">
                  <c:v>0.13156000000000001</c:v>
                </c:pt>
                <c:pt idx="48">
                  <c:v>0.13228000000000001</c:v>
                </c:pt>
                <c:pt idx="49">
                  <c:v>0.12531</c:v>
                </c:pt>
                <c:pt idx="50">
                  <c:v>0.12126000000000001</c:v>
                </c:pt>
                <c:pt idx="51">
                  <c:v>0.13902999999999999</c:v>
                </c:pt>
                <c:pt idx="52">
                  <c:v>0.11327</c:v>
                </c:pt>
                <c:pt idx="53">
                  <c:v>0.10305</c:v>
                </c:pt>
                <c:pt idx="54">
                  <c:v>0.10295</c:v>
                </c:pt>
                <c:pt idx="55">
                  <c:v>9.6170000000000005E-2</c:v>
                </c:pt>
                <c:pt idx="56">
                  <c:v>9.9099999999999994E-2</c:v>
                </c:pt>
                <c:pt idx="57">
                  <c:v>0.10183</c:v>
                </c:pt>
                <c:pt idx="58">
                  <c:v>9.9589999999999998E-2</c:v>
                </c:pt>
                <c:pt idx="59">
                  <c:v>9.6390000000000003E-2</c:v>
                </c:pt>
                <c:pt idx="60">
                  <c:v>9.9519999999999997E-2</c:v>
                </c:pt>
              </c:numCache>
            </c:numRef>
          </c:val>
          <c:smooth val="0"/>
          <c:extLst>
            <c:ext xmlns:c16="http://schemas.microsoft.com/office/drawing/2014/chart" uri="{C3380CC4-5D6E-409C-BE32-E72D297353CC}">
              <c16:uniqueId val="{00000005-29B7-4585-A876-944583129449}"/>
            </c:ext>
          </c:extLst>
        </c:ser>
        <c:dLbls>
          <c:showLegendKey val="0"/>
          <c:showVal val="0"/>
          <c:showCatName val="0"/>
          <c:showSerName val="0"/>
          <c:showPercent val="0"/>
          <c:showBubbleSize val="0"/>
        </c:dLbls>
        <c:smooth val="0"/>
        <c:axId val="2113908959"/>
        <c:axId val="72205136"/>
      </c:lineChart>
      <c:catAx>
        <c:axId val="2113908959"/>
        <c:scaling>
          <c:orientation val="maxMin"/>
        </c:scaling>
        <c:delete val="0"/>
        <c:axPos val="b"/>
        <c:numFmt formatCode="[$-409]yy&quot;-&quot;mmm;@" sourceLinked="0"/>
        <c:majorTickMark val="none"/>
        <c:minorTickMark val="none"/>
        <c:tickLblPos val="nextTo"/>
        <c:spPr>
          <a:noFill/>
          <a:ln w="9525" cap="flat" cmpd="sng" algn="ctr">
            <a:solidFill>
              <a:schemeClr val="tx1">
                <a:lumMod val="15000"/>
                <a:lumOff val="85000"/>
              </a:schemeClr>
            </a:solidFill>
            <a:round/>
          </a:ln>
          <a:effectLst/>
        </c:spPr>
        <c:txPr>
          <a:bodyPr rot="-40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2205136"/>
        <c:crosses val="autoZero"/>
        <c:auto val="1"/>
        <c:lblAlgn val="ctr"/>
        <c:lblOffset val="100"/>
        <c:noMultiLvlLbl val="1"/>
      </c:catAx>
      <c:valAx>
        <c:axId val="72205136"/>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113908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0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4"/>
          <c:order val="0"/>
          <c:tx>
            <c:strRef>
              <c:f>'Bloomberg(CRP,Rf)'!$Y$51</c:f>
              <c:strCache>
                <c:ptCount val="1"/>
                <c:pt idx="0">
                  <c:v>RF 금리</c:v>
                </c:pt>
              </c:strCache>
            </c:strRef>
          </c:tx>
          <c:spPr>
            <a:ln w="28575" cap="rnd">
              <a:solidFill>
                <a:schemeClr val="accent5"/>
              </a:solidFill>
              <a:round/>
            </a:ln>
            <a:effectLst/>
          </c:spPr>
          <c:marker>
            <c:symbol val="none"/>
          </c:marker>
          <c:trendline>
            <c:name>추세</c:name>
            <c:spPr>
              <a:ln w="19050" cap="rnd">
                <a:solidFill>
                  <a:srgbClr val="FF0000"/>
                </a:solidFill>
                <a:prstDash val="solid"/>
              </a:ln>
              <a:effectLst/>
            </c:spPr>
            <c:trendlineType val="linear"/>
            <c:dispRSqr val="0"/>
            <c:dispEq val="0"/>
          </c:trendline>
          <c:cat>
            <c:strRef>
              <c:f>'Bloomberg(CRP,Rf)'!$T$54:$T$114</c:f>
              <c:strCache>
                <c:ptCount val="61"/>
                <c:pt idx="0">
                  <c:v>05/31/24</c:v>
                </c:pt>
                <c:pt idx="1">
                  <c:v>04/30/24</c:v>
                </c:pt>
                <c:pt idx="2">
                  <c:v>03/29/24</c:v>
                </c:pt>
                <c:pt idx="3">
                  <c:v>02/29/24</c:v>
                </c:pt>
                <c:pt idx="4">
                  <c:v>01/31/24</c:v>
                </c:pt>
                <c:pt idx="5">
                  <c:v>12/28/23</c:v>
                </c:pt>
                <c:pt idx="6">
                  <c:v>11/30/23</c:v>
                </c:pt>
                <c:pt idx="7">
                  <c:v>10/31/23</c:v>
                </c:pt>
                <c:pt idx="8">
                  <c:v>09/27/23</c:v>
                </c:pt>
                <c:pt idx="9">
                  <c:v>08/31/23</c:v>
                </c:pt>
                <c:pt idx="10">
                  <c:v>07/31/23</c:v>
                </c:pt>
                <c:pt idx="11">
                  <c:v>06/30/23</c:v>
                </c:pt>
                <c:pt idx="12">
                  <c:v>05/31/23</c:v>
                </c:pt>
                <c:pt idx="13">
                  <c:v>04/28/23</c:v>
                </c:pt>
                <c:pt idx="14">
                  <c:v>03/31/23</c:v>
                </c:pt>
                <c:pt idx="15">
                  <c:v>02/28/23</c:v>
                </c:pt>
                <c:pt idx="16">
                  <c:v>01/31/23</c:v>
                </c:pt>
                <c:pt idx="17">
                  <c:v>12/29/22</c:v>
                </c:pt>
                <c:pt idx="18">
                  <c:v>11/30/22</c:v>
                </c:pt>
                <c:pt idx="19">
                  <c:v>10/31/22</c:v>
                </c:pt>
                <c:pt idx="20">
                  <c:v>09/30/22</c:v>
                </c:pt>
                <c:pt idx="21">
                  <c:v>08/31/22</c:v>
                </c:pt>
                <c:pt idx="22">
                  <c:v>07/29/22</c:v>
                </c:pt>
                <c:pt idx="23">
                  <c:v>06/30/22</c:v>
                </c:pt>
                <c:pt idx="24">
                  <c:v>05/31/22</c:v>
                </c:pt>
                <c:pt idx="25">
                  <c:v>04/29/22</c:v>
                </c:pt>
                <c:pt idx="26">
                  <c:v>03/31/22</c:v>
                </c:pt>
                <c:pt idx="27">
                  <c:v>02/28/22</c:v>
                </c:pt>
                <c:pt idx="28">
                  <c:v>01/28/22</c:v>
                </c:pt>
                <c:pt idx="29">
                  <c:v>12/30/21</c:v>
                </c:pt>
                <c:pt idx="30">
                  <c:v>11/30/21</c:v>
                </c:pt>
                <c:pt idx="31">
                  <c:v>10/29/21</c:v>
                </c:pt>
                <c:pt idx="32">
                  <c:v>09/30/21</c:v>
                </c:pt>
                <c:pt idx="33">
                  <c:v>08/31/21</c:v>
                </c:pt>
                <c:pt idx="34">
                  <c:v>07/30/21</c:v>
                </c:pt>
                <c:pt idx="35">
                  <c:v>06/30/21</c:v>
                </c:pt>
                <c:pt idx="36">
                  <c:v>05/31/21</c:v>
                </c:pt>
                <c:pt idx="37">
                  <c:v>04/30/21</c:v>
                </c:pt>
                <c:pt idx="38">
                  <c:v>03/31/21</c:v>
                </c:pt>
                <c:pt idx="39">
                  <c:v>02/26/21</c:v>
                </c:pt>
                <c:pt idx="40">
                  <c:v>01/29/21</c:v>
                </c:pt>
                <c:pt idx="41">
                  <c:v>12/30/20</c:v>
                </c:pt>
                <c:pt idx="42">
                  <c:v>11/30/20</c:v>
                </c:pt>
                <c:pt idx="43">
                  <c:v>10/30/20</c:v>
                </c:pt>
                <c:pt idx="44">
                  <c:v>09/29/20</c:v>
                </c:pt>
                <c:pt idx="45">
                  <c:v>08/31/20</c:v>
                </c:pt>
                <c:pt idx="46">
                  <c:v>07/31/20</c:v>
                </c:pt>
                <c:pt idx="47">
                  <c:v>06/30/20</c:v>
                </c:pt>
                <c:pt idx="48">
                  <c:v>05/29/20</c:v>
                </c:pt>
                <c:pt idx="49">
                  <c:v>04/29/20</c:v>
                </c:pt>
                <c:pt idx="50">
                  <c:v>03/31/20</c:v>
                </c:pt>
                <c:pt idx="51">
                  <c:v>02/28/20</c:v>
                </c:pt>
                <c:pt idx="52">
                  <c:v>01/31/20</c:v>
                </c:pt>
                <c:pt idx="53">
                  <c:v>12/30/19</c:v>
                </c:pt>
                <c:pt idx="54">
                  <c:v>11/29/19</c:v>
                </c:pt>
                <c:pt idx="55">
                  <c:v>10/31/19</c:v>
                </c:pt>
                <c:pt idx="56">
                  <c:v>09/30/19</c:v>
                </c:pt>
                <c:pt idx="57">
                  <c:v>08/30/19</c:v>
                </c:pt>
                <c:pt idx="58">
                  <c:v>07/31/19</c:v>
                </c:pt>
                <c:pt idx="59">
                  <c:v>06/28/19</c:v>
                </c:pt>
                <c:pt idx="60">
                  <c:v>05/31/19</c:v>
                </c:pt>
              </c:strCache>
            </c:strRef>
          </c:cat>
          <c:val>
            <c:numRef>
              <c:f>'Bloomberg(CRP,Rf)'!$Y$54:$Y$114</c:f>
              <c:numCache>
                <c:formatCode>0.00%</c:formatCode>
                <c:ptCount val="61"/>
                <c:pt idx="0">
                  <c:v>3.5799999999999998E-2</c:v>
                </c:pt>
                <c:pt idx="1">
                  <c:v>3.6499999999999998E-2</c:v>
                </c:pt>
                <c:pt idx="2">
                  <c:v>3.4020000000000002E-2</c:v>
                </c:pt>
                <c:pt idx="3">
                  <c:v>3.4799999999999998E-2</c:v>
                </c:pt>
                <c:pt idx="4">
                  <c:v>3.3450000000000001E-2</c:v>
                </c:pt>
                <c:pt idx="5">
                  <c:v>3.175E-2</c:v>
                </c:pt>
                <c:pt idx="6">
                  <c:v>3.6970000000000003E-2</c:v>
                </c:pt>
                <c:pt idx="7">
                  <c:v>4.335E-2</c:v>
                </c:pt>
                <c:pt idx="8">
                  <c:v>4.0120000000000003E-2</c:v>
                </c:pt>
                <c:pt idx="9">
                  <c:v>3.8249999999999999E-2</c:v>
                </c:pt>
                <c:pt idx="10">
                  <c:v>3.7650000000000003E-2</c:v>
                </c:pt>
                <c:pt idx="11">
                  <c:v>3.6609999999999997E-2</c:v>
                </c:pt>
                <c:pt idx="12">
                  <c:v>3.5200000000000002E-2</c:v>
                </c:pt>
                <c:pt idx="13">
                  <c:v>3.3669999999999999E-2</c:v>
                </c:pt>
                <c:pt idx="14">
                  <c:v>3.3599999999999998E-2</c:v>
                </c:pt>
                <c:pt idx="15">
                  <c:v>3.7600000000000001E-2</c:v>
                </c:pt>
                <c:pt idx="16">
                  <c:v>3.2800000000000003E-2</c:v>
                </c:pt>
                <c:pt idx="17">
                  <c:v>3.7350000000000001E-2</c:v>
                </c:pt>
                <c:pt idx="18">
                  <c:v>3.6799999999999999E-2</c:v>
                </c:pt>
                <c:pt idx="19">
                  <c:v>4.2270000000000002E-2</c:v>
                </c:pt>
                <c:pt idx="20">
                  <c:v>4.0820000000000002E-2</c:v>
                </c:pt>
                <c:pt idx="21">
                  <c:v>3.712E-2</c:v>
                </c:pt>
                <c:pt idx="22">
                  <c:v>3.125E-2</c:v>
                </c:pt>
                <c:pt idx="23">
                  <c:v>3.6209999999999999E-2</c:v>
                </c:pt>
                <c:pt idx="24">
                  <c:v>3.3300000000000003E-2</c:v>
                </c:pt>
                <c:pt idx="25">
                  <c:v>3.2349999999999997E-2</c:v>
                </c:pt>
                <c:pt idx="26">
                  <c:v>2.9649999999999999E-2</c:v>
                </c:pt>
                <c:pt idx="27">
                  <c:v>2.6849999999999999E-2</c:v>
                </c:pt>
                <c:pt idx="28">
                  <c:v>2.5899999999999999E-2</c:v>
                </c:pt>
                <c:pt idx="29">
                  <c:v>2.2550000000000001E-2</c:v>
                </c:pt>
                <c:pt idx="30">
                  <c:v>2.2040000000000001E-2</c:v>
                </c:pt>
                <c:pt idx="31">
                  <c:v>2.563E-2</c:v>
                </c:pt>
                <c:pt idx="32">
                  <c:v>2.2370000000000001E-2</c:v>
                </c:pt>
                <c:pt idx="33">
                  <c:v>1.9120000000000002E-2</c:v>
                </c:pt>
                <c:pt idx="34">
                  <c:v>1.8669999999999999E-2</c:v>
                </c:pt>
                <c:pt idx="35">
                  <c:v>2.095E-2</c:v>
                </c:pt>
                <c:pt idx="36">
                  <c:v>2.18E-2</c:v>
                </c:pt>
                <c:pt idx="37">
                  <c:v>2.1299999999999999E-2</c:v>
                </c:pt>
                <c:pt idx="38">
                  <c:v>2.0570000000000001E-2</c:v>
                </c:pt>
                <c:pt idx="39">
                  <c:v>1.9699999999999999E-2</c:v>
                </c:pt>
                <c:pt idx="40">
                  <c:v>1.7649999999999999E-2</c:v>
                </c:pt>
                <c:pt idx="41">
                  <c:v>1.7219999999999999E-2</c:v>
                </c:pt>
                <c:pt idx="42">
                  <c:v>1.6619999999999999E-2</c:v>
                </c:pt>
                <c:pt idx="43">
                  <c:v>1.5520000000000001E-2</c:v>
                </c:pt>
                <c:pt idx="44">
                  <c:v>1.427E-2</c:v>
                </c:pt>
                <c:pt idx="45">
                  <c:v>1.5270000000000001E-2</c:v>
                </c:pt>
                <c:pt idx="46">
                  <c:v>1.295E-2</c:v>
                </c:pt>
                <c:pt idx="47">
                  <c:v>1.3849999999999999E-2</c:v>
                </c:pt>
                <c:pt idx="48">
                  <c:v>1.3650000000000001E-2</c:v>
                </c:pt>
                <c:pt idx="49">
                  <c:v>1.5169999999999999E-2</c:v>
                </c:pt>
                <c:pt idx="50">
                  <c:v>1.5520000000000001E-2</c:v>
                </c:pt>
                <c:pt idx="51">
                  <c:v>1.3270000000000001E-2</c:v>
                </c:pt>
                <c:pt idx="52">
                  <c:v>1.562E-2</c:v>
                </c:pt>
                <c:pt idx="53">
                  <c:v>1.6719999999999999E-2</c:v>
                </c:pt>
                <c:pt idx="54">
                  <c:v>1.635E-2</c:v>
                </c:pt>
                <c:pt idx="55">
                  <c:v>1.7299999999999999E-2</c:v>
                </c:pt>
                <c:pt idx="56">
                  <c:v>1.46E-2</c:v>
                </c:pt>
                <c:pt idx="57">
                  <c:v>1.295E-2</c:v>
                </c:pt>
                <c:pt idx="58">
                  <c:v>1.3849999999999999E-2</c:v>
                </c:pt>
                <c:pt idx="59">
                  <c:v>1.5949999999999999E-2</c:v>
                </c:pt>
                <c:pt idx="60">
                  <c:v>1.669E-2</c:v>
                </c:pt>
              </c:numCache>
            </c:numRef>
          </c:val>
          <c:smooth val="0"/>
          <c:extLst>
            <c:ext xmlns:c16="http://schemas.microsoft.com/office/drawing/2014/chart" uri="{C3380CC4-5D6E-409C-BE32-E72D297353CC}">
              <c16:uniqueId val="{00000000-102C-4681-8F33-E2A99F433574}"/>
            </c:ext>
          </c:extLst>
        </c:ser>
        <c:dLbls>
          <c:showLegendKey val="0"/>
          <c:showVal val="0"/>
          <c:showCatName val="0"/>
          <c:showSerName val="0"/>
          <c:showPercent val="0"/>
          <c:showBubbleSize val="0"/>
        </c:dLbls>
        <c:smooth val="0"/>
        <c:axId val="2113908959"/>
        <c:axId val="72205136"/>
      </c:lineChart>
      <c:catAx>
        <c:axId val="2113908959"/>
        <c:scaling>
          <c:orientation val="maxMin"/>
        </c:scaling>
        <c:delete val="0"/>
        <c:axPos val="b"/>
        <c:numFmt formatCode="[$-409]yy&quot;-&quot;mmm;@" sourceLinked="0"/>
        <c:majorTickMark val="none"/>
        <c:minorTickMark val="none"/>
        <c:tickLblPos val="nextTo"/>
        <c:spPr>
          <a:noFill/>
          <a:ln w="9525" cap="flat" cmpd="sng" algn="ctr">
            <a:solidFill>
              <a:schemeClr val="tx1">
                <a:lumMod val="15000"/>
                <a:lumOff val="85000"/>
              </a:schemeClr>
            </a:solidFill>
            <a:round/>
          </a:ln>
          <a:effectLst/>
        </c:spPr>
        <c:txPr>
          <a:bodyPr rot="-40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72205136"/>
        <c:crosses val="autoZero"/>
        <c:auto val="1"/>
        <c:lblAlgn val="ctr"/>
        <c:lblOffset val="100"/>
        <c:noMultiLvlLbl val="1"/>
      </c:catAx>
      <c:valAx>
        <c:axId val="72205136"/>
        <c:scaling>
          <c:orientation val="minMax"/>
        </c:scaling>
        <c:delete val="0"/>
        <c:axPos val="r"/>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2113908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28575</xdr:colOff>
      <xdr:row>7</xdr:row>
      <xdr:rowOff>85725</xdr:rowOff>
    </xdr:from>
    <xdr:to>
      <xdr:col>7</xdr:col>
      <xdr:colOff>549275</xdr:colOff>
      <xdr:row>20</xdr:row>
      <xdr:rowOff>187325</xdr:rowOff>
    </xdr:to>
    <xdr:graphicFrame macro="">
      <xdr:nvGraphicFramePr>
        <xdr:cNvPr id="2" name="차트 1">
          <a:extLst>
            <a:ext uri="{FF2B5EF4-FFF2-40B4-BE49-F238E27FC236}">
              <a16:creationId xmlns:a16="http://schemas.microsoft.com/office/drawing/2014/main" id="{E620987C-3116-4013-A761-3C95A4E5B6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114300</xdr:colOff>
      <xdr:row>15</xdr:row>
      <xdr:rowOff>120650</xdr:rowOff>
    </xdr:from>
    <xdr:to>
      <xdr:col>7</xdr:col>
      <xdr:colOff>292100</xdr:colOff>
      <xdr:row>15</xdr:row>
      <xdr:rowOff>120650</xdr:rowOff>
    </xdr:to>
    <xdr:cxnSp macro="">
      <xdr:nvCxnSpPr>
        <xdr:cNvPr id="3" name="직선 연결선 2">
          <a:extLst>
            <a:ext uri="{FF2B5EF4-FFF2-40B4-BE49-F238E27FC236}">
              <a16:creationId xmlns:a16="http://schemas.microsoft.com/office/drawing/2014/main" id="{866C02FB-DA02-43A0-9896-51396C34337E}"/>
            </a:ext>
          </a:extLst>
        </xdr:cNvPr>
        <xdr:cNvCxnSpPr/>
      </xdr:nvCxnSpPr>
      <xdr:spPr>
        <a:xfrm>
          <a:off x="1333500" y="2692400"/>
          <a:ext cx="4187825" cy="0"/>
        </a:xfrm>
        <a:prstGeom prst="line">
          <a:avLst/>
        </a:prstGeom>
        <a:ln w="38100">
          <a:solidFill>
            <a:srgbClr val="FF0000"/>
          </a:solidFill>
          <a:prstDash val="sysDot"/>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165100</xdr:colOff>
      <xdr:row>13</xdr:row>
      <xdr:rowOff>130175</xdr:rowOff>
    </xdr:from>
    <xdr:to>
      <xdr:col>5</xdr:col>
      <xdr:colOff>139700</xdr:colOff>
      <xdr:row>15</xdr:row>
      <xdr:rowOff>50800</xdr:rowOff>
    </xdr:to>
    <xdr:sp macro="" textlink="">
      <xdr:nvSpPr>
        <xdr:cNvPr id="4" name="TextBox 3">
          <a:extLst>
            <a:ext uri="{FF2B5EF4-FFF2-40B4-BE49-F238E27FC236}">
              <a16:creationId xmlns:a16="http://schemas.microsoft.com/office/drawing/2014/main" id="{C23FE360-5CC1-403B-A3B1-2F726F37885E}"/>
            </a:ext>
          </a:extLst>
        </xdr:cNvPr>
        <xdr:cNvSpPr txBox="1"/>
      </xdr:nvSpPr>
      <xdr:spPr>
        <a:xfrm>
          <a:off x="2955925" y="2359025"/>
          <a:ext cx="1193800" cy="2635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ko-KR" sz="1100"/>
            <a:t>Avg. 0.451</a:t>
          </a:r>
          <a:endParaRPr lang="ko-KR"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6</xdr:row>
      <xdr:rowOff>104775</xdr:rowOff>
    </xdr:from>
    <xdr:to>
      <xdr:col>7</xdr:col>
      <xdr:colOff>0</xdr:colOff>
      <xdr:row>6</xdr:row>
      <xdr:rowOff>104775</xdr:rowOff>
    </xdr:to>
    <xdr:sp macro="" textlink="">
      <xdr:nvSpPr>
        <xdr:cNvPr id="2" name="Line 3">
          <a:extLst>
            <a:ext uri="{FF2B5EF4-FFF2-40B4-BE49-F238E27FC236}">
              <a16:creationId xmlns:a16="http://schemas.microsoft.com/office/drawing/2014/main" id="{62F78102-E8F5-435C-B2E7-49D4E59AEDC5}"/>
            </a:ext>
          </a:extLst>
        </xdr:cNvPr>
        <xdr:cNvSpPr>
          <a:spLocks noChangeShapeType="1"/>
        </xdr:cNvSpPr>
      </xdr:nvSpPr>
      <xdr:spPr bwMode="auto">
        <a:xfrm>
          <a:off x="3810000" y="1114425"/>
          <a:ext cx="1009650" cy="0"/>
        </a:xfrm>
        <a:prstGeom prst="line">
          <a:avLst/>
        </a:prstGeom>
        <a:noFill/>
        <a:ln w="17145">
          <a:solidFill>
            <a:srgbClr val="FFFFFF"/>
          </a:solidFill>
          <a:round/>
          <a:headEnd/>
          <a:tailEnd/>
        </a:ln>
      </xdr:spPr>
    </xdr:sp>
    <xdr:clientData/>
  </xdr:twoCellAnchor>
  <xdr:twoCellAnchor>
    <xdr:from>
      <xdr:col>10</xdr:col>
      <xdr:colOff>0</xdr:colOff>
      <xdr:row>6</xdr:row>
      <xdr:rowOff>104775</xdr:rowOff>
    </xdr:from>
    <xdr:to>
      <xdr:col>11</xdr:col>
      <xdr:colOff>0</xdr:colOff>
      <xdr:row>6</xdr:row>
      <xdr:rowOff>104775</xdr:rowOff>
    </xdr:to>
    <xdr:sp macro="" textlink="">
      <xdr:nvSpPr>
        <xdr:cNvPr id="3" name="Line 4">
          <a:extLst>
            <a:ext uri="{FF2B5EF4-FFF2-40B4-BE49-F238E27FC236}">
              <a16:creationId xmlns:a16="http://schemas.microsoft.com/office/drawing/2014/main" id="{34DA90AE-5B1F-4863-A79A-F46860197F23}"/>
            </a:ext>
          </a:extLst>
        </xdr:cNvPr>
        <xdr:cNvSpPr>
          <a:spLocks noChangeShapeType="1"/>
        </xdr:cNvSpPr>
      </xdr:nvSpPr>
      <xdr:spPr bwMode="auto">
        <a:xfrm>
          <a:off x="7848600" y="1114425"/>
          <a:ext cx="1009650" cy="0"/>
        </a:xfrm>
        <a:prstGeom prst="line">
          <a:avLst/>
        </a:prstGeom>
        <a:noFill/>
        <a:ln w="17145">
          <a:solidFill>
            <a:srgbClr val="FFFFFF"/>
          </a:solidFill>
          <a:round/>
          <a:headEnd/>
          <a:tailEnd/>
        </a:ln>
      </xdr:spPr>
    </xdr:sp>
    <xdr:clientData/>
  </xdr:twoCellAnchor>
  <xdr:twoCellAnchor>
    <xdr:from>
      <xdr:col>7</xdr:col>
      <xdr:colOff>0</xdr:colOff>
      <xdr:row>4</xdr:row>
      <xdr:rowOff>104775</xdr:rowOff>
    </xdr:from>
    <xdr:to>
      <xdr:col>8</xdr:col>
      <xdr:colOff>0</xdr:colOff>
      <xdr:row>4</xdr:row>
      <xdr:rowOff>104775</xdr:rowOff>
    </xdr:to>
    <xdr:sp macro="" textlink="">
      <xdr:nvSpPr>
        <xdr:cNvPr id="4" name="Line 3">
          <a:extLst>
            <a:ext uri="{FF2B5EF4-FFF2-40B4-BE49-F238E27FC236}">
              <a16:creationId xmlns:a16="http://schemas.microsoft.com/office/drawing/2014/main" id="{5DFB7C7C-F9ED-4E83-BA81-E3341E7B98BE}"/>
            </a:ext>
          </a:extLst>
        </xdr:cNvPr>
        <xdr:cNvSpPr>
          <a:spLocks noChangeShapeType="1"/>
        </xdr:cNvSpPr>
      </xdr:nvSpPr>
      <xdr:spPr bwMode="auto">
        <a:xfrm>
          <a:off x="4819650" y="771525"/>
          <a:ext cx="1009650" cy="0"/>
        </a:xfrm>
        <a:prstGeom prst="line">
          <a:avLst/>
        </a:prstGeom>
        <a:noFill/>
        <a:ln w="17145">
          <a:solidFill>
            <a:sysClr val="windowText" lastClr="000000"/>
          </a:solidFill>
          <a:round/>
          <a:headEnd/>
          <a:tailEnd/>
        </a:ln>
      </xdr:spPr>
    </xdr:sp>
    <xdr:clientData/>
  </xdr:twoCellAnchor>
  <xdr:twoCellAnchor>
    <xdr:from>
      <xdr:col>11</xdr:col>
      <xdr:colOff>0</xdr:colOff>
      <xdr:row>4</xdr:row>
      <xdr:rowOff>104775</xdr:rowOff>
    </xdr:from>
    <xdr:to>
      <xdr:col>12</xdr:col>
      <xdr:colOff>0</xdr:colOff>
      <xdr:row>4</xdr:row>
      <xdr:rowOff>104775</xdr:rowOff>
    </xdr:to>
    <xdr:sp macro="" textlink="">
      <xdr:nvSpPr>
        <xdr:cNvPr id="5" name="Line 4">
          <a:extLst>
            <a:ext uri="{FF2B5EF4-FFF2-40B4-BE49-F238E27FC236}">
              <a16:creationId xmlns:a16="http://schemas.microsoft.com/office/drawing/2014/main" id="{7C8B1E29-CACA-4C58-BB7C-DC09DCA4912F}"/>
            </a:ext>
          </a:extLst>
        </xdr:cNvPr>
        <xdr:cNvSpPr>
          <a:spLocks noChangeShapeType="1"/>
        </xdr:cNvSpPr>
      </xdr:nvSpPr>
      <xdr:spPr bwMode="auto">
        <a:xfrm>
          <a:off x="8858250" y="771525"/>
          <a:ext cx="1009650" cy="0"/>
        </a:xfrm>
        <a:prstGeom prst="line">
          <a:avLst/>
        </a:prstGeom>
        <a:noFill/>
        <a:ln w="17145">
          <a:solidFill>
            <a:sysClr val="windowText" lastClr="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9525</xdr:colOff>
      <xdr:row>18</xdr:row>
      <xdr:rowOff>104774</xdr:rowOff>
    </xdr:from>
    <xdr:to>
      <xdr:col>14</xdr:col>
      <xdr:colOff>266700</xdr:colOff>
      <xdr:row>39</xdr:row>
      <xdr:rowOff>171449</xdr:rowOff>
    </xdr:to>
    <xdr:graphicFrame macro="">
      <xdr:nvGraphicFramePr>
        <xdr:cNvPr id="2" name="차트 1">
          <a:extLst>
            <a:ext uri="{FF2B5EF4-FFF2-40B4-BE49-F238E27FC236}">
              <a16:creationId xmlns:a16="http://schemas.microsoft.com/office/drawing/2014/main" id="{14FF325E-1F57-FE6D-37DD-A188A9461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14</xdr:col>
      <xdr:colOff>381000</xdr:colOff>
      <xdr:row>18</xdr:row>
      <xdr:rowOff>133349</xdr:rowOff>
    </xdr:from>
    <xdr:to>
      <xdr:col>26</xdr:col>
      <xdr:colOff>590550</xdr:colOff>
      <xdr:row>40</xdr:row>
      <xdr:rowOff>28574</xdr:rowOff>
    </xdr:to>
    <xdr:graphicFrame macro="">
      <xdr:nvGraphicFramePr>
        <xdr:cNvPr id="3" name="차트 2">
          <a:extLst>
            <a:ext uri="{FF2B5EF4-FFF2-40B4-BE49-F238E27FC236}">
              <a16:creationId xmlns:a16="http://schemas.microsoft.com/office/drawing/2014/main" id="{3DA7D27B-B17D-408F-A236-F56972216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0.7561</cdr:x>
      <cdr:y>0.23611</cdr:y>
    </cdr:from>
    <cdr:to>
      <cdr:x>0.93293</cdr:x>
      <cdr:y>0.45486</cdr:y>
    </cdr:to>
    <cdr:sp macro="" textlink="">
      <cdr:nvSpPr>
        <cdr:cNvPr id="2" name="직사각형 1">
          <a:extLst xmlns:a="http://schemas.openxmlformats.org/drawingml/2006/main">
            <a:ext uri="{FF2B5EF4-FFF2-40B4-BE49-F238E27FC236}">
              <a16:creationId xmlns:a16="http://schemas.microsoft.com/office/drawing/2014/main" id="{460A59E7-6331-4167-1A23-EBCEF995B69D}"/>
            </a:ext>
          </a:extLst>
        </cdr:cNvPr>
        <cdr:cNvSpPr/>
      </cdr:nvSpPr>
      <cdr:spPr>
        <a:xfrm xmlns:a="http://schemas.openxmlformats.org/drawingml/2006/main">
          <a:off x="5905504" y="865845"/>
          <a:ext cx="1381131" cy="802183"/>
        </a:xfrm>
        <a:prstGeom xmlns:a="http://schemas.openxmlformats.org/drawingml/2006/main" prst="rect">
          <a:avLst/>
        </a:prstGeom>
        <a:noFill xmlns:a="http://schemas.openxmlformats.org/drawingml/2006/main"/>
        <a:ln xmlns:a="http://schemas.openxmlformats.org/drawingml/2006/main" w="28575">
          <a:solidFill>
            <a:srgbClr val="FF0000"/>
          </a:solidFill>
          <a:prstDash val="sysDash"/>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ko-KR"/>
        </a:p>
      </cdr:txBody>
    </cdr:sp>
  </cdr:relSizeAnchor>
</c:userShapes>
</file>

<file path=xl/drawings/drawing5.xml><?xml version="1.0" encoding="utf-8"?>
<c:userShapes xmlns:c="http://schemas.openxmlformats.org/drawingml/2006/chart">
  <cdr:relSizeAnchor xmlns:cdr="http://schemas.openxmlformats.org/drawingml/2006/chartDrawing">
    <cdr:from>
      <cdr:x>0.75617</cdr:x>
      <cdr:y>0.17749</cdr:y>
    </cdr:from>
    <cdr:to>
      <cdr:x>0.933</cdr:x>
      <cdr:y>0.39624</cdr:y>
    </cdr:to>
    <cdr:sp macro="" textlink="">
      <cdr:nvSpPr>
        <cdr:cNvPr id="2" name="직사각형 1">
          <a:extLst xmlns:a="http://schemas.openxmlformats.org/drawingml/2006/main">
            <a:ext uri="{FF2B5EF4-FFF2-40B4-BE49-F238E27FC236}">
              <a16:creationId xmlns:a16="http://schemas.microsoft.com/office/drawing/2014/main" id="{6BF2F402-194A-4FF7-26AF-4FDD1762A148}"/>
            </a:ext>
          </a:extLst>
        </cdr:cNvPr>
        <cdr:cNvSpPr/>
      </cdr:nvSpPr>
      <cdr:spPr>
        <a:xfrm xmlns:a="http://schemas.openxmlformats.org/drawingml/2006/main">
          <a:off x="5783628" y="650865"/>
          <a:ext cx="1352498" cy="802183"/>
        </a:xfrm>
        <a:prstGeom xmlns:a="http://schemas.openxmlformats.org/drawingml/2006/main" prst="rect">
          <a:avLst/>
        </a:prstGeom>
        <a:noFill xmlns:a="http://schemas.openxmlformats.org/drawingml/2006/main"/>
        <a:ln xmlns:a="http://schemas.openxmlformats.org/drawingml/2006/main" w="28575">
          <a:solidFill>
            <a:srgbClr val="FF0000"/>
          </a:solidFill>
          <a:prstDash val="sysDash"/>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ko-KR"/>
        </a:p>
      </cdr:txBody>
    </cdr:sp>
  </cdr:relSizeAnchor>
</c:userShapes>
</file>

<file path=xl/externalLinks/_rels/externalLink1.xml.rels><?xml version="1.0" encoding="UTF-8" standalone="yes"?>
<Relationships xmlns="http://schemas.openxmlformats.org/package/2006/relationships"><Relationship Id="rId2" Type="http://schemas.openxmlformats.org/officeDocument/2006/relationships/externalLinkPath" Target="file:///C:\Naver%20MYBOX\work\&#50644;&#49884;&#53944;&#47200;\&#49328;&#52636;&#47932;\PPA_&#50644;&#49884;&#53944;&#47200;_1213.xlsx" TargetMode="External"/><Relationship Id="rId1" Type="http://schemas.openxmlformats.org/officeDocument/2006/relationships/externalLinkPath" Target="file:///C:\Naver%20MYBOX\work\&#50644;&#49884;&#53944;&#47200;\&#49328;&#52636;&#47932;\PPA_&#50644;&#49884;&#53944;&#47200;_1213.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E:\work\&#50644;&#49884;&#53944;&#47200;\&#49328;&#52636;&#47932;\B.PPA_1015.xlsx" TargetMode="External"/><Relationship Id="rId1" Type="http://schemas.openxmlformats.org/officeDocument/2006/relationships/externalLinkPath" Target="file:///C:\Naver%20MYBOX\work\&#50644;&#49884;&#53944;&#47200;\&#49328;&#52636;&#47932;\B.PPA_1015.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E:\work\&#50644;&#49884;&#53944;&#47200;\pbc\&#50689;&#50629;&#44428;&#49552;&#49345;&#51088;&#47308;\&#44048;&#44032;&#49345;&#44033;&#48708;_24.1~24.10\&#44048;&#44032;&#49345;&#44033;&#48708;_24.1~24.10\FY2024%20&#44048;&#44032;&#49345;&#44033;&#51665;&#44228;&#54364;_JK_20241031.xlsx" TargetMode="External"/><Relationship Id="rId1" Type="http://schemas.openxmlformats.org/officeDocument/2006/relationships/externalLinkPath" Target="/work/&#50644;&#49884;&#53944;&#47200;/pbc/&#50689;&#50629;&#44428;&#49552;&#49345;&#51088;&#47308;/&#44048;&#44032;&#49345;&#44033;&#48708;_24.1~24.10/&#44048;&#44032;&#49345;&#44033;&#48708;_24.1~24.10/FY2024%20&#44048;&#44032;&#49345;&#44033;&#51665;&#44228;&#54364;_JK_2024103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인식검토"/>
      <sheetName val="PPA"/>
      <sheetName val="연결BS"/>
      <sheetName val="IRR"/>
      <sheetName val="FSS"/>
      <sheetName val="Allocation"/>
      <sheetName val="보고서용"/>
      <sheetName val="DCF&gt;&gt;"/>
      <sheetName val="DCF"/>
      <sheetName val="WACC"/>
      <sheetName val="Proxy Company"/>
      <sheetName val="Ki"/>
      <sheetName val="CF추정&gt;&gt;"/>
      <sheetName val="Assumption"/>
      <sheetName val="1. Sales"/>
      <sheetName val="2. COGS"/>
      <sheetName val="3. SG&amp;A"/>
      <sheetName val="4. CAPEX+Dep"/>
      <sheetName val="5. NWC"/>
      <sheetName val="6. NOA,IBD"/>
      <sheetName val="Index"/>
      <sheetName val="Cash Flow"/>
      <sheetName val="Pro FS"/>
      <sheetName val="참조&gt;&gt;"/>
      <sheetName val="한공회(MRP,Size premium)"/>
      <sheetName val="Bloomberg(CRP,Rf)"/>
      <sheetName val="EIU(Growth rate)"/>
      <sheetName val="ECOS(Growth rate,Rf)"/>
      <sheetName val="PBC&gt;&gt;"/>
      <sheetName val="지점별 손익"/>
      <sheetName val="분할사업부문 손익(2023년 실적)"/>
      <sheetName val="연결IS"/>
      <sheetName val="개별BS"/>
      <sheetName val="개별IS"/>
      <sheetName val="수정사항 집계"/>
      <sheetName val="감가상각집계표"/>
      <sheetName val="별첨4_분할명세(고정자산)"/>
      <sheetName val="별첨1_승계대상자산목록"/>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ow r="53">
          <cell r="D53">
            <v>9412.648918237941</v>
          </cell>
        </row>
      </sheetData>
      <sheetData sheetId="9">
        <row r="70">
          <cell r="F70">
            <v>0.10912041889285688</v>
          </cell>
        </row>
      </sheetData>
      <sheetData sheetId="10" refreshError="1"/>
      <sheetData sheetId="11" refreshError="1"/>
      <sheetData sheetId="12" refreshError="1"/>
      <sheetData sheetId="13">
        <row r="8">
          <cell r="K8">
            <v>1000000</v>
          </cell>
        </row>
        <row r="17">
          <cell r="N17">
            <v>12</v>
          </cell>
        </row>
        <row r="19">
          <cell r="N19">
            <v>3</v>
          </cell>
        </row>
      </sheetData>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인식검토"/>
      <sheetName val="PPA"/>
      <sheetName val="IRR"/>
      <sheetName val="FSS"/>
      <sheetName val="Allocation"/>
      <sheetName val="DCF&gt;&gt;"/>
      <sheetName val="DCF"/>
      <sheetName val="WACC"/>
      <sheetName val="보고서용"/>
      <sheetName val="Proxy Company"/>
      <sheetName val="Ki"/>
      <sheetName val="CF추정&gt;&gt;"/>
      <sheetName val="Assumption"/>
      <sheetName val="매출"/>
      <sheetName val="매출원가"/>
      <sheetName val="판관비"/>
      <sheetName val="CAPEX"/>
      <sheetName val="NWC"/>
      <sheetName val="NOA,IBD"/>
      <sheetName val="NWC계획"/>
      <sheetName val="매출계획"/>
      <sheetName val="매출원가계획"/>
      <sheetName val="CAPEX계획"/>
      <sheetName val="감가상각집계표"/>
      <sheetName val="인건비"/>
      <sheetName val="변동비"/>
      <sheetName val="고정비"/>
      <sheetName val="Index"/>
      <sheetName val="Cash Flow"/>
      <sheetName val="Pro FS"/>
      <sheetName val="참조&gt;&gt;"/>
      <sheetName val="한공회(MRP,Size premium)"/>
      <sheetName val="Bloomberg(CRP,Rf)"/>
      <sheetName val="EIU(Growth rate)"/>
      <sheetName val="ECOS(Growth rate,Rf)"/>
      <sheetName val="PBC&gt;&gt;"/>
      <sheetName val="지점별 손익"/>
      <sheetName val="분할사업부문 손익(2023년 실적)"/>
      <sheetName val="수정사항 집계"/>
      <sheetName val="연결BS"/>
      <sheetName val="연결IS"/>
      <sheetName val="개별BS"/>
      <sheetName val="개별IS"/>
      <sheetName val="별첨4_분할명세(고정자산)"/>
      <sheetName val="별첨1_승계대상자산목록"/>
    </sheetNames>
    <sheetDataSet>
      <sheetData sheetId="0" refreshError="1"/>
      <sheetData sheetId="1" refreshError="1"/>
      <sheetData sheetId="2" refreshError="1"/>
      <sheetData sheetId="3" refreshError="1"/>
      <sheetData sheetId="4" refreshError="1"/>
      <sheetData sheetId="5" refreshError="1"/>
      <sheetData sheetId="6" refreshError="1">
        <row r="53">
          <cell r="D53">
            <v>9538.905564031933</v>
          </cell>
        </row>
      </sheetData>
      <sheetData sheetId="7" refreshError="1">
        <row r="70">
          <cell r="F70">
            <v>0.10445051418451523</v>
          </cell>
        </row>
      </sheetData>
      <sheetData sheetId="8" refreshError="1"/>
      <sheetData sheetId="9" refreshError="1"/>
      <sheetData sheetId="10" refreshError="1"/>
      <sheetData sheetId="11" refreshError="1"/>
      <sheetData sheetId="12" refreshError="1">
        <row r="8">
          <cell r="K8">
            <v>1000000</v>
          </cell>
        </row>
        <row r="17">
          <cell r="N17">
            <v>12</v>
          </cell>
        </row>
        <row r="19">
          <cell r="N19">
            <v>3</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월상각"/>
      <sheetName val="제조감가상각 배부"/>
      <sheetName val="감가상각집계표"/>
      <sheetName val="시설장치"/>
      <sheetName val="주방기구"/>
      <sheetName val="차량운반구"/>
      <sheetName val="비품"/>
      <sheetName val="기타의 무형자산"/>
    </sheetNames>
    <sheetDataSet>
      <sheetData sheetId="0"/>
      <sheetData sheetId="1"/>
      <sheetData sheetId="2"/>
      <sheetData sheetId="3">
        <row r="3">
          <cell r="I3">
            <v>10</v>
          </cell>
        </row>
        <row r="32">
          <cell r="N32">
            <v>6210855844</v>
          </cell>
          <cell r="O32">
            <v>324543000</v>
          </cell>
          <cell r="P32">
            <v>1090169480</v>
          </cell>
          <cell r="Q32">
            <v>5445229364</v>
          </cell>
          <cell r="R32">
            <v>798740644</v>
          </cell>
          <cell r="S32">
            <v>5412115200</v>
          </cell>
          <cell r="T32">
            <v>611490642</v>
          </cell>
          <cell r="U32">
            <v>226727183</v>
          </cell>
          <cell r="W32">
            <v>4261725261</v>
          </cell>
        </row>
      </sheetData>
      <sheetData sheetId="4">
        <row r="88">
          <cell r="N88">
            <v>1330335527</v>
          </cell>
          <cell r="O88">
            <v>100247526</v>
          </cell>
          <cell r="P88">
            <v>284316156</v>
          </cell>
          <cell r="Q88">
            <v>1146266897</v>
          </cell>
          <cell r="R88">
            <v>140286415</v>
          </cell>
          <cell r="S88">
            <v>1190049112</v>
          </cell>
          <cell r="T88">
            <v>130257710</v>
          </cell>
          <cell r="U88">
            <v>61400366</v>
          </cell>
          <cell r="V88">
            <v>209143759</v>
          </cell>
          <cell r="W88">
            <v>937123138</v>
          </cell>
        </row>
      </sheetData>
      <sheetData sheetId="5">
        <row r="12">
          <cell r="N12">
            <v>0</v>
          </cell>
          <cell r="O12">
            <v>93408519</v>
          </cell>
          <cell r="P12">
            <v>0</v>
          </cell>
          <cell r="Q12">
            <v>93408519</v>
          </cell>
          <cell r="R12">
            <v>0</v>
          </cell>
          <cell r="S12">
            <v>0</v>
          </cell>
          <cell r="T12">
            <v>6227235</v>
          </cell>
          <cell r="U12">
            <v>0</v>
          </cell>
          <cell r="V12">
            <v>6227235</v>
          </cell>
          <cell r="W12">
            <v>87181284</v>
          </cell>
        </row>
      </sheetData>
      <sheetData sheetId="6">
        <row r="37">
          <cell r="N37">
            <v>108779882</v>
          </cell>
          <cell r="O37">
            <v>25662818</v>
          </cell>
          <cell r="P37">
            <v>19757338</v>
          </cell>
          <cell r="Q37">
            <v>114685362</v>
          </cell>
          <cell r="R37">
            <v>12674668</v>
          </cell>
          <cell r="S37">
            <v>96105214</v>
          </cell>
          <cell r="T37">
            <v>18202447</v>
          </cell>
          <cell r="U37">
            <v>6585780</v>
          </cell>
          <cell r="W37">
            <v>90394027</v>
          </cell>
        </row>
      </sheetData>
      <sheetData sheetId="7"/>
    </sheetDataSet>
  </externalBook>
</externalLink>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9">
  <rv s="0">
    <v>0</v>
    <v>5</v>
  </rv>
  <rv s="0">
    <v>1</v>
    <v>5</v>
  </rv>
  <rv s="0">
    <v>2</v>
    <v>5</v>
  </rv>
  <rv s="0">
    <v>3</v>
    <v>5</v>
  </rv>
  <rv s="0">
    <v>4</v>
    <v>5</v>
  </rv>
  <rv s="0">
    <v>5</v>
    <v>5</v>
  </rv>
  <rv s="0">
    <v>6</v>
    <v>5</v>
  </rv>
  <rv s="0">
    <v>7</v>
    <v>5</v>
  </rv>
  <rv s="0">
    <v>8</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ichValueRels>
</file>

<file path=xl/theme/theme1.xml><?xml version="1.0" encoding="utf-8"?>
<a:theme xmlns:a="http://schemas.openxmlformats.org/drawingml/2006/main" name="Office 2013 - 2022 테마">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348BF-472F-429E-8FC8-657123CD6F8E}">
  <dimension ref="A1:I50"/>
  <sheetViews>
    <sheetView showGridLines="0" zoomScale="85" zoomScaleNormal="85" workbookViewId="0">
      <selection activeCell="N29" sqref="N29"/>
    </sheetView>
  </sheetViews>
  <sheetFormatPr defaultRowHeight="13.5"/>
  <cols>
    <col min="3" max="3" width="15.42578125" bestFit="1" customWidth="1"/>
    <col min="4" max="4" width="9.85546875" customWidth="1"/>
    <col min="5" max="5" width="15" bestFit="1" customWidth="1"/>
    <col min="6" max="6" width="15" customWidth="1"/>
    <col min="9" max="9" width="14.140625" bestFit="1" customWidth="1"/>
  </cols>
  <sheetData>
    <row r="1" spans="1:9" s="85" customFormat="1" ht="20.25">
      <c r="A1" s="901" t="s">
        <v>3309</v>
      </c>
      <c r="B1" s="901"/>
      <c r="C1" s="901"/>
      <c r="D1" s="901"/>
      <c r="E1" s="901"/>
      <c r="F1" s="901"/>
      <c r="G1" s="901"/>
      <c r="H1" s="901"/>
      <c r="I1" s="902" t="s">
        <v>3291</v>
      </c>
    </row>
    <row r="3" spans="1:9">
      <c r="A3" t="s">
        <v>3277</v>
      </c>
      <c r="G3" t="s">
        <v>3278</v>
      </c>
    </row>
    <row r="4" spans="1:9" ht="14.25" thickBot="1">
      <c r="A4" s="863" t="s">
        <v>3279</v>
      </c>
      <c r="B4" s="863"/>
      <c r="C4" s="863" t="s">
        <v>3292</v>
      </c>
      <c r="D4" s="863" t="s">
        <v>1274</v>
      </c>
      <c r="E4" s="863" t="s">
        <v>3348</v>
      </c>
      <c r="G4" s="863" t="s">
        <v>3279</v>
      </c>
      <c r="H4" s="863"/>
      <c r="I4" s="863" t="s">
        <v>3292</v>
      </c>
    </row>
    <row r="5" spans="1:9">
      <c r="A5" s="864" t="s">
        <v>126</v>
      </c>
      <c r="C5" s="865">
        <f>SUM(C6:C9)</f>
        <v>8952</v>
      </c>
      <c r="D5" s="895">
        <f>SUM(D6:D9)</f>
        <v>-6319.0888789999999</v>
      </c>
      <c r="E5" s="865">
        <f>SUM(E6:E9)</f>
        <v>2632.9111210000001</v>
      </c>
      <c r="G5" t="s">
        <v>186</v>
      </c>
      <c r="I5" s="866">
        <f>ROUND('손익계산서(10월)'!C7/10^6,)</f>
        <v>10942</v>
      </c>
    </row>
    <row r="6" spans="1:9">
      <c r="A6" t="s">
        <v>129</v>
      </c>
      <c r="C6" s="443">
        <f>ROUND(SUMIF('재무상태표(10월)'!L:L,FSS!A6,'재무상태표(10월)'!C:C)/10^6,)</f>
        <v>1547</v>
      </c>
      <c r="D6" s="896"/>
      <c r="E6" s="881">
        <f>C6+D6</f>
        <v>1547</v>
      </c>
      <c r="G6" t="s">
        <v>90</v>
      </c>
      <c r="I6" s="866">
        <f>ROUND('손익계산서(10월)'!C9/10^6,)</f>
        <v>3663</v>
      </c>
    </row>
    <row r="7" spans="1:9" ht="14.25" thickBot="1">
      <c r="A7" t="s">
        <v>91</v>
      </c>
      <c r="C7" s="443">
        <f>ROUND(SUMIF('재무상태표(10월)'!L:L,FSS!A7,'재무상태표(10월)'!C:C)/10^6,)</f>
        <v>954</v>
      </c>
      <c r="D7" s="896"/>
      <c r="E7" s="881">
        <f t="shared" ref="E7:E22" si="0">C7+D7</f>
        <v>954</v>
      </c>
      <c r="G7" s="867" t="s">
        <v>150</v>
      </c>
      <c r="H7" s="867"/>
      <c r="I7" s="868">
        <f>I5-I6</f>
        <v>7279</v>
      </c>
    </row>
    <row r="8" spans="1:9">
      <c r="A8" t="s">
        <v>1981</v>
      </c>
      <c r="C8" s="443">
        <f>ROUND(SUMIF('재무상태표(10월)'!L:L,FSS!A8,'재무상태표(10월)'!C:C)/10^6,)</f>
        <v>37</v>
      </c>
      <c r="D8" s="896"/>
      <c r="E8" s="881">
        <f t="shared" si="0"/>
        <v>37</v>
      </c>
      <c r="G8" s="864"/>
      <c r="H8" s="864"/>
      <c r="I8" s="884"/>
    </row>
    <row r="9" spans="1:9">
      <c r="A9" t="s">
        <v>130</v>
      </c>
      <c r="C9" s="443">
        <f>ROUND(SUMIF('재무상태표(10월)'!L:L,FSS!A9,'재무상태표(10월)'!C:C)/10^6,)</f>
        <v>6414</v>
      </c>
      <c r="D9" s="444">
        <f>-'재무상태표(10월)'!C43/10^6</f>
        <v>-6319.0888789999999</v>
      </c>
      <c r="E9" s="881">
        <f t="shared" si="0"/>
        <v>94.911121000000094</v>
      </c>
      <c r="F9" t="s">
        <v>3349</v>
      </c>
      <c r="G9" t="s">
        <v>1986</v>
      </c>
      <c r="I9" s="866">
        <f>'손익계산서(10월)'!C13/10^6</f>
        <v>9598.5391080000009</v>
      </c>
    </row>
    <row r="10" spans="1:9">
      <c r="A10" s="864" t="s">
        <v>127</v>
      </c>
      <c r="C10" s="869">
        <f>SUM(C11:C13)</f>
        <v>8646</v>
      </c>
      <c r="D10" s="897">
        <f>SUM(D11:D13)</f>
        <v>0</v>
      </c>
      <c r="E10" s="869">
        <f>SUM(E11:E13)</f>
        <v>8646</v>
      </c>
      <c r="G10" t="s">
        <v>3280</v>
      </c>
      <c r="I10" s="866">
        <f>I7-I9</f>
        <v>-2319.5391080000009</v>
      </c>
    </row>
    <row r="11" spans="1:9">
      <c r="A11" t="s">
        <v>1922</v>
      </c>
      <c r="C11" s="443">
        <f>ROUND(SUMIF('재무상태표(10월)'!L:L,FSS!A11,'재무상태표(10월)'!C:C)/10^6,)</f>
        <v>6030</v>
      </c>
      <c r="D11" s="896"/>
      <c r="E11" s="881">
        <f t="shared" si="0"/>
        <v>6030</v>
      </c>
      <c r="G11" t="s">
        <v>94</v>
      </c>
      <c r="I11" s="866">
        <f>-('손익계산서(10월)'!C24+'손익계산서(10월)'!C39)/10^6</f>
        <v>-1206.6035469999999</v>
      </c>
    </row>
    <row r="12" spans="1:9" ht="14.25" thickBot="1">
      <c r="A12" t="s">
        <v>1923</v>
      </c>
      <c r="C12" s="443">
        <f>ROUND(SUMIF('재무상태표(10월)'!L:L,FSS!A12,'재무상태표(10월)'!C:C)/10^6,)</f>
        <v>2085</v>
      </c>
      <c r="D12" s="896"/>
      <c r="E12" s="881">
        <f t="shared" si="0"/>
        <v>2085</v>
      </c>
      <c r="G12" s="863" t="s">
        <v>3281</v>
      </c>
      <c r="H12" s="863"/>
      <c r="I12" s="870">
        <f>I10+I11</f>
        <v>-3526.1426550000006</v>
      </c>
    </row>
    <row r="13" spans="1:9">
      <c r="A13" t="s">
        <v>132</v>
      </c>
      <c r="C13" s="443">
        <f>ROUND(SUMIF('재무상태표(10월)'!L:L,FSS!A13,'재무상태표(10월)'!C:C)/10^6,)</f>
        <v>531</v>
      </c>
      <c r="D13" s="896"/>
      <c r="E13" s="881">
        <f t="shared" si="0"/>
        <v>531</v>
      </c>
      <c r="G13" t="s">
        <v>3282</v>
      </c>
      <c r="I13" s="866">
        <f>('손익계산서(10월)'!C42-'손익계산서(10월)'!C47)/10^6</f>
        <v>-824.16892600000006</v>
      </c>
    </row>
    <row r="14" spans="1:9" s="864" customFormat="1" ht="14.25" thickBot="1">
      <c r="A14" s="871" t="s">
        <v>128</v>
      </c>
      <c r="B14" s="871"/>
      <c r="C14" s="872">
        <f>C5+C10</f>
        <v>17598</v>
      </c>
      <c r="D14" s="898">
        <f>D5+D10</f>
        <v>-6319.0888789999999</v>
      </c>
      <c r="E14" s="872">
        <f>E5+E10</f>
        <v>11278.911121000001</v>
      </c>
      <c r="G14" s="867" t="s">
        <v>3283</v>
      </c>
      <c r="H14" s="867"/>
      <c r="I14" s="868">
        <f>I10+I13</f>
        <v>-3143.7080340000011</v>
      </c>
    </row>
    <row r="15" spans="1:9" ht="14.25" thickTop="1">
      <c r="A15" s="864" t="s">
        <v>133</v>
      </c>
      <c r="C15" s="869">
        <f>SUM(C16:C18)</f>
        <v>7750</v>
      </c>
      <c r="D15" s="897">
        <f>SUM(D16:D18)</f>
        <v>-6319.0888789999999</v>
      </c>
      <c r="E15" s="869">
        <f>SUM(E16:E18)</f>
        <v>1430.9111210000001</v>
      </c>
      <c r="G15" t="s">
        <v>153</v>
      </c>
      <c r="I15" s="866">
        <f>-'손익계산서(10월)'!C56/10^6</f>
        <v>-187.140063</v>
      </c>
    </row>
    <row r="16" spans="1:9" ht="14.25" thickBot="1">
      <c r="A16" t="s">
        <v>92</v>
      </c>
      <c r="C16" s="443">
        <f>ROUND(SUMIF('재무상태표(10월)'!L:L,FSS!A16,'재무상태표(10월)'!C:C)/10^6,)</f>
        <v>410</v>
      </c>
      <c r="D16" s="896"/>
      <c r="E16" s="881">
        <f t="shared" si="0"/>
        <v>410</v>
      </c>
      <c r="G16" s="867" t="s">
        <v>154</v>
      </c>
      <c r="H16" s="867"/>
      <c r="I16" s="868">
        <f>I14+I15</f>
        <v>-3330.848097000001</v>
      </c>
    </row>
    <row r="17" spans="1:9">
      <c r="A17" t="s">
        <v>2033</v>
      </c>
      <c r="C17" s="443">
        <f>ROUND(SUMIF('재무상태표(10월)'!L:L,FSS!A17,'재무상태표(10월)'!C:C)/10^6,)</f>
        <v>120</v>
      </c>
      <c r="D17" s="896"/>
      <c r="E17" s="881">
        <f t="shared" si="0"/>
        <v>120</v>
      </c>
      <c r="G17" t="s">
        <v>3284</v>
      </c>
      <c r="I17" s="866"/>
    </row>
    <row r="18" spans="1:9">
      <c r="A18" t="s">
        <v>134</v>
      </c>
      <c r="C18" s="443">
        <f>ROUND(SUMIF('재무상태표(10월)'!L:L,FSS!A18,'재무상태표(10월)'!C:C)/10^6,)</f>
        <v>7220</v>
      </c>
      <c r="D18" s="896">
        <f>D9</f>
        <v>-6319.0888789999999</v>
      </c>
      <c r="E18" s="881">
        <f t="shared" si="0"/>
        <v>900.91112100000009</v>
      </c>
      <c r="G18" s="85" t="s">
        <v>1963</v>
      </c>
      <c r="I18" s="873">
        <f>I6/I5</f>
        <v>0.33476512520562968</v>
      </c>
    </row>
    <row r="19" spans="1:9">
      <c r="A19" s="864" t="s">
        <v>135</v>
      </c>
      <c r="C19" s="869">
        <f>SUM(C20:C22)</f>
        <v>3569</v>
      </c>
      <c r="D19" s="897">
        <f>SUM(D20:D22)</f>
        <v>0</v>
      </c>
      <c r="E19" s="869">
        <f>SUM(E20:E22)</f>
        <v>3569</v>
      </c>
      <c r="G19" s="85" t="s">
        <v>3285</v>
      </c>
      <c r="I19" s="873">
        <f>I9/I5</f>
        <v>0.87721980515445086</v>
      </c>
    </row>
    <row r="20" spans="1:9">
      <c r="A20" s="85" t="s">
        <v>2036</v>
      </c>
      <c r="C20" s="443">
        <f>ROUND(SUMIF('재무상태표(10월)'!L:L,FSS!A20,'재무상태표(10월)'!C:C)/10^6,)</f>
        <v>519</v>
      </c>
      <c r="D20" s="896"/>
      <c r="E20" s="881">
        <f t="shared" si="0"/>
        <v>519</v>
      </c>
      <c r="G20" s="85" t="s">
        <v>3286</v>
      </c>
      <c r="I20" s="873">
        <f>I10/I5</f>
        <v>-0.21198493036008051</v>
      </c>
    </row>
    <row r="21" spans="1:9">
      <c r="A21" s="85" t="s">
        <v>3306</v>
      </c>
      <c r="C21" s="443">
        <f>ROUND(SUMIF('재무상태표(10월)'!L:L,FSS!A21,'재무상태표(10월)'!C:C)/10^6,)</f>
        <v>2221</v>
      </c>
      <c r="D21" s="896"/>
      <c r="E21" s="881">
        <f t="shared" si="0"/>
        <v>2221</v>
      </c>
      <c r="G21" s="85" t="s">
        <v>3287</v>
      </c>
      <c r="I21" s="873">
        <f>I12/I5</f>
        <v>-0.32225759961615796</v>
      </c>
    </row>
    <row r="22" spans="1:9" ht="14.25" thickBot="1">
      <c r="A22" t="s">
        <v>138</v>
      </c>
      <c r="C22" s="443">
        <f>ROUND(SUMIF('재무상태표(10월)'!L:L,FSS!A22,'재무상태표(10월)'!C:C)/10^6,)</f>
        <v>829</v>
      </c>
      <c r="D22" s="896"/>
      <c r="E22" s="881">
        <f t="shared" si="0"/>
        <v>829</v>
      </c>
      <c r="G22" s="877" t="s">
        <v>3288</v>
      </c>
      <c r="H22" s="863"/>
      <c r="I22" s="878">
        <f>I16/I5</f>
        <v>-0.30440944041308726</v>
      </c>
    </row>
    <row r="23" spans="1:9">
      <c r="A23" s="874" t="s">
        <v>139</v>
      </c>
      <c r="B23" s="874"/>
      <c r="C23" s="875">
        <f>C15+C19</f>
        <v>11319</v>
      </c>
      <c r="D23" s="899">
        <f>D15+D19</f>
        <v>-6319.0888789999999</v>
      </c>
      <c r="E23" s="875">
        <f>E15+E19</f>
        <v>4999.9111210000001</v>
      </c>
      <c r="G23" s="85" t="s">
        <v>3307</v>
      </c>
      <c r="I23" s="879"/>
    </row>
    <row r="24" spans="1:9" ht="14.25" thickBot="1">
      <c r="A24" s="871" t="s">
        <v>143</v>
      </c>
      <c r="B24" s="871"/>
      <c r="C24" s="876">
        <f>C14-C23</f>
        <v>6279</v>
      </c>
      <c r="D24" s="900">
        <f>D14-D23</f>
        <v>0</v>
      </c>
      <c r="E24" s="876">
        <f>E14-E23</f>
        <v>6279.0000000000009</v>
      </c>
    </row>
    <row r="25" spans="1:9" ht="14.25" thickTop="1">
      <c r="A25" s="85" t="s">
        <v>3308</v>
      </c>
      <c r="B25" s="864"/>
      <c r="C25" s="865"/>
    </row>
    <row r="26" spans="1:9">
      <c r="A26" t="s">
        <v>3350</v>
      </c>
      <c r="B26" s="864"/>
      <c r="C26" s="865"/>
    </row>
    <row r="27" spans="1:9">
      <c r="A27" s="864"/>
      <c r="B27" s="864"/>
      <c r="C27" s="865"/>
    </row>
    <row r="28" spans="1:9">
      <c r="C28" s="443">
        <f>ROUND('재무상태표(10월)'!C68/10^6,)</f>
        <v>6280</v>
      </c>
    </row>
    <row r="29" spans="1:9">
      <c r="C29" s="881">
        <f>C28-C24</f>
        <v>1</v>
      </c>
    </row>
    <row r="32" spans="1:9">
      <c r="A32" t="s">
        <v>3289</v>
      </c>
      <c r="G32" s="864"/>
    </row>
    <row r="33" spans="1:5" ht="14.25" thickBot="1">
      <c r="A33" s="863" t="s">
        <v>3279</v>
      </c>
      <c r="B33" s="863"/>
      <c r="C33" s="880" t="s">
        <v>738</v>
      </c>
      <c r="D33" s="880" t="s">
        <v>1274</v>
      </c>
      <c r="E33" s="880" t="s">
        <v>3290</v>
      </c>
    </row>
    <row r="34" spans="1:5">
      <c r="A34" s="864" t="s">
        <v>126</v>
      </c>
      <c r="C34" s="865">
        <f>SUM(C35:C37)</f>
        <v>8915</v>
      </c>
      <c r="D34" s="864"/>
      <c r="E34" s="865">
        <f>SUM(E35:E37)</f>
        <v>8915</v>
      </c>
    </row>
    <row r="35" spans="1:5">
      <c r="A35" t="s">
        <v>129</v>
      </c>
      <c r="C35" s="881">
        <f>C6</f>
        <v>1547</v>
      </c>
      <c r="D35" s="443">
        <v>0</v>
      </c>
      <c r="E35" s="881">
        <f>SUM(C35:D35)</f>
        <v>1547</v>
      </c>
    </row>
    <row r="36" spans="1:5">
      <c r="A36" t="s">
        <v>91</v>
      </c>
      <c r="C36" s="881">
        <f>C7</f>
        <v>954</v>
      </c>
      <c r="D36" s="443">
        <v>0</v>
      </c>
      <c r="E36" s="881">
        <f t="shared" ref="E36:E37" si="1">SUM(C36:D36)</f>
        <v>954</v>
      </c>
    </row>
    <row r="37" spans="1:5">
      <c r="A37" t="s">
        <v>130</v>
      </c>
      <c r="C37" s="881">
        <f>C9</f>
        <v>6414</v>
      </c>
      <c r="D37" s="443">
        <v>0</v>
      </c>
      <c r="E37" s="881">
        <f t="shared" si="1"/>
        <v>6414</v>
      </c>
    </row>
    <row r="38" spans="1:5">
      <c r="A38" s="864" t="s">
        <v>127</v>
      </c>
      <c r="C38" s="865">
        <f>SUM(C39:C41)</f>
        <v>8646</v>
      </c>
      <c r="D38" s="864"/>
      <c r="E38" s="865">
        <f>SUM(E39:E41)</f>
        <v>8646</v>
      </c>
    </row>
    <row r="39" spans="1:5">
      <c r="A39" t="s">
        <v>1922</v>
      </c>
      <c r="C39" s="881">
        <f>C11</f>
        <v>6030</v>
      </c>
      <c r="D39" s="443">
        <v>0</v>
      </c>
      <c r="E39" s="881">
        <f>C39+D39</f>
        <v>6030</v>
      </c>
    </row>
    <row r="40" spans="1:5">
      <c r="A40" t="s">
        <v>1923</v>
      </c>
      <c r="C40" s="881">
        <f>C12</f>
        <v>2085</v>
      </c>
      <c r="D40" s="100"/>
      <c r="E40" s="881">
        <f>C40+D40</f>
        <v>2085</v>
      </c>
    </row>
    <row r="41" spans="1:5">
      <c r="A41" t="s">
        <v>132</v>
      </c>
      <c r="C41" s="881">
        <f>C13</f>
        <v>531</v>
      </c>
      <c r="D41" s="866"/>
      <c r="E41" s="881">
        <f>C41+D41</f>
        <v>531</v>
      </c>
    </row>
    <row r="42" spans="1:5" ht="14.25" thickBot="1">
      <c r="A42" s="871" t="s">
        <v>128</v>
      </c>
      <c r="B42" s="882"/>
      <c r="C42" s="876">
        <f>C34+C38</f>
        <v>17561</v>
      </c>
      <c r="D42" s="882">
        <f>SUM(D34:D41)</f>
        <v>0</v>
      </c>
      <c r="E42" s="876">
        <f>E34+E38</f>
        <v>17561</v>
      </c>
    </row>
    <row r="43" spans="1:5" ht="14.25" thickTop="1">
      <c r="A43" s="864" t="s">
        <v>133</v>
      </c>
      <c r="C43" s="865">
        <f>SUM(C44:C46)</f>
        <v>7750</v>
      </c>
      <c r="D43" s="864"/>
      <c r="E43" s="865">
        <f>SUM(E44:E46)</f>
        <v>7750</v>
      </c>
    </row>
    <row r="44" spans="1:5">
      <c r="A44" t="s">
        <v>92</v>
      </c>
      <c r="C44" s="881">
        <f>C16</f>
        <v>410</v>
      </c>
      <c r="D44" s="443">
        <v>0</v>
      </c>
      <c r="E44" s="881">
        <f t="shared" ref="E44:E48" si="2">SUM(C44:D44)</f>
        <v>410</v>
      </c>
    </row>
    <row r="45" spans="1:5">
      <c r="A45" t="s">
        <v>2033</v>
      </c>
      <c r="C45" s="881">
        <f t="shared" ref="C45:C46" si="3">C17</f>
        <v>120</v>
      </c>
      <c r="D45" s="443">
        <v>0</v>
      </c>
      <c r="E45" s="881">
        <f t="shared" si="2"/>
        <v>120</v>
      </c>
    </row>
    <row r="46" spans="1:5">
      <c r="A46" t="s">
        <v>134</v>
      </c>
      <c r="C46" s="881">
        <f t="shared" si="3"/>
        <v>7220</v>
      </c>
      <c r="D46" s="443">
        <v>0</v>
      </c>
      <c r="E46" s="881">
        <f t="shared" si="2"/>
        <v>7220</v>
      </c>
    </row>
    <row r="47" spans="1:5">
      <c r="A47" s="864" t="s">
        <v>135</v>
      </c>
      <c r="C47" s="865">
        <f>C48</f>
        <v>829</v>
      </c>
      <c r="D47" s="864"/>
      <c r="E47" s="865">
        <f>E48</f>
        <v>829</v>
      </c>
    </row>
    <row r="48" spans="1:5">
      <c r="A48" t="s">
        <v>138</v>
      </c>
      <c r="C48" s="881">
        <f>C22</f>
        <v>829</v>
      </c>
      <c r="D48" s="443">
        <v>0</v>
      </c>
      <c r="E48" s="881">
        <f t="shared" si="2"/>
        <v>829</v>
      </c>
    </row>
    <row r="49" spans="1:5">
      <c r="A49" s="874" t="s">
        <v>139</v>
      </c>
      <c r="B49" s="883"/>
      <c r="C49" s="875">
        <f>C43+C47</f>
        <v>8579</v>
      </c>
      <c r="D49" s="874"/>
      <c r="E49" s="875">
        <f>E43+E47</f>
        <v>8579</v>
      </c>
    </row>
    <row r="50" spans="1:5" ht="14.25" thickBot="1">
      <c r="A50" s="871" t="s">
        <v>143</v>
      </c>
      <c r="B50" s="882"/>
      <c r="C50" s="876">
        <f>C42-C49</f>
        <v>8982</v>
      </c>
      <c r="D50" s="871"/>
      <c r="E50" s="876">
        <f>E42-E49</f>
        <v>8982</v>
      </c>
    </row>
  </sheetData>
  <phoneticPr fontId="16"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05A61-8690-4365-AD7B-F87B2184CAD5}">
  <dimension ref="B2:Q58"/>
  <sheetViews>
    <sheetView showGridLines="0" workbookViewId="0">
      <pane xSplit="3" ySplit="6" topLeftCell="D7" activePane="bottomRight" state="frozen"/>
      <selection pane="topRight" activeCell="D1" sqref="D1"/>
      <selection pane="bottomLeft" activeCell="A7" sqref="A7"/>
      <selection pane="bottomRight" activeCell="E25" sqref="E25"/>
    </sheetView>
  </sheetViews>
  <sheetFormatPr defaultRowHeight="11.25"/>
  <cols>
    <col min="1" max="1" width="1.42578125" style="821" customWidth="1"/>
    <col min="2" max="2" width="27.85546875" style="821" customWidth="1"/>
    <col min="3" max="11" width="16.140625" style="821" customWidth="1"/>
    <col min="12" max="12" width="8.7109375" style="821"/>
    <col min="13" max="13" width="8.7109375" style="832"/>
    <col min="14" max="15" width="8.7109375" style="821"/>
    <col min="16" max="16" width="16.42578125" style="821" bestFit="1" customWidth="1"/>
    <col min="17" max="17" width="13.85546875" style="821" bestFit="1" customWidth="1"/>
    <col min="18" max="256" width="8.7109375" style="821"/>
    <col min="257" max="257" width="1.42578125" style="821" customWidth="1"/>
    <col min="258" max="258" width="27.85546875" style="821" customWidth="1"/>
    <col min="259" max="267" width="16.140625" style="821" customWidth="1"/>
    <col min="268" max="512" width="8.7109375" style="821"/>
    <col min="513" max="513" width="1.42578125" style="821" customWidth="1"/>
    <col min="514" max="514" width="27.85546875" style="821" customWidth="1"/>
    <col min="515" max="523" width="16.140625" style="821" customWidth="1"/>
    <col min="524" max="768" width="8.7109375" style="821"/>
    <col min="769" max="769" width="1.42578125" style="821" customWidth="1"/>
    <col min="770" max="770" width="27.85546875" style="821" customWidth="1"/>
    <col min="771" max="779" width="16.140625" style="821" customWidth="1"/>
    <col min="780" max="1024" width="8.7109375" style="821"/>
    <col min="1025" max="1025" width="1.42578125" style="821" customWidth="1"/>
    <col min="1026" max="1026" width="27.85546875" style="821" customWidth="1"/>
    <col min="1027" max="1035" width="16.140625" style="821" customWidth="1"/>
    <col min="1036" max="1280" width="8.7109375" style="821"/>
    <col min="1281" max="1281" width="1.42578125" style="821" customWidth="1"/>
    <col min="1282" max="1282" width="27.85546875" style="821" customWidth="1"/>
    <col min="1283" max="1291" width="16.140625" style="821" customWidth="1"/>
    <col min="1292" max="1536" width="8.7109375" style="821"/>
    <col min="1537" max="1537" width="1.42578125" style="821" customWidth="1"/>
    <col min="1538" max="1538" width="27.85546875" style="821" customWidth="1"/>
    <col min="1539" max="1547" width="16.140625" style="821" customWidth="1"/>
    <col min="1548" max="1792" width="8.7109375" style="821"/>
    <col min="1793" max="1793" width="1.42578125" style="821" customWidth="1"/>
    <col min="1794" max="1794" width="27.85546875" style="821" customWidth="1"/>
    <col min="1795" max="1803" width="16.140625" style="821" customWidth="1"/>
    <col min="1804" max="2048" width="8.7109375" style="821"/>
    <col min="2049" max="2049" width="1.42578125" style="821" customWidth="1"/>
    <col min="2050" max="2050" width="27.85546875" style="821" customWidth="1"/>
    <col min="2051" max="2059" width="16.140625" style="821" customWidth="1"/>
    <col min="2060" max="2304" width="8.7109375" style="821"/>
    <col min="2305" max="2305" width="1.42578125" style="821" customWidth="1"/>
    <col min="2306" max="2306" width="27.85546875" style="821" customWidth="1"/>
    <col min="2307" max="2315" width="16.140625" style="821" customWidth="1"/>
    <col min="2316" max="2560" width="8.7109375" style="821"/>
    <col min="2561" max="2561" width="1.42578125" style="821" customWidth="1"/>
    <col min="2562" max="2562" width="27.85546875" style="821" customWidth="1"/>
    <col min="2563" max="2571" width="16.140625" style="821" customWidth="1"/>
    <col min="2572" max="2816" width="8.7109375" style="821"/>
    <col min="2817" max="2817" width="1.42578125" style="821" customWidth="1"/>
    <col min="2818" max="2818" width="27.85546875" style="821" customWidth="1"/>
    <col min="2819" max="2827" width="16.140625" style="821" customWidth="1"/>
    <col min="2828" max="3072" width="8.7109375" style="821"/>
    <col min="3073" max="3073" width="1.42578125" style="821" customWidth="1"/>
    <col min="3074" max="3074" width="27.85546875" style="821" customWidth="1"/>
    <col min="3075" max="3083" width="16.140625" style="821" customWidth="1"/>
    <col min="3084" max="3328" width="8.7109375" style="821"/>
    <col min="3329" max="3329" width="1.42578125" style="821" customWidth="1"/>
    <col min="3330" max="3330" width="27.85546875" style="821" customWidth="1"/>
    <col min="3331" max="3339" width="16.140625" style="821" customWidth="1"/>
    <col min="3340" max="3584" width="8.7109375" style="821"/>
    <col min="3585" max="3585" width="1.42578125" style="821" customWidth="1"/>
    <col min="3586" max="3586" width="27.85546875" style="821" customWidth="1"/>
    <col min="3587" max="3595" width="16.140625" style="821" customWidth="1"/>
    <col min="3596" max="3840" width="8.7109375" style="821"/>
    <col min="3841" max="3841" width="1.42578125" style="821" customWidth="1"/>
    <col min="3842" max="3842" width="27.85546875" style="821" customWidth="1"/>
    <col min="3843" max="3851" width="16.140625" style="821" customWidth="1"/>
    <col min="3852" max="4096" width="8.7109375" style="821"/>
    <col min="4097" max="4097" width="1.42578125" style="821" customWidth="1"/>
    <col min="4098" max="4098" width="27.85546875" style="821" customWidth="1"/>
    <col min="4099" max="4107" width="16.140625" style="821" customWidth="1"/>
    <col min="4108" max="4352" width="8.7109375" style="821"/>
    <col min="4353" max="4353" width="1.42578125" style="821" customWidth="1"/>
    <col min="4354" max="4354" width="27.85546875" style="821" customWidth="1"/>
    <col min="4355" max="4363" width="16.140625" style="821" customWidth="1"/>
    <col min="4364" max="4608" width="8.7109375" style="821"/>
    <col min="4609" max="4609" width="1.42578125" style="821" customWidth="1"/>
    <col min="4610" max="4610" width="27.85546875" style="821" customWidth="1"/>
    <col min="4611" max="4619" width="16.140625" style="821" customWidth="1"/>
    <col min="4620" max="4864" width="8.7109375" style="821"/>
    <col min="4865" max="4865" width="1.42578125" style="821" customWidth="1"/>
    <col min="4866" max="4866" width="27.85546875" style="821" customWidth="1"/>
    <col min="4867" max="4875" width="16.140625" style="821" customWidth="1"/>
    <col min="4876" max="5120" width="8.7109375" style="821"/>
    <col min="5121" max="5121" width="1.42578125" style="821" customWidth="1"/>
    <col min="5122" max="5122" width="27.85546875" style="821" customWidth="1"/>
    <col min="5123" max="5131" width="16.140625" style="821" customWidth="1"/>
    <col min="5132" max="5376" width="8.7109375" style="821"/>
    <col min="5377" max="5377" width="1.42578125" style="821" customWidth="1"/>
    <col min="5378" max="5378" width="27.85546875" style="821" customWidth="1"/>
    <col min="5379" max="5387" width="16.140625" style="821" customWidth="1"/>
    <col min="5388" max="5632" width="8.7109375" style="821"/>
    <col min="5633" max="5633" width="1.42578125" style="821" customWidth="1"/>
    <col min="5634" max="5634" width="27.85546875" style="821" customWidth="1"/>
    <col min="5635" max="5643" width="16.140625" style="821" customWidth="1"/>
    <col min="5644" max="5888" width="8.7109375" style="821"/>
    <col min="5889" max="5889" width="1.42578125" style="821" customWidth="1"/>
    <col min="5890" max="5890" width="27.85546875" style="821" customWidth="1"/>
    <col min="5891" max="5899" width="16.140625" style="821" customWidth="1"/>
    <col min="5900" max="6144" width="8.7109375" style="821"/>
    <col min="6145" max="6145" width="1.42578125" style="821" customWidth="1"/>
    <col min="6146" max="6146" width="27.85546875" style="821" customWidth="1"/>
    <col min="6147" max="6155" width="16.140625" style="821" customWidth="1"/>
    <col min="6156" max="6400" width="8.7109375" style="821"/>
    <col min="6401" max="6401" width="1.42578125" style="821" customWidth="1"/>
    <col min="6402" max="6402" width="27.85546875" style="821" customWidth="1"/>
    <col min="6403" max="6411" width="16.140625" style="821" customWidth="1"/>
    <col min="6412" max="6656" width="8.7109375" style="821"/>
    <col min="6657" max="6657" width="1.42578125" style="821" customWidth="1"/>
    <col min="6658" max="6658" width="27.85546875" style="821" customWidth="1"/>
    <col min="6659" max="6667" width="16.140625" style="821" customWidth="1"/>
    <col min="6668" max="6912" width="8.7109375" style="821"/>
    <col min="6913" max="6913" width="1.42578125" style="821" customWidth="1"/>
    <col min="6914" max="6914" width="27.85546875" style="821" customWidth="1"/>
    <col min="6915" max="6923" width="16.140625" style="821" customWidth="1"/>
    <col min="6924" max="7168" width="8.7109375" style="821"/>
    <col min="7169" max="7169" width="1.42578125" style="821" customWidth="1"/>
    <col min="7170" max="7170" width="27.85546875" style="821" customWidth="1"/>
    <col min="7171" max="7179" width="16.140625" style="821" customWidth="1"/>
    <col min="7180" max="7424" width="8.7109375" style="821"/>
    <col min="7425" max="7425" width="1.42578125" style="821" customWidth="1"/>
    <col min="7426" max="7426" width="27.85546875" style="821" customWidth="1"/>
    <col min="7427" max="7435" width="16.140625" style="821" customWidth="1"/>
    <col min="7436" max="7680" width="8.7109375" style="821"/>
    <col min="7681" max="7681" width="1.42578125" style="821" customWidth="1"/>
    <col min="7682" max="7682" width="27.85546875" style="821" customWidth="1"/>
    <col min="7683" max="7691" width="16.140625" style="821" customWidth="1"/>
    <col min="7692" max="7936" width="8.7109375" style="821"/>
    <col min="7937" max="7937" width="1.42578125" style="821" customWidth="1"/>
    <col min="7938" max="7938" width="27.85546875" style="821" customWidth="1"/>
    <col min="7939" max="7947" width="16.140625" style="821" customWidth="1"/>
    <col min="7948" max="8192" width="8.7109375" style="821"/>
    <col min="8193" max="8193" width="1.42578125" style="821" customWidth="1"/>
    <col min="8194" max="8194" width="27.85546875" style="821" customWidth="1"/>
    <col min="8195" max="8203" width="16.140625" style="821" customWidth="1"/>
    <col min="8204" max="8448" width="8.7109375" style="821"/>
    <col min="8449" max="8449" width="1.42578125" style="821" customWidth="1"/>
    <col min="8450" max="8450" width="27.85546875" style="821" customWidth="1"/>
    <col min="8451" max="8459" width="16.140625" style="821" customWidth="1"/>
    <col min="8460" max="8704" width="8.7109375" style="821"/>
    <col min="8705" max="8705" width="1.42578125" style="821" customWidth="1"/>
    <col min="8706" max="8706" width="27.85546875" style="821" customWidth="1"/>
    <col min="8707" max="8715" width="16.140625" style="821" customWidth="1"/>
    <col min="8716" max="8960" width="8.7109375" style="821"/>
    <col min="8961" max="8961" width="1.42578125" style="821" customWidth="1"/>
    <col min="8962" max="8962" width="27.85546875" style="821" customWidth="1"/>
    <col min="8963" max="8971" width="16.140625" style="821" customWidth="1"/>
    <col min="8972" max="9216" width="8.7109375" style="821"/>
    <col min="9217" max="9217" width="1.42578125" style="821" customWidth="1"/>
    <col min="9218" max="9218" width="27.85546875" style="821" customWidth="1"/>
    <col min="9219" max="9227" width="16.140625" style="821" customWidth="1"/>
    <col min="9228" max="9472" width="8.7109375" style="821"/>
    <col min="9473" max="9473" width="1.42578125" style="821" customWidth="1"/>
    <col min="9474" max="9474" width="27.85546875" style="821" customWidth="1"/>
    <col min="9475" max="9483" width="16.140625" style="821" customWidth="1"/>
    <col min="9484" max="9728" width="8.7109375" style="821"/>
    <col min="9729" max="9729" width="1.42578125" style="821" customWidth="1"/>
    <col min="9730" max="9730" width="27.85546875" style="821" customWidth="1"/>
    <col min="9731" max="9739" width="16.140625" style="821" customWidth="1"/>
    <col min="9740" max="9984" width="8.7109375" style="821"/>
    <col min="9985" max="9985" width="1.42578125" style="821" customWidth="1"/>
    <col min="9986" max="9986" width="27.85546875" style="821" customWidth="1"/>
    <col min="9987" max="9995" width="16.140625" style="821" customWidth="1"/>
    <col min="9996" max="10240" width="8.7109375" style="821"/>
    <col min="10241" max="10241" width="1.42578125" style="821" customWidth="1"/>
    <col min="10242" max="10242" width="27.85546875" style="821" customWidth="1"/>
    <col min="10243" max="10251" width="16.140625" style="821" customWidth="1"/>
    <col min="10252" max="10496" width="8.7109375" style="821"/>
    <col min="10497" max="10497" width="1.42578125" style="821" customWidth="1"/>
    <col min="10498" max="10498" width="27.85546875" style="821" customWidth="1"/>
    <col min="10499" max="10507" width="16.140625" style="821" customWidth="1"/>
    <col min="10508" max="10752" width="8.7109375" style="821"/>
    <col min="10753" max="10753" width="1.42578125" style="821" customWidth="1"/>
    <col min="10754" max="10754" width="27.85546875" style="821" customWidth="1"/>
    <col min="10755" max="10763" width="16.140625" style="821" customWidth="1"/>
    <col min="10764" max="11008" width="8.7109375" style="821"/>
    <col min="11009" max="11009" width="1.42578125" style="821" customWidth="1"/>
    <col min="11010" max="11010" width="27.85546875" style="821" customWidth="1"/>
    <col min="11011" max="11019" width="16.140625" style="821" customWidth="1"/>
    <col min="11020" max="11264" width="8.7109375" style="821"/>
    <col min="11265" max="11265" width="1.42578125" style="821" customWidth="1"/>
    <col min="11266" max="11266" width="27.85546875" style="821" customWidth="1"/>
    <col min="11267" max="11275" width="16.140625" style="821" customWidth="1"/>
    <col min="11276" max="11520" width="8.7109375" style="821"/>
    <col min="11521" max="11521" width="1.42578125" style="821" customWidth="1"/>
    <col min="11522" max="11522" width="27.85546875" style="821" customWidth="1"/>
    <col min="11523" max="11531" width="16.140625" style="821" customWidth="1"/>
    <col min="11532" max="11776" width="8.7109375" style="821"/>
    <col min="11777" max="11777" width="1.42578125" style="821" customWidth="1"/>
    <col min="11778" max="11778" width="27.85546875" style="821" customWidth="1"/>
    <col min="11779" max="11787" width="16.140625" style="821" customWidth="1"/>
    <col min="11788" max="12032" width="8.7109375" style="821"/>
    <col min="12033" max="12033" width="1.42578125" style="821" customWidth="1"/>
    <col min="12034" max="12034" width="27.85546875" style="821" customWidth="1"/>
    <col min="12035" max="12043" width="16.140625" style="821" customWidth="1"/>
    <col min="12044" max="12288" width="8.7109375" style="821"/>
    <col min="12289" max="12289" width="1.42578125" style="821" customWidth="1"/>
    <col min="12290" max="12290" width="27.85546875" style="821" customWidth="1"/>
    <col min="12291" max="12299" width="16.140625" style="821" customWidth="1"/>
    <col min="12300" max="12544" width="8.7109375" style="821"/>
    <col min="12545" max="12545" width="1.42578125" style="821" customWidth="1"/>
    <col min="12546" max="12546" width="27.85546875" style="821" customWidth="1"/>
    <col min="12547" max="12555" width="16.140625" style="821" customWidth="1"/>
    <col min="12556" max="12800" width="8.7109375" style="821"/>
    <col min="12801" max="12801" width="1.42578125" style="821" customWidth="1"/>
    <col min="12802" max="12802" width="27.85546875" style="821" customWidth="1"/>
    <col min="12803" max="12811" width="16.140625" style="821" customWidth="1"/>
    <col min="12812" max="13056" width="8.7109375" style="821"/>
    <col min="13057" max="13057" width="1.42578125" style="821" customWidth="1"/>
    <col min="13058" max="13058" width="27.85546875" style="821" customWidth="1"/>
    <col min="13059" max="13067" width="16.140625" style="821" customWidth="1"/>
    <col min="13068" max="13312" width="8.7109375" style="821"/>
    <col min="13313" max="13313" width="1.42578125" style="821" customWidth="1"/>
    <col min="13314" max="13314" width="27.85546875" style="821" customWidth="1"/>
    <col min="13315" max="13323" width="16.140625" style="821" customWidth="1"/>
    <col min="13324" max="13568" width="8.7109375" style="821"/>
    <col min="13569" max="13569" width="1.42578125" style="821" customWidth="1"/>
    <col min="13570" max="13570" width="27.85546875" style="821" customWidth="1"/>
    <col min="13571" max="13579" width="16.140625" style="821" customWidth="1"/>
    <col min="13580" max="13824" width="8.7109375" style="821"/>
    <col min="13825" max="13825" width="1.42578125" style="821" customWidth="1"/>
    <col min="13826" max="13826" width="27.85546875" style="821" customWidth="1"/>
    <col min="13827" max="13835" width="16.140625" style="821" customWidth="1"/>
    <col min="13836" max="14080" width="8.7109375" style="821"/>
    <col min="14081" max="14081" width="1.42578125" style="821" customWidth="1"/>
    <col min="14082" max="14082" width="27.85546875" style="821" customWidth="1"/>
    <col min="14083" max="14091" width="16.140625" style="821" customWidth="1"/>
    <col min="14092" max="14336" width="8.7109375" style="821"/>
    <col min="14337" max="14337" width="1.42578125" style="821" customWidth="1"/>
    <col min="14338" max="14338" width="27.85546875" style="821" customWidth="1"/>
    <col min="14339" max="14347" width="16.140625" style="821" customWidth="1"/>
    <col min="14348" max="14592" width="8.7109375" style="821"/>
    <col min="14593" max="14593" width="1.42578125" style="821" customWidth="1"/>
    <col min="14594" max="14594" width="27.85546875" style="821" customWidth="1"/>
    <col min="14595" max="14603" width="16.140625" style="821" customWidth="1"/>
    <col min="14604" max="14848" width="8.7109375" style="821"/>
    <col min="14849" max="14849" width="1.42578125" style="821" customWidth="1"/>
    <col min="14850" max="14850" width="27.85546875" style="821" customWidth="1"/>
    <col min="14851" max="14859" width="16.140625" style="821" customWidth="1"/>
    <col min="14860" max="15104" width="8.7109375" style="821"/>
    <col min="15105" max="15105" width="1.42578125" style="821" customWidth="1"/>
    <col min="15106" max="15106" width="27.85546875" style="821" customWidth="1"/>
    <col min="15107" max="15115" width="16.140625" style="821" customWidth="1"/>
    <col min="15116" max="15360" width="8.7109375" style="821"/>
    <col min="15361" max="15361" width="1.42578125" style="821" customWidth="1"/>
    <col min="15362" max="15362" width="27.85546875" style="821" customWidth="1"/>
    <col min="15363" max="15371" width="16.140625" style="821" customWidth="1"/>
    <col min="15372" max="15616" width="8.7109375" style="821"/>
    <col min="15617" max="15617" width="1.42578125" style="821" customWidth="1"/>
    <col min="15618" max="15618" width="27.85546875" style="821" customWidth="1"/>
    <col min="15619" max="15627" width="16.140625" style="821" customWidth="1"/>
    <col min="15628" max="15872" width="8.7109375" style="821"/>
    <col min="15873" max="15873" width="1.42578125" style="821" customWidth="1"/>
    <col min="15874" max="15874" width="27.85546875" style="821" customWidth="1"/>
    <col min="15875" max="15883" width="16.140625" style="821" customWidth="1"/>
    <col min="15884" max="16128" width="8.7109375" style="821"/>
    <col min="16129" max="16129" width="1.42578125" style="821" customWidth="1"/>
    <col min="16130" max="16130" width="27.85546875" style="821" customWidth="1"/>
    <col min="16131" max="16139" width="16.140625" style="821" customWidth="1"/>
    <col min="16140" max="16384" width="8.7109375" style="821"/>
  </cols>
  <sheetData>
    <row r="2" spans="2:14" ht="17.25">
      <c r="B2" s="914" t="s">
        <v>3201</v>
      </c>
      <c r="C2" s="914"/>
      <c r="D2" s="914"/>
      <c r="E2" s="914"/>
      <c r="F2" s="914"/>
      <c r="G2" s="914"/>
      <c r="H2" s="914"/>
      <c r="I2" s="914"/>
      <c r="J2" s="914"/>
      <c r="K2" s="914"/>
    </row>
    <row r="3" spans="2:14" ht="12">
      <c r="B3" s="915" t="s">
        <v>3202</v>
      </c>
      <c r="C3" s="915"/>
      <c r="D3" s="915"/>
      <c r="E3" s="915"/>
      <c r="F3" s="915"/>
      <c r="G3" s="915"/>
      <c r="H3" s="915"/>
      <c r="I3" s="915"/>
      <c r="J3" s="915"/>
      <c r="K3" s="915"/>
    </row>
    <row r="4" spans="2:14" ht="12">
      <c r="B4" s="815" t="s">
        <v>3127</v>
      </c>
      <c r="C4" s="816"/>
      <c r="D4" s="816"/>
      <c r="K4" s="817" t="s">
        <v>3128</v>
      </c>
    </row>
    <row r="5" spans="2:14" ht="12">
      <c r="B5" s="815"/>
      <c r="C5" s="816"/>
      <c r="D5" s="816"/>
      <c r="E5" s="816">
        <v>1</v>
      </c>
      <c r="F5" s="816">
        <v>3</v>
      </c>
      <c r="G5" s="816">
        <v>4</v>
      </c>
      <c r="H5" s="816">
        <v>5</v>
      </c>
      <c r="I5" s="816" t="s">
        <v>1996</v>
      </c>
      <c r="J5" s="816">
        <v>2</v>
      </c>
      <c r="K5" s="817">
        <v>6</v>
      </c>
    </row>
    <row r="6" spans="2:14" ht="19.5" customHeight="1">
      <c r="B6" s="822" t="s">
        <v>1931</v>
      </c>
      <c r="C6" s="822" t="s">
        <v>3129</v>
      </c>
      <c r="D6" s="822" t="s">
        <v>1997</v>
      </c>
      <c r="E6" s="822" t="s">
        <v>3130</v>
      </c>
      <c r="F6" s="822" t="s">
        <v>3131</v>
      </c>
      <c r="G6" s="822" t="s">
        <v>3132</v>
      </c>
      <c r="H6" s="822" t="s">
        <v>3133</v>
      </c>
      <c r="I6" s="822" t="s">
        <v>3134</v>
      </c>
      <c r="J6" s="822" t="s">
        <v>3135</v>
      </c>
      <c r="K6" s="822" t="s">
        <v>3136</v>
      </c>
    </row>
    <row r="7" spans="2:14" ht="15" customHeight="1">
      <c r="B7" s="823" t="s">
        <v>3203</v>
      </c>
      <c r="C7" s="824">
        <v>10942090075</v>
      </c>
      <c r="D7" s="824">
        <v>20745886</v>
      </c>
      <c r="E7" s="824">
        <v>4262263115</v>
      </c>
      <c r="F7" s="824">
        <v>1726014679</v>
      </c>
      <c r="G7" s="824">
        <v>1850385130</v>
      </c>
      <c r="H7" s="824">
        <v>2108636360</v>
      </c>
      <c r="I7" s="824">
        <v>185236728</v>
      </c>
      <c r="J7" s="824">
        <v>243444447</v>
      </c>
      <c r="K7" s="824">
        <v>545363730</v>
      </c>
      <c r="M7" s="832">
        <f>C7/10^6</f>
        <v>10942.090075</v>
      </c>
    </row>
    <row r="8" spans="2:14" ht="15" customHeight="1">
      <c r="B8" s="823" t="s">
        <v>3204</v>
      </c>
      <c r="C8" s="824">
        <v>10942090075</v>
      </c>
      <c r="D8" s="824">
        <v>20745886</v>
      </c>
      <c r="E8" s="824">
        <v>4262263115</v>
      </c>
      <c r="F8" s="824">
        <v>1726014679</v>
      </c>
      <c r="G8" s="824">
        <v>1850385130</v>
      </c>
      <c r="H8" s="824">
        <v>2108636360</v>
      </c>
      <c r="I8" s="824">
        <v>185236728</v>
      </c>
      <c r="J8" s="824">
        <v>243444447</v>
      </c>
      <c r="K8" s="824">
        <v>545363730</v>
      </c>
      <c r="M8" s="832">
        <f t="shared" ref="M8:M57" si="0">C8/10^6</f>
        <v>10942.090075</v>
      </c>
    </row>
    <row r="9" spans="2:14" ht="15" customHeight="1">
      <c r="B9" s="823" t="s">
        <v>3205</v>
      </c>
      <c r="C9" s="824">
        <v>3662565491</v>
      </c>
      <c r="D9" s="824">
        <v>40286596</v>
      </c>
      <c r="E9" s="824">
        <v>1393886272</v>
      </c>
      <c r="F9" s="824">
        <v>605848519</v>
      </c>
      <c r="G9" s="824">
        <v>580518281</v>
      </c>
      <c r="H9" s="824">
        <v>670287481</v>
      </c>
      <c r="I9" s="824">
        <v>82007958</v>
      </c>
      <c r="J9" s="824">
        <v>92050944</v>
      </c>
      <c r="K9" s="824">
        <v>197679440</v>
      </c>
      <c r="M9" s="832">
        <f t="shared" si="0"/>
        <v>3662.5654909999998</v>
      </c>
      <c r="N9" s="821">
        <f>K9/K8</f>
        <v>0.36247265655161925</v>
      </c>
    </row>
    <row r="10" spans="2:14" ht="15" customHeight="1">
      <c r="B10" s="823" t="s">
        <v>3206</v>
      </c>
      <c r="C10" s="824">
        <v>3662565491</v>
      </c>
      <c r="D10" s="824">
        <v>40286596</v>
      </c>
      <c r="E10" s="824">
        <v>1393886272</v>
      </c>
      <c r="F10" s="824">
        <v>605848519</v>
      </c>
      <c r="G10" s="824">
        <v>580518281</v>
      </c>
      <c r="H10" s="824">
        <v>670287481</v>
      </c>
      <c r="I10" s="824">
        <v>82007958</v>
      </c>
      <c r="J10" s="824">
        <v>92050944</v>
      </c>
      <c r="K10" s="824">
        <v>197679440</v>
      </c>
      <c r="M10" s="832">
        <f t="shared" si="0"/>
        <v>3662.5654909999998</v>
      </c>
    </row>
    <row r="11" spans="2:14" ht="15" customHeight="1">
      <c r="B11" s="823" t="s">
        <v>1963</v>
      </c>
      <c r="C11" s="825">
        <f t="shared" ref="C11:K11" si="1">C10/C7</f>
        <v>0.33472265955551456</v>
      </c>
      <c r="D11" s="825">
        <f t="shared" si="1"/>
        <v>1.9419077112445331</v>
      </c>
      <c r="E11" s="825">
        <f t="shared" si="1"/>
        <v>0.32702961651864143</v>
      </c>
      <c r="F11" s="825">
        <f t="shared" si="1"/>
        <v>0.35101006171686217</v>
      </c>
      <c r="G11" s="825">
        <f t="shared" si="1"/>
        <v>0.31372835394542975</v>
      </c>
      <c r="H11" s="825">
        <f t="shared" si="1"/>
        <v>0.3178772280109976</v>
      </c>
      <c r="I11" s="825">
        <f t="shared" si="1"/>
        <v>0.44271975048058504</v>
      </c>
      <c r="J11" s="825">
        <f t="shared" si="1"/>
        <v>0.37811888968656576</v>
      </c>
      <c r="K11" s="825">
        <f t="shared" si="1"/>
        <v>0.36247265655161925</v>
      </c>
      <c r="L11" s="825"/>
      <c r="M11" s="832">
        <f t="shared" si="0"/>
        <v>3.3472265955551457E-7</v>
      </c>
      <c r="N11" s="825"/>
    </row>
    <row r="12" spans="2:14" ht="15" customHeight="1">
      <c r="B12" s="823" t="s">
        <v>3207</v>
      </c>
      <c r="C12" s="824">
        <v>7279524584</v>
      </c>
      <c r="D12" s="824">
        <v>-19540710</v>
      </c>
      <c r="E12" s="824">
        <v>2868376843</v>
      </c>
      <c r="F12" s="824">
        <v>1120166160</v>
      </c>
      <c r="G12" s="824">
        <v>1269866849</v>
      </c>
      <c r="H12" s="824">
        <v>1438348879</v>
      </c>
      <c r="I12" s="824">
        <v>103228770</v>
      </c>
      <c r="J12" s="824">
        <v>151393503</v>
      </c>
      <c r="K12" s="824">
        <v>347684290</v>
      </c>
      <c r="M12" s="832">
        <f t="shared" si="0"/>
        <v>7279.5245839999998</v>
      </c>
    </row>
    <row r="13" spans="2:14" ht="15" customHeight="1">
      <c r="B13" s="823" t="s">
        <v>3208</v>
      </c>
      <c r="C13" s="824">
        <v>9598539108</v>
      </c>
      <c r="D13" s="824">
        <v>1566065915</v>
      </c>
      <c r="E13" s="824">
        <v>2414140304</v>
      </c>
      <c r="F13" s="824">
        <v>1284561514</v>
      </c>
      <c r="G13" s="824">
        <v>1865171716</v>
      </c>
      <c r="H13" s="824">
        <v>1340088176</v>
      </c>
      <c r="I13" s="824">
        <v>162633279</v>
      </c>
      <c r="J13" s="824">
        <v>677483174</v>
      </c>
      <c r="K13" s="824">
        <v>288395030</v>
      </c>
      <c r="M13" s="832">
        <f t="shared" si="0"/>
        <v>9598.5391080000009</v>
      </c>
    </row>
    <row r="14" spans="2:14" ht="15" customHeight="1">
      <c r="B14" s="823" t="s">
        <v>2224</v>
      </c>
      <c r="C14" s="824">
        <v>3461270741</v>
      </c>
      <c r="D14" s="824">
        <v>700607617</v>
      </c>
      <c r="E14" s="824">
        <v>741349569</v>
      </c>
      <c r="F14" s="824">
        <v>524124547</v>
      </c>
      <c r="G14" s="824">
        <v>744131341</v>
      </c>
      <c r="H14" s="824">
        <v>484510550</v>
      </c>
      <c r="I14" s="824">
        <v>51430309</v>
      </c>
      <c r="J14" s="824">
        <v>122219248</v>
      </c>
      <c r="K14" s="824">
        <v>92897560</v>
      </c>
      <c r="L14" s="821" t="s">
        <v>178</v>
      </c>
      <c r="M14" s="832">
        <f t="shared" si="0"/>
        <v>3461.2707409999998</v>
      </c>
    </row>
    <row r="15" spans="2:14" ht="15" customHeight="1">
      <c r="B15" s="823" t="s">
        <v>2226</v>
      </c>
      <c r="C15" s="824">
        <v>3790100</v>
      </c>
      <c r="D15" s="824">
        <v>3790100</v>
      </c>
      <c r="E15" s="824"/>
      <c r="F15" s="824"/>
      <c r="G15" s="824"/>
      <c r="H15" s="824"/>
      <c r="I15" s="824"/>
      <c r="J15" s="824"/>
      <c r="K15" s="824"/>
      <c r="L15" s="821" t="s">
        <v>178</v>
      </c>
      <c r="M15" s="832">
        <f t="shared" si="0"/>
        <v>3.7900999999999998</v>
      </c>
    </row>
    <row r="16" spans="2:14" ht="15" customHeight="1">
      <c r="B16" s="823" t="s">
        <v>1291</v>
      </c>
      <c r="C16" s="824">
        <v>347116075</v>
      </c>
      <c r="D16" s="824">
        <v>22439869</v>
      </c>
      <c r="E16" s="824">
        <v>202569278</v>
      </c>
      <c r="F16" s="824">
        <v>16945000</v>
      </c>
      <c r="G16" s="824">
        <v>10250000</v>
      </c>
      <c r="H16" s="824">
        <v>74359660</v>
      </c>
      <c r="I16" s="824">
        <v>2893668</v>
      </c>
      <c r="J16" s="824">
        <v>10404000</v>
      </c>
      <c r="K16" s="824">
        <v>7254600</v>
      </c>
      <c r="L16" s="821" t="s">
        <v>178</v>
      </c>
      <c r="M16" s="832">
        <f t="shared" si="0"/>
        <v>347.11607500000002</v>
      </c>
    </row>
    <row r="17" spans="2:13" ht="15" customHeight="1">
      <c r="B17" s="823" t="s">
        <v>1292</v>
      </c>
      <c r="C17" s="824">
        <v>296108033</v>
      </c>
      <c r="D17" s="824">
        <v>46939260</v>
      </c>
      <c r="E17" s="824">
        <v>60000389</v>
      </c>
      <c r="F17" s="824">
        <v>62304043</v>
      </c>
      <c r="G17" s="824">
        <v>111324919</v>
      </c>
      <c r="H17" s="824">
        <v>586521</v>
      </c>
      <c r="I17" s="824"/>
      <c r="J17" s="824">
        <v>11573519</v>
      </c>
      <c r="K17" s="824">
        <v>3379382</v>
      </c>
      <c r="L17" s="821" t="s">
        <v>178</v>
      </c>
      <c r="M17" s="832">
        <f t="shared" si="0"/>
        <v>296.10803299999998</v>
      </c>
    </row>
    <row r="18" spans="2:13" ht="15" customHeight="1">
      <c r="B18" s="823" t="s">
        <v>1293</v>
      </c>
      <c r="C18" s="824">
        <v>340452219</v>
      </c>
      <c r="D18" s="824">
        <v>82453109</v>
      </c>
      <c r="E18" s="824">
        <v>76360069</v>
      </c>
      <c r="F18" s="824">
        <v>44352302</v>
      </c>
      <c r="G18" s="824">
        <v>70446976</v>
      </c>
      <c r="H18" s="824">
        <v>42553212</v>
      </c>
      <c r="I18" s="824">
        <v>5767069</v>
      </c>
      <c r="J18" s="824">
        <v>12195462</v>
      </c>
      <c r="K18" s="824">
        <v>6324020</v>
      </c>
      <c r="L18" s="821" t="s">
        <v>178</v>
      </c>
      <c r="M18" s="832">
        <f t="shared" si="0"/>
        <v>340.45221900000001</v>
      </c>
    </row>
    <row r="19" spans="2:13" ht="15" customHeight="1">
      <c r="B19" s="823" t="s">
        <v>1295</v>
      </c>
      <c r="C19" s="824">
        <v>37556858</v>
      </c>
      <c r="D19" s="824">
        <v>36121808</v>
      </c>
      <c r="E19" s="824">
        <v>148600</v>
      </c>
      <c r="F19" s="824">
        <v>235000</v>
      </c>
      <c r="G19" s="824">
        <v>628950</v>
      </c>
      <c r="H19" s="824">
        <v>59800</v>
      </c>
      <c r="I19" s="824">
        <v>362700</v>
      </c>
      <c r="J19" s="824"/>
      <c r="K19" s="824"/>
      <c r="M19" s="832">
        <f t="shared" si="0"/>
        <v>37.556857999999998</v>
      </c>
    </row>
    <row r="20" spans="2:13" ht="15" customHeight="1">
      <c r="B20" s="823" t="s">
        <v>1296</v>
      </c>
      <c r="C20" s="824">
        <v>16530877</v>
      </c>
      <c r="D20" s="824">
        <v>16161877</v>
      </c>
      <c r="E20" s="824">
        <v>369000</v>
      </c>
      <c r="F20" s="824"/>
      <c r="G20" s="824"/>
      <c r="H20" s="824"/>
      <c r="I20" s="824"/>
      <c r="J20" s="824"/>
      <c r="K20" s="824"/>
      <c r="M20" s="832">
        <f t="shared" si="0"/>
        <v>16.530877</v>
      </c>
    </row>
    <row r="21" spans="2:13" ht="15" customHeight="1">
      <c r="B21" s="823" t="s">
        <v>1611</v>
      </c>
      <c r="C21" s="824">
        <v>3529005</v>
      </c>
      <c r="D21" s="824">
        <v>159402</v>
      </c>
      <c r="E21" s="824">
        <v>1152214</v>
      </c>
      <c r="F21" s="824">
        <v>233200</v>
      </c>
      <c r="G21" s="824">
        <v>364160</v>
      </c>
      <c r="H21" s="824">
        <v>610795</v>
      </c>
      <c r="I21" s="824">
        <v>132077</v>
      </c>
      <c r="J21" s="824">
        <v>785569</v>
      </c>
      <c r="K21" s="824">
        <v>91588</v>
      </c>
      <c r="M21" s="832">
        <f t="shared" si="0"/>
        <v>3.5290050000000002</v>
      </c>
    </row>
    <row r="22" spans="2:13" ht="15" customHeight="1">
      <c r="B22" s="823" t="s">
        <v>1615</v>
      </c>
      <c r="C22" s="824">
        <v>113689682</v>
      </c>
      <c r="D22" s="824">
        <v>572864</v>
      </c>
      <c r="E22" s="824">
        <v>27684116</v>
      </c>
      <c r="F22" s="824"/>
      <c r="G22" s="824">
        <v>34653670</v>
      </c>
      <c r="H22" s="824">
        <v>27803394</v>
      </c>
      <c r="I22" s="824">
        <v>1970161</v>
      </c>
      <c r="J22" s="824">
        <v>14757733</v>
      </c>
      <c r="K22" s="824">
        <v>6247744</v>
      </c>
      <c r="L22" s="821" t="s">
        <v>3266</v>
      </c>
      <c r="M22" s="832">
        <f t="shared" si="0"/>
        <v>113.689682</v>
      </c>
    </row>
    <row r="23" spans="2:13" ht="15" customHeight="1">
      <c r="B23" s="823" t="s">
        <v>1297</v>
      </c>
      <c r="C23" s="824">
        <v>1807570</v>
      </c>
      <c r="D23" s="824">
        <v>620680</v>
      </c>
      <c r="E23" s="824">
        <v>237250</v>
      </c>
      <c r="F23" s="824">
        <v>98000</v>
      </c>
      <c r="G23" s="824">
        <v>331990</v>
      </c>
      <c r="H23" s="824">
        <v>241740</v>
      </c>
      <c r="I23" s="824">
        <v>89500</v>
      </c>
      <c r="J23" s="824">
        <v>2290</v>
      </c>
      <c r="K23" s="824">
        <v>186120</v>
      </c>
      <c r="L23" s="821" t="s">
        <v>1610</v>
      </c>
      <c r="M23" s="832">
        <f t="shared" si="0"/>
        <v>1.8075699999999999</v>
      </c>
    </row>
    <row r="24" spans="2:13" ht="15" customHeight="1">
      <c r="B24" s="823" t="s">
        <v>1245</v>
      </c>
      <c r="C24" s="824">
        <v>867338548</v>
      </c>
      <c r="D24" s="824">
        <v>13137894</v>
      </c>
      <c r="E24" s="824">
        <v>271554344</v>
      </c>
      <c r="F24" s="824">
        <v>157474694</v>
      </c>
      <c r="G24" s="824">
        <v>230421394</v>
      </c>
      <c r="H24" s="824">
        <v>128798330</v>
      </c>
      <c r="I24" s="824">
        <v>11458008</v>
      </c>
      <c r="J24" s="824">
        <v>43940541</v>
      </c>
      <c r="K24" s="824">
        <v>10553343</v>
      </c>
      <c r="M24" s="832">
        <f t="shared" si="0"/>
        <v>867.33854799999995</v>
      </c>
    </row>
    <row r="25" spans="2:13" ht="15" customHeight="1">
      <c r="B25" s="823" t="s">
        <v>1616</v>
      </c>
      <c r="C25" s="824">
        <v>966403661</v>
      </c>
      <c r="D25" s="824">
        <v>11154700</v>
      </c>
      <c r="E25" s="824">
        <v>409419975</v>
      </c>
      <c r="F25" s="824">
        <v>25485087</v>
      </c>
      <c r="G25" s="824">
        <v>167212626</v>
      </c>
      <c r="H25" s="824">
        <v>165566684</v>
      </c>
      <c r="I25" s="824">
        <v>24345127</v>
      </c>
      <c r="J25" s="824">
        <v>130495645</v>
      </c>
      <c r="K25" s="824">
        <v>32723817</v>
      </c>
      <c r="L25" s="821" t="s">
        <v>1609</v>
      </c>
      <c r="M25" s="832">
        <f t="shared" si="0"/>
        <v>966.40366100000006</v>
      </c>
    </row>
    <row r="26" spans="2:13" ht="15" customHeight="1">
      <c r="B26" s="823" t="s">
        <v>1613</v>
      </c>
      <c r="C26" s="824">
        <v>12362775</v>
      </c>
      <c r="D26" s="824">
        <v>142728</v>
      </c>
      <c r="E26" s="824">
        <v>8227547</v>
      </c>
      <c r="F26" s="824">
        <v>1322500</v>
      </c>
      <c r="G26" s="824">
        <v>150000</v>
      </c>
      <c r="H26" s="824"/>
      <c r="I26" s="824">
        <v>360000</v>
      </c>
      <c r="J26" s="824">
        <v>360000</v>
      </c>
      <c r="K26" s="824">
        <v>1800000</v>
      </c>
      <c r="L26" s="821" t="s">
        <v>3266</v>
      </c>
      <c r="M26" s="832">
        <f t="shared" si="0"/>
        <v>12.362774999999999</v>
      </c>
    </row>
    <row r="27" spans="2:13" ht="15" customHeight="1">
      <c r="B27" s="823" t="s">
        <v>1298</v>
      </c>
      <c r="C27" s="824">
        <v>16176078</v>
      </c>
      <c r="D27" s="824">
        <v>1343890</v>
      </c>
      <c r="E27" s="824">
        <v>3299190</v>
      </c>
      <c r="F27" s="824">
        <v>3481516</v>
      </c>
      <c r="G27" s="824">
        <v>3558764</v>
      </c>
      <c r="H27" s="824">
        <v>2407240</v>
      </c>
      <c r="I27" s="824"/>
      <c r="J27" s="824">
        <v>1422075</v>
      </c>
      <c r="K27" s="824">
        <v>663403</v>
      </c>
      <c r="M27" s="832">
        <f t="shared" si="0"/>
        <v>16.176078</v>
      </c>
    </row>
    <row r="28" spans="2:13" ht="15" customHeight="1">
      <c r="B28" s="823" t="s">
        <v>1617</v>
      </c>
      <c r="C28" s="824">
        <v>4154890</v>
      </c>
      <c r="D28" s="824">
        <v>4154890</v>
      </c>
      <c r="E28" s="824"/>
      <c r="F28" s="824"/>
      <c r="G28" s="824"/>
      <c r="H28" s="824"/>
      <c r="I28" s="824"/>
      <c r="J28" s="824"/>
      <c r="K28" s="824"/>
      <c r="M28" s="832">
        <f t="shared" si="0"/>
        <v>4.15489</v>
      </c>
    </row>
    <row r="29" spans="2:13" ht="15" customHeight="1">
      <c r="B29" s="823" t="s">
        <v>1932</v>
      </c>
      <c r="C29" s="824">
        <v>2038407</v>
      </c>
      <c r="D29" s="824">
        <v>387442</v>
      </c>
      <c r="E29" s="824"/>
      <c r="F29" s="824"/>
      <c r="G29" s="824"/>
      <c r="H29" s="824"/>
      <c r="I29" s="824">
        <v>1650965</v>
      </c>
      <c r="J29" s="824"/>
      <c r="K29" s="824"/>
      <c r="M29" s="832">
        <f t="shared" si="0"/>
        <v>2.0384069999999999</v>
      </c>
    </row>
    <row r="30" spans="2:13" ht="15" customHeight="1">
      <c r="B30" s="823" t="s">
        <v>1299</v>
      </c>
      <c r="C30" s="824">
        <v>11882273</v>
      </c>
      <c r="D30" s="824">
        <v>5230171</v>
      </c>
      <c r="E30" s="824">
        <v>3617474</v>
      </c>
      <c r="F30" s="824">
        <v>4000</v>
      </c>
      <c r="G30" s="824">
        <v>275754</v>
      </c>
      <c r="H30" s="824">
        <v>5000</v>
      </c>
      <c r="I30" s="824">
        <v>1412374</v>
      </c>
      <c r="J30" s="824"/>
      <c r="K30" s="824">
        <v>1337500</v>
      </c>
      <c r="M30" s="832">
        <f t="shared" si="0"/>
        <v>11.882273</v>
      </c>
    </row>
    <row r="31" spans="2:13" ht="15" customHeight="1">
      <c r="B31" s="823" t="s">
        <v>1612</v>
      </c>
      <c r="C31" s="824">
        <v>67000</v>
      </c>
      <c r="D31" s="824">
        <v>42000</v>
      </c>
      <c r="E31" s="824"/>
      <c r="F31" s="824"/>
      <c r="G31" s="824"/>
      <c r="H31" s="824"/>
      <c r="I31" s="824">
        <v>25000</v>
      </c>
      <c r="J31" s="824"/>
      <c r="K31" s="824"/>
      <c r="M31" s="832">
        <f t="shared" si="0"/>
        <v>6.7000000000000004E-2</v>
      </c>
    </row>
    <row r="32" spans="2:13" ht="15" customHeight="1">
      <c r="B32" s="823" t="s">
        <v>1300</v>
      </c>
      <c r="C32" s="824">
        <v>18750039</v>
      </c>
      <c r="D32" s="824">
        <v>4735537</v>
      </c>
      <c r="E32" s="824">
        <v>6118064</v>
      </c>
      <c r="F32" s="824">
        <v>724800</v>
      </c>
      <c r="G32" s="824">
        <v>4021638</v>
      </c>
      <c r="H32" s="824">
        <v>1215000</v>
      </c>
      <c r="I32" s="824">
        <v>1935000</v>
      </c>
      <c r="J32" s="824"/>
      <c r="K32" s="824"/>
      <c r="M32" s="832">
        <f t="shared" si="0"/>
        <v>18.750039000000001</v>
      </c>
    </row>
    <row r="33" spans="2:17" ht="15" customHeight="1">
      <c r="B33" s="823" t="s">
        <v>1933</v>
      </c>
      <c r="C33" s="824">
        <v>74961018</v>
      </c>
      <c r="D33" s="824">
        <v>74675109</v>
      </c>
      <c r="E33" s="824">
        <v>65000</v>
      </c>
      <c r="F33" s="824"/>
      <c r="G33" s="824">
        <v>220909</v>
      </c>
      <c r="H33" s="824"/>
      <c r="I33" s="824"/>
      <c r="J33" s="824"/>
      <c r="K33" s="824"/>
      <c r="M33" s="832">
        <f t="shared" si="0"/>
        <v>74.961017999999996</v>
      </c>
    </row>
    <row r="34" spans="2:17" ht="15" customHeight="1">
      <c r="B34" s="823" t="s">
        <v>1934</v>
      </c>
      <c r="C34" s="824">
        <v>111369</v>
      </c>
      <c r="D34" s="824">
        <v>111369</v>
      </c>
      <c r="E34" s="824"/>
      <c r="F34" s="824"/>
      <c r="G34" s="824"/>
      <c r="H34" s="824"/>
      <c r="I34" s="824"/>
      <c r="J34" s="824"/>
      <c r="K34" s="824"/>
      <c r="M34" s="832">
        <f t="shared" si="0"/>
        <v>0.111369</v>
      </c>
    </row>
    <row r="35" spans="2:17" ht="15" customHeight="1">
      <c r="B35" s="823" t="s">
        <v>1614</v>
      </c>
      <c r="C35" s="824">
        <v>243629065</v>
      </c>
      <c r="D35" s="824">
        <v>112197691</v>
      </c>
      <c r="E35" s="824">
        <v>41317386</v>
      </c>
      <c r="F35" s="824">
        <v>17961775</v>
      </c>
      <c r="G35" s="824">
        <v>12552178</v>
      </c>
      <c r="H35" s="824">
        <v>20127184</v>
      </c>
      <c r="I35" s="824">
        <v>27666640</v>
      </c>
      <c r="J35" s="824">
        <v>1330000</v>
      </c>
      <c r="K35" s="824">
        <v>10476211</v>
      </c>
      <c r="L35" s="821" t="s">
        <v>1609</v>
      </c>
      <c r="M35" s="832">
        <f t="shared" si="0"/>
        <v>243.629065</v>
      </c>
    </row>
    <row r="36" spans="2:17" ht="15" customHeight="1">
      <c r="B36" s="823" t="s">
        <v>1244</v>
      </c>
      <c r="C36" s="824">
        <v>2081797626</v>
      </c>
      <c r="D36" s="824">
        <v>178760029</v>
      </c>
      <c r="E36" s="824">
        <v>496257533</v>
      </c>
      <c r="F36" s="824">
        <v>345368939</v>
      </c>
      <c r="G36" s="824">
        <v>299175543</v>
      </c>
      <c r="H36" s="824">
        <v>327119590</v>
      </c>
      <c r="I36" s="824">
        <v>24811443</v>
      </c>
      <c r="J36" s="824">
        <v>327997092</v>
      </c>
      <c r="K36" s="824">
        <v>82307457</v>
      </c>
      <c r="L36" s="821" t="s">
        <v>1609</v>
      </c>
      <c r="M36" s="832">
        <f t="shared" si="0"/>
        <v>2081.797626</v>
      </c>
      <c r="P36" s="832">
        <v>1086371654</v>
      </c>
      <c r="Q36" s="821" t="s">
        <v>3267</v>
      </c>
    </row>
    <row r="37" spans="2:17" ht="15" customHeight="1">
      <c r="B37" s="823" t="s">
        <v>608</v>
      </c>
      <c r="C37" s="824">
        <v>282562706</v>
      </c>
      <c r="D37" s="824">
        <v>100620763</v>
      </c>
      <c r="E37" s="824">
        <v>40431231</v>
      </c>
      <c r="F37" s="824">
        <v>31272813</v>
      </c>
      <c r="G37" s="824">
        <v>65368630</v>
      </c>
      <c r="H37" s="824">
        <v>12686205</v>
      </c>
      <c r="I37" s="824">
        <v>4452409</v>
      </c>
      <c r="J37" s="824"/>
      <c r="K37" s="824">
        <v>27730655</v>
      </c>
      <c r="L37" s="821" t="s">
        <v>3266</v>
      </c>
      <c r="M37" s="832">
        <f t="shared" si="0"/>
        <v>282.56270599999999</v>
      </c>
      <c r="P37" s="832">
        <f>C36-P36</f>
        <v>995425972</v>
      </c>
      <c r="Q37" s="821" t="s">
        <v>3268</v>
      </c>
    </row>
    <row r="38" spans="2:17" ht="15" customHeight="1">
      <c r="B38" s="823" t="s">
        <v>1896</v>
      </c>
      <c r="C38" s="824">
        <v>55151794</v>
      </c>
      <c r="D38" s="824">
        <v>6084000</v>
      </c>
      <c r="E38" s="824">
        <v>23962075</v>
      </c>
      <c r="F38" s="824">
        <v>127673</v>
      </c>
      <c r="G38" s="824">
        <v>18655191</v>
      </c>
      <c r="H38" s="824">
        <v>30396</v>
      </c>
      <c r="I38" s="824">
        <v>1870829</v>
      </c>
      <c r="J38" s="824"/>
      <c r="K38" s="824">
        <v>4421630</v>
      </c>
      <c r="L38" s="821" t="s">
        <v>3266</v>
      </c>
      <c r="M38" s="832">
        <f t="shared" si="0"/>
        <v>55.151794000000002</v>
      </c>
    </row>
    <row r="39" spans="2:17" ht="15" customHeight="1">
      <c r="B39" s="823" t="s">
        <v>1935</v>
      </c>
      <c r="C39" s="824">
        <v>339264999</v>
      </c>
      <c r="D39" s="824">
        <v>143385416</v>
      </c>
      <c r="E39" s="824"/>
      <c r="F39" s="824">
        <v>53045625</v>
      </c>
      <c r="G39" s="824">
        <v>91427083</v>
      </c>
      <c r="H39" s="824">
        <v>51406875</v>
      </c>
      <c r="I39" s="824"/>
      <c r="J39" s="824"/>
      <c r="K39" s="824"/>
      <c r="M39" s="832">
        <f t="shared" si="0"/>
        <v>339.26499899999999</v>
      </c>
    </row>
    <row r="40" spans="2:17" ht="15" customHeight="1">
      <c r="B40" s="823" t="s">
        <v>1302</v>
      </c>
      <c r="C40" s="824">
        <v>35700</v>
      </c>
      <c r="D40" s="824">
        <v>35700</v>
      </c>
      <c r="E40" s="824"/>
      <c r="F40" s="824"/>
      <c r="G40" s="824"/>
      <c r="H40" s="824"/>
      <c r="I40" s="824"/>
      <c r="J40" s="824"/>
      <c r="K40" s="824"/>
      <c r="M40" s="832">
        <f t="shared" si="0"/>
        <v>3.5700000000000003E-2</v>
      </c>
    </row>
    <row r="41" spans="2:17" ht="15" customHeight="1">
      <c r="B41" s="823" t="s">
        <v>3209</v>
      </c>
      <c r="C41" s="824">
        <v>-2319014524</v>
      </c>
      <c r="D41" s="824">
        <v>-1585606625</v>
      </c>
      <c r="E41" s="824">
        <v>454236539</v>
      </c>
      <c r="F41" s="824">
        <v>-164395354</v>
      </c>
      <c r="G41" s="824">
        <v>-595304867</v>
      </c>
      <c r="H41" s="824">
        <v>98260703</v>
      </c>
      <c r="I41" s="824">
        <v>-59404509</v>
      </c>
      <c r="J41" s="824">
        <v>-526089671</v>
      </c>
      <c r="K41" s="824">
        <v>59289260</v>
      </c>
      <c r="M41" s="832">
        <f t="shared" si="0"/>
        <v>-2319.0145240000002</v>
      </c>
      <c r="P41" s="821" t="s">
        <v>3266</v>
      </c>
      <c r="Q41" s="860">
        <f>SUM(Q42:Q58)</f>
        <v>1640565016</v>
      </c>
    </row>
    <row r="42" spans="2:17" ht="15" customHeight="1">
      <c r="B42" s="823" t="s">
        <v>3210</v>
      </c>
      <c r="C42" s="824">
        <v>250907013</v>
      </c>
      <c r="D42" s="824">
        <v>207442402</v>
      </c>
      <c r="E42" s="824">
        <v>31102512</v>
      </c>
      <c r="F42" s="824">
        <v>1272438</v>
      </c>
      <c r="G42" s="824">
        <v>5456238</v>
      </c>
      <c r="H42" s="824">
        <v>3160258</v>
      </c>
      <c r="I42" s="824">
        <v>1180929</v>
      </c>
      <c r="J42" s="824">
        <v>97779</v>
      </c>
      <c r="K42" s="824">
        <v>1194457</v>
      </c>
      <c r="M42" s="832">
        <f t="shared" si="0"/>
        <v>250.90701300000001</v>
      </c>
      <c r="P42" s="821" t="s">
        <v>608</v>
      </c>
      <c r="Q42" s="832">
        <f>_xlfn.XLOOKUP(P42,$B$14:$B$40,$C$14:$C$40,0)</f>
        <v>282562706</v>
      </c>
    </row>
    <row r="43" spans="2:17" ht="15" customHeight="1">
      <c r="B43" s="823" t="s">
        <v>3211</v>
      </c>
      <c r="C43" s="824">
        <v>45255345</v>
      </c>
      <c r="D43" s="824">
        <v>10504559</v>
      </c>
      <c r="E43" s="824">
        <v>27201587</v>
      </c>
      <c r="F43" s="824">
        <v>17645</v>
      </c>
      <c r="G43" s="824">
        <v>5226392</v>
      </c>
      <c r="H43" s="824">
        <v>1095023</v>
      </c>
      <c r="I43" s="824">
        <v>999344</v>
      </c>
      <c r="J43" s="824">
        <v>6861</v>
      </c>
      <c r="K43" s="824">
        <v>203934</v>
      </c>
      <c r="M43" s="832">
        <f t="shared" si="0"/>
        <v>45.255344999999998</v>
      </c>
      <c r="P43" s="821" t="s">
        <v>1896</v>
      </c>
      <c r="Q43" s="832">
        <f t="shared" ref="Q43:Q58" si="2">_xlfn.XLOOKUP(P43,$B$14:$B$40,$C$14:$C$40,0)</f>
        <v>55151794</v>
      </c>
    </row>
    <row r="44" spans="2:17" ht="15" customHeight="1">
      <c r="B44" s="823" t="s">
        <v>3212</v>
      </c>
      <c r="C44" s="824">
        <v>6802435</v>
      </c>
      <c r="D44" s="824">
        <v>6802435</v>
      </c>
      <c r="E44" s="824"/>
      <c r="F44" s="824"/>
      <c r="G44" s="824"/>
      <c r="H44" s="824"/>
      <c r="I44" s="824"/>
      <c r="J44" s="824"/>
      <c r="K44" s="824"/>
      <c r="M44" s="832">
        <f t="shared" si="0"/>
        <v>6.802435</v>
      </c>
      <c r="P44" s="821" t="s">
        <v>3269</v>
      </c>
      <c r="Q44" s="832">
        <f>P37</f>
        <v>995425972</v>
      </c>
    </row>
    <row r="45" spans="2:17" ht="15" customHeight="1">
      <c r="B45" s="823" t="s">
        <v>3213</v>
      </c>
      <c r="C45" s="824">
        <v>63669</v>
      </c>
      <c r="D45" s="824">
        <v>63669</v>
      </c>
      <c r="E45" s="824"/>
      <c r="F45" s="824"/>
      <c r="G45" s="824"/>
      <c r="H45" s="824"/>
      <c r="I45" s="824"/>
      <c r="J45" s="824"/>
      <c r="K45" s="824"/>
      <c r="M45" s="832">
        <f t="shared" si="0"/>
        <v>6.3669000000000003E-2</v>
      </c>
      <c r="P45" s="821" t="s">
        <v>1297</v>
      </c>
      <c r="Q45" s="832">
        <f t="shared" si="2"/>
        <v>1807570</v>
      </c>
    </row>
    <row r="46" spans="2:17" ht="15" customHeight="1">
      <c r="B46" s="823" t="s">
        <v>3214</v>
      </c>
      <c r="C46" s="824">
        <v>198785564</v>
      </c>
      <c r="D46" s="824">
        <v>190071739</v>
      </c>
      <c r="E46" s="824">
        <v>3900925</v>
      </c>
      <c r="F46" s="824">
        <v>1254793</v>
      </c>
      <c r="G46" s="824">
        <v>229846</v>
      </c>
      <c r="H46" s="824">
        <v>2065235</v>
      </c>
      <c r="I46" s="824">
        <v>181585</v>
      </c>
      <c r="J46" s="824">
        <v>90918</v>
      </c>
      <c r="K46" s="824">
        <v>990523</v>
      </c>
      <c r="M46" s="832">
        <f t="shared" si="0"/>
        <v>198.78556399999999</v>
      </c>
      <c r="P46" s="821" t="s">
        <v>1893</v>
      </c>
      <c r="Q46" s="832">
        <f t="shared" si="2"/>
        <v>0</v>
      </c>
    </row>
    <row r="47" spans="2:17" ht="15" customHeight="1">
      <c r="B47" s="823" t="s">
        <v>3215</v>
      </c>
      <c r="C47" s="824">
        <v>1075075939</v>
      </c>
      <c r="D47" s="824">
        <v>74621251</v>
      </c>
      <c r="E47" s="824">
        <v>11694988</v>
      </c>
      <c r="F47" s="824">
        <v>12083095</v>
      </c>
      <c r="G47" s="824">
        <v>12396496</v>
      </c>
      <c r="H47" s="824">
        <v>8126577</v>
      </c>
      <c r="I47" s="824">
        <v>2424921</v>
      </c>
      <c r="J47" s="824">
        <v>951749681</v>
      </c>
      <c r="K47" s="824">
        <v>1978930</v>
      </c>
      <c r="M47" s="832">
        <f t="shared" si="0"/>
        <v>1075.0759390000001</v>
      </c>
      <c r="P47" s="821" t="s">
        <v>1933</v>
      </c>
      <c r="Q47" s="832">
        <f t="shared" si="2"/>
        <v>74961018</v>
      </c>
    </row>
    <row r="48" spans="2:17" ht="15" customHeight="1">
      <c r="B48" s="823" t="s">
        <v>3216</v>
      </c>
      <c r="C48" s="824">
        <v>54686951</v>
      </c>
      <c r="D48" s="824">
        <v>54686951</v>
      </c>
      <c r="E48" s="824"/>
      <c r="F48" s="824"/>
      <c r="G48" s="824"/>
      <c r="H48" s="824"/>
      <c r="I48" s="824"/>
      <c r="J48" s="824"/>
      <c r="K48" s="824"/>
      <c r="M48" s="832">
        <f t="shared" si="0"/>
        <v>54.686951000000001</v>
      </c>
      <c r="P48" s="821" t="s">
        <v>1615</v>
      </c>
      <c r="Q48" s="832">
        <f t="shared" si="2"/>
        <v>113689682</v>
      </c>
    </row>
    <row r="49" spans="2:17" ht="15" customHeight="1">
      <c r="B49" s="823" t="s">
        <v>3217</v>
      </c>
      <c r="C49" s="824">
        <v>13608443</v>
      </c>
      <c r="D49" s="824">
        <v>13608443</v>
      </c>
      <c r="E49" s="824"/>
      <c r="F49" s="824"/>
      <c r="G49" s="824"/>
      <c r="H49" s="824"/>
      <c r="I49" s="824"/>
      <c r="J49" s="824"/>
      <c r="K49" s="824"/>
      <c r="M49" s="832">
        <f t="shared" si="0"/>
        <v>13.608442999999999</v>
      </c>
      <c r="P49" s="821" t="s">
        <v>1298</v>
      </c>
      <c r="Q49" s="832">
        <f t="shared" si="2"/>
        <v>16176078</v>
      </c>
    </row>
    <row r="50" spans="2:17" ht="15" customHeight="1">
      <c r="B50" s="823" t="s">
        <v>3218</v>
      </c>
      <c r="C50" s="824">
        <v>5517691</v>
      </c>
      <c r="D50" s="824">
        <v>5517691</v>
      </c>
      <c r="E50" s="824"/>
      <c r="F50" s="824"/>
      <c r="G50" s="824"/>
      <c r="H50" s="824"/>
      <c r="I50" s="824"/>
      <c r="J50" s="824"/>
      <c r="K50" s="824"/>
      <c r="M50" s="832">
        <f t="shared" si="0"/>
        <v>5.5176910000000001</v>
      </c>
      <c r="P50" s="821" t="s">
        <v>1613</v>
      </c>
      <c r="Q50" s="832">
        <f t="shared" si="2"/>
        <v>12362775</v>
      </c>
    </row>
    <row r="51" spans="2:17" ht="15" customHeight="1">
      <c r="B51" s="823" t="s">
        <v>3219</v>
      </c>
      <c r="C51" s="824">
        <v>859120251</v>
      </c>
      <c r="D51" s="824"/>
      <c r="E51" s="824"/>
      <c r="F51" s="824"/>
      <c r="G51" s="824"/>
      <c r="H51" s="824"/>
      <c r="I51" s="824"/>
      <c r="J51" s="824">
        <v>859120251</v>
      </c>
      <c r="K51" s="824"/>
      <c r="M51" s="832">
        <f t="shared" si="0"/>
        <v>859.12025100000005</v>
      </c>
      <c r="P51" s="821" t="s">
        <v>1612</v>
      </c>
      <c r="Q51" s="832">
        <f t="shared" si="2"/>
        <v>67000</v>
      </c>
    </row>
    <row r="52" spans="2:17" ht="15" customHeight="1">
      <c r="B52" s="823" t="s">
        <v>3220</v>
      </c>
      <c r="C52" s="824">
        <v>101314779</v>
      </c>
      <c r="D52" s="824">
        <v>808166</v>
      </c>
      <c r="E52" s="824">
        <v>484290</v>
      </c>
      <c r="F52" s="824">
        <v>3684922</v>
      </c>
      <c r="G52" s="824">
        <v>1374533</v>
      </c>
      <c r="H52" s="824">
        <v>366490</v>
      </c>
      <c r="I52" s="824">
        <v>1950004</v>
      </c>
      <c r="J52" s="824">
        <v>92629430</v>
      </c>
      <c r="K52" s="824">
        <v>16944</v>
      </c>
      <c r="M52" s="832">
        <f t="shared" si="0"/>
        <v>101.314779</v>
      </c>
      <c r="P52" s="821" t="s">
        <v>1300</v>
      </c>
      <c r="Q52" s="832">
        <f t="shared" si="2"/>
        <v>18750039</v>
      </c>
    </row>
    <row r="53" spans="2:17" ht="15" customHeight="1">
      <c r="B53" s="823" t="s">
        <v>3221</v>
      </c>
      <c r="C53" s="824">
        <v>40827824</v>
      </c>
      <c r="D53" s="824"/>
      <c r="E53" s="824">
        <v>11210698</v>
      </c>
      <c r="F53" s="824">
        <v>8398173</v>
      </c>
      <c r="G53" s="824">
        <v>11021963</v>
      </c>
      <c r="H53" s="824">
        <v>7760087</v>
      </c>
      <c r="I53" s="824">
        <v>474917</v>
      </c>
      <c r="J53" s="824"/>
      <c r="K53" s="824">
        <v>1961986</v>
      </c>
      <c r="M53" s="832">
        <f t="shared" si="0"/>
        <v>40.827824</v>
      </c>
      <c r="P53" s="821" t="s">
        <v>1611</v>
      </c>
      <c r="Q53" s="832">
        <f t="shared" si="2"/>
        <v>3529005</v>
      </c>
    </row>
    <row r="54" spans="2:17" ht="15" customHeight="1">
      <c r="B54" s="823" t="s">
        <v>3222</v>
      </c>
      <c r="C54" s="824">
        <v>-3143183450</v>
      </c>
      <c r="D54" s="824">
        <v>-1452785474</v>
      </c>
      <c r="E54" s="824">
        <v>473644063</v>
      </c>
      <c r="F54" s="824">
        <v>-175206011</v>
      </c>
      <c r="G54" s="824">
        <v>-602245125</v>
      </c>
      <c r="H54" s="824">
        <v>93294384</v>
      </c>
      <c r="I54" s="824">
        <v>-60648501</v>
      </c>
      <c r="J54" s="824">
        <v>-1477741573</v>
      </c>
      <c r="K54" s="824">
        <v>58504787</v>
      </c>
      <c r="M54" s="832">
        <f t="shared" si="0"/>
        <v>-3143.18345</v>
      </c>
      <c r="P54" s="821" t="s">
        <v>1295</v>
      </c>
      <c r="Q54" s="832">
        <f t="shared" si="2"/>
        <v>37556858</v>
      </c>
    </row>
    <row r="55" spans="2:17" ht="15" customHeight="1">
      <c r="B55" s="823" t="s">
        <v>3223</v>
      </c>
      <c r="C55" s="824">
        <v>187140063</v>
      </c>
      <c r="D55" s="824">
        <v>187140063</v>
      </c>
      <c r="E55" s="824">
        <v>0</v>
      </c>
      <c r="F55" s="824">
        <v>0</v>
      </c>
      <c r="G55" s="824">
        <v>0</v>
      </c>
      <c r="H55" s="824">
        <v>0</v>
      </c>
      <c r="I55" s="824">
        <v>0</v>
      </c>
      <c r="J55" s="824">
        <v>0</v>
      </c>
      <c r="K55" s="824">
        <v>0</v>
      </c>
      <c r="M55" s="832">
        <f t="shared" si="0"/>
        <v>187.140063</v>
      </c>
      <c r="P55" s="821" t="s">
        <v>1299</v>
      </c>
      <c r="Q55" s="832">
        <f t="shared" si="2"/>
        <v>11882273</v>
      </c>
    </row>
    <row r="56" spans="2:17" ht="15" customHeight="1">
      <c r="B56" s="823" t="s">
        <v>3224</v>
      </c>
      <c r="C56" s="824">
        <v>187140063</v>
      </c>
      <c r="D56" s="824">
        <v>187140063</v>
      </c>
      <c r="E56" s="824"/>
      <c r="F56" s="824"/>
      <c r="G56" s="824"/>
      <c r="H56" s="824"/>
      <c r="I56" s="824"/>
      <c r="J56" s="824"/>
      <c r="K56" s="824"/>
      <c r="M56" s="832">
        <f t="shared" si="0"/>
        <v>187.140063</v>
      </c>
      <c r="P56" s="821" t="s">
        <v>1934</v>
      </c>
      <c r="Q56" s="832">
        <f t="shared" si="2"/>
        <v>111369</v>
      </c>
    </row>
    <row r="57" spans="2:17" ht="15" customHeight="1">
      <c r="B57" s="823" t="s">
        <v>3225</v>
      </c>
      <c r="C57" s="824">
        <v>-3330323513</v>
      </c>
      <c r="D57" s="824">
        <v>-1639925537</v>
      </c>
      <c r="E57" s="824">
        <v>473644063</v>
      </c>
      <c r="F57" s="824">
        <v>-175206011</v>
      </c>
      <c r="G57" s="824">
        <v>-602245125</v>
      </c>
      <c r="H57" s="824">
        <v>93294384</v>
      </c>
      <c r="I57" s="824">
        <v>-60648501</v>
      </c>
      <c r="J57" s="824">
        <v>-1477741573</v>
      </c>
      <c r="K57" s="824">
        <v>58504787</v>
      </c>
      <c r="M57" s="832">
        <f t="shared" si="0"/>
        <v>-3330.3235129999998</v>
      </c>
      <c r="P57" s="821" t="s">
        <v>1296</v>
      </c>
      <c r="Q57" s="832">
        <f t="shared" si="2"/>
        <v>16530877</v>
      </c>
    </row>
    <row r="58" spans="2:17">
      <c r="P58" s="821" t="s">
        <v>1897</v>
      </c>
      <c r="Q58" s="832">
        <f t="shared" si="2"/>
        <v>0</v>
      </c>
    </row>
  </sheetData>
  <mergeCells count="2">
    <mergeCell ref="B2:K2"/>
    <mergeCell ref="B3:K3"/>
  </mergeCells>
  <phoneticPr fontId="1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2A995-6FB6-4958-8DE1-C67A43E8F5E1}">
  <sheetPr>
    <tabColor rgb="FF7030A0"/>
  </sheetPr>
  <dimension ref="A1"/>
  <sheetViews>
    <sheetView showGridLines="0" zoomScale="115" zoomScaleNormal="115" workbookViewId="0">
      <selection activeCell="G18" sqref="G18"/>
    </sheetView>
  </sheetViews>
  <sheetFormatPr defaultColWidth="9.140625" defaultRowHeight="13.5"/>
  <cols>
    <col min="1" max="16384" width="9.140625" style="346"/>
  </cols>
  <sheetData/>
  <phoneticPr fontId="16"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9FE7E-C5FF-4F54-BBB3-67E0310BAD05}">
  <sheetPr>
    <tabColor theme="4"/>
  </sheetPr>
  <dimension ref="A3:J207"/>
  <sheetViews>
    <sheetView showGridLines="0" tabSelected="1" topLeftCell="A52" zoomScaleNormal="100" workbookViewId="0">
      <selection activeCell="A85" sqref="A85:D85"/>
    </sheetView>
  </sheetViews>
  <sheetFormatPr defaultRowHeight="13.5"/>
  <cols>
    <col min="1" max="1" width="20.85546875" customWidth="1"/>
    <col min="2" max="2" width="14.42578125" bestFit="1" customWidth="1"/>
    <col min="3" max="3" width="16.85546875" customWidth="1"/>
    <col min="4" max="4" width="17.42578125" bestFit="1" customWidth="1"/>
    <col min="5" max="5" width="17.140625" customWidth="1"/>
    <col min="6" max="9" width="11.28515625" bestFit="1" customWidth="1"/>
    <col min="10" max="10" width="10.7109375" customWidth="1"/>
  </cols>
  <sheetData>
    <row r="3" spans="2:3">
      <c r="B3" t="s">
        <v>1642</v>
      </c>
      <c r="C3" t="s">
        <v>2041</v>
      </c>
    </row>
    <row r="4" spans="2:3">
      <c r="B4" t="s">
        <v>2042</v>
      </c>
      <c r="C4">
        <f>WACC!K17</f>
        <v>0.46043307534816957</v>
      </c>
    </row>
    <row r="5" spans="2:3">
      <c r="B5" t="s">
        <v>2043</v>
      </c>
      <c r="C5">
        <f>WACC!K18</f>
        <v>0.41357845553837891</v>
      </c>
    </row>
    <row r="6" spans="2:3">
      <c r="B6" t="s">
        <v>2044</v>
      </c>
      <c r="C6">
        <f>WACC!K19</f>
        <v>0.4779601081067425</v>
      </c>
    </row>
    <row r="31" spans="1:10" s="85" customFormat="1">
      <c r="A31" s="905" t="s">
        <v>3311</v>
      </c>
      <c r="B31" s="905"/>
      <c r="C31" s="905"/>
      <c r="D31" s="905"/>
      <c r="E31" s="905"/>
      <c r="F31" s="905"/>
      <c r="G31" s="905"/>
      <c r="H31" s="905"/>
      <c r="I31" s="905"/>
      <c r="J31" s="906" t="s">
        <v>3310</v>
      </c>
    </row>
    <row r="33" spans="1:10">
      <c r="A33" s="255" t="s">
        <v>1271</v>
      </c>
      <c r="B33" s="190">
        <v>2023</v>
      </c>
      <c r="C33" s="190" t="s">
        <v>3312</v>
      </c>
      <c r="D33" s="190" t="s">
        <v>3313</v>
      </c>
      <c r="E33" s="189">
        <v>2024</v>
      </c>
      <c r="F33" s="189">
        <v>2025</v>
      </c>
      <c r="G33" s="189">
        <v>2026</v>
      </c>
      <c r="H33" s="189">
        <v>2027</v>
      </c>
      <c r="I33" s="189">
        <v>2028</v>
      </c>
      <c r="J33" s="483" t="s">
        <v>2040</v>
      </c>
    </row>
    <row r="34" spans="1:10">
      <c r="A34" s="149" t="s">
        <v>186</v>
      </c>
      <c r="B34" s="909">
        <f>DCF!C7</f>
        <v>13185.058888715013</v>
      </c>
      <c r="C34" s="909">
        <f>DCF!D7</f>
        <v>10942.090075</v>
      </c>
      <c r="D34" s="909">
        <f>DCF!E7</f>
        <v>2624.5756849675963</v>
      </c>
      <c r="E34" s="909">
        <f>DCF!F7</f>
        <v>13566.665759967596</v>
      </c>
      <c r="F34" s="909">
        <f>DCF!G7</f>
        <v>22905.153081665838</v>
      </c>
      <c r="G34" s="909">
        <f>DCF!H7</f>
        <v>29712.770752919827</v>
      </c>
      <c r="H34" s="909">
        <f>DCF!I7</f>
        <v>33269.354756009248</v>
      </c>
      <c r="I34" s="909">
        <f>DCF!J7</f>
        <v>36741.800832397457</v>
      </c>
      <c r="J34" s="909">
        <f>DCF!K7</f>
        <v>36741.800832397457</v>
      </c>
    </row>
    <row r="35" spans="1:10">
      <c r="A35" s="149" t="s">
        <v>90</v>
      </c>
      <c r="B35" s="909">
        <f>DCF!C8</f>
        <v>4507.7767100000001</v>
      </c>
      <c r="C35" s="909">
        <f>DCF!D8</f>
        <v>3662.5654909999998</v>
      </c>
      <c r="D35" s="909">
        <f>DCF!E8</f>
        <v>714.10290940000016</v>
      </c>
      <c r="E35" s="909">
        <f>DCF!F8</f>
        <v>4376.6684003999999</v>
      </c>
      <c r="F35" s="909">
        <f>DCF!G8</f>
        <v>7452.1292689805659</v>
      </c>
      <c r="G35" s="909">
        <f>DCF!H8</f>
        <v>9634.2738340527594</v>
      </c>
      <c r="H35" s="909">
        <f>DCF!I8</f>
        <v>10752.732726518832</v>
      </c>
      <c r="I35" s="909">
        <f>DCF!J8</f>
        <v>11858.591861537458</v>
      </c>
      <c r="J35" s="909">
        <f>DCF!K8</f>
        <v>11858.591861537458</v>
      </c>
    </row>
    <row r="36" spans="1:10">
      <c r="A36" s="149" t="s">
        <v>150</v>
      </c>
      <c r="B36" s="909">
        <f>B34-B35</f>
        <v>8677.2821787150133</v>
      </c>
      <c r="C36" s="909">
        <f t="shared" ref="C36:J36" si="0">C34-C35</f>
        <v>7279.5245840000007</v>
      </c>
      <c r="D36" s="909">
        <f t="shared" si="0"/>
        <v>1910.4727755675963</v>
      </c>
      <c r="E36" s="909">
        <f t="shared" si="0"/>
        <v>9189.9973595675965</v>
      </c>
      <c r="F36" s="909">
        <f t="shared" si="0"/>
        <v>15453.023812685271</v>
      </c>
      <c r="G36" s="909">
        <f t="shared" si="0"/>
        <v>20078.496918867066</v>
      </c>
      <c r="H36" s="909">
        <f t="shared" si="0"/>
        <v>22516.622029490416</v>
      </c>
      <c r="I36" s="909">
        <f t="shared" si="0"/>
        <v>24883.20897086</v>
      </c>
      <c r="J36" s="909">
        <f t="shared" si="0"/>
        <v>24883.20897086</v>
      </c>
    </row>
    <row r="37" spans="1:10">
      <c r="A37" s="149" t="s">
        <v>2038</v>
      </c>
      <c r="B37" s="908">
        <f>B36/B34</f>
        <v>0.65811478370732424</v>
      </c>
      <c r="C37" s="908">
        <f t="shared" ref="C37:J37" si="1">C36/C34</f>
        <v>0.6652773404444855</v>
      </c>
      <c r="D37" s="908">
        <f t="shared" si="1"/>
        <v>0.72791681585329604</v>
      </c>
      <c r="E37" s="908">
        <f t="shared" si="1"/>
        <v>0.67739542804138098</v>
      </c>
      <c r="F37" s="908">
        <f t="shared" si="1"/>
        <v>0.67465271930683857</v>
      </c>
      <c r="G37" s="908">
        <f t="shared" si="1"/>
        <v>0.67575309909103587</v>
      </c>
      <c r="H37" s="908">
        <f t="shared" si="1"/>
        <v>0.67679767746091835</v>
      </c>
      <c r="I37" s="908">
        <f t="shared" si="1"/>
        <v>0.67724521953531946</v>
      </c>
      <c r="J37" s="908">
        <f t="shared" si="1"/>
        <v>0.67724521953531946</v>
      </c>
    </row>
    <row r="38" spans="1:10">
      <c r="A38" s="149" t="s">
        <v>151</v>
      </c>
      <c r="B38" s="909">
        <f>SUM(B39:B42)</f>
        <v>11875.113705481188</v>
      </c>
      <c r="C38" s="909">
        <f t="shared" ref="C38:J38" si="2">SUM(C39:C42)</f>
        <v>9816.2495426666665</v>
      </c>
      <c r="D38" s="909">
        <f t="shared" si="2"/>
        <v>2622.561261997083</v>
      </c>
      <c r="E38" s="909">
        <f t="shared" si="2"/>
        <v>12438.810804663748</v>
      </c>
      <c r="F38" s="909">
        <f t="shared" si="2"/>
        <v>14591.683564079203</v>
      </c>
      <c r="G38" s="909">
        <f t="shared" si="2"/>
        <v>18423.563710881612</v>
      </c>
      <c r="H38" s="909">
        <f t="shared" si="2"/>
        <v>21296.575777009359</v>
      </c>
      <c r="I38" s="909">
        <f t="shared" si="2"/>
        <v>23064.423166583721</v>
      </c>
      <c r="J38" s="909">
        <f t="shared" si="2"/>
        <v>23064.423166583721</v>
      </c>
    </row>
    <row r="39" spans="1:10">
      <c r="A39" s="152" t="s">
        <v>173</v>
      </c>
      <c r="B39" s="910">
        <f>DCF!C12</f>
        <v>5670.3718597258357</v>
      </c>
      <c r="C39" s="910">
        <f>DCF!D12</f>
        <v>4448.7371679999997</v>
      </c>
      <c r="D39" s="910">
        <f>DCF!E12</f>
        <v>889.74743359999991</v>
      </c>
      <c r="E39" s="910">
        <f>DCF!F12</f>
        <v>5338.4846015999992</v>
      </c>
      <c r="F39" s="910">
        <f>DCF!G12</f>
        <v>6933.76165187277</v>
      </c>
      <c r="G39" s="910">
        <f>DCF!H12</f>
        <v>9254.2713106476349</v>
      </c>
      <c r="H39" s="910">
        <f>DCF!I12</f>
        <v>11070.738804920707</v>
      </c>
      <c r="I39" s="910">
        <f>DCF!J12</f>
        <v>12509.935668466425</v>
      </c>
      <c r="J39" s="910">
        <f>DCF!K12</f>
        <v>12509.935668466425</v>
      </c>
    </row>
    <row r="40" spans="1:10">
      <c r="A40" s="152" t="s">
        <v>1609</v>
      </c>
      <c r="B40" s="910">
        <f>DCF!C13</f>
        <v>3208.0579088124955</v>
      </c>
      <c r="C40" s="910">
        <f>DCF!D13</f>
        <v>2296.4043799999999</v>
      </c>
      <c r="D40" s="910">
        <f>DCF!E13</f>
        <v>459.28087599999998</v>
      </c>
      <c r="E40" s="910">
        <f>DCF!F13</f>
        <v>2755.6852559999998</v>
      </c>
      <c r="F40" s="910">
        <f>DCF!G13</f>
        <v>3815.3635975033858</v>
      </c>
      <c r="G40" s="910">
        <f>DCF!H13</f>
        <v>5096.9244658120788</v>
      </c>
      <c r="H40" s="910">
        <f>DCF!I13</f>
        <v>5874.7634778981283</v>
      </c>
      <c r="I40" s="910">
        <f>DCF!J13</f>
        <v>6344.3177182485842</v>
      </c>
      <c r="J40" s="910">
        <f>DCF!K13</f>
        <v>6344.3177182485842</v>
      </c>
    </row>
    <row r="41" spans="1:10">
      <c r="A41" s="152" t="s">
        <v>1610</v>
      </c>
      <c r="B41" s="910">
        <f>DCF!C14</f>
        <v>1011.8099487714286</v>
      </c>
      <c r="C41" s="910">
        <f>DCF!D14</f>
        <v>1640.565016</v>
      </c>
      <c r="D41" s="910">
        <f>DCF!E14</f>
        <v>328.11300319999998</v>
      </c>
      <c r="E41" s="910">
        <f>DCF!F14</f>
        <v>1968.6780192000001</v>
      </c>
      <c r="F41" s="910">
        <f>DCF!G14</f>
        <v>1403.4969600947288</v>
      </c>
      <c r="G41" s="910">
        <f>DCF!H14</f>
        <v>1640.2340264172849</v>
      </c>
      <c r="H41" s="910">
        <f>DCF!I14</f>
        <v>1880.3324731480907</v>
      </c>
      <c r="I41" s="910">
        <f>DCF!J14</f>
        <v>2058.2013434719447</v>
      </c>
      <c r="J41" s="910">
        <f>DCF!K14</f>
        <v>2058.2013434719447</v>
      </c>
    </row>
    <row r="42" spans="1:10">
      <c r="A42" s="152" t="s">
        <v>1964</v>
      </c>
      <c r="B42" s="910">
        <f>DCF!C15</f>
        <v>1984.8739881714284</v>
      </c>
      <c r="C42" s="910">
        <f>DCF!D15</f>
        <v>1430.5429786666666</v>
      </c>
      <c r="D42" s="910">
        <f>DCF!E15</f>
        <v>945.41994919708304</v>
      </c>
      <c r="E42" s="910">
        <f>DCF!F15</f>
        <v>2375.9629278637494</v>
      </c>
      <c r="F42" s="910">
        <f>DCF!G15</f>
        <v>2439.0613546083168</v>
      </c>
      <c r="G42" s="910">
        <f>DCF!H15</f>
        <v>2432.1339080046132</v>
      </c>
      <c r="H42" s="910">
        <f>DCF!I15</f>
        <v>2470.7410210424327</v>
      </c>
      <c r="I42" s="910">
        <f>DCF!J15</f>
        <v>2151.9684363967699</v>
      </c>
      <c r="J42" s="910">
        <f>DCF!K15</f>
        <v>2151.9684363967699</v>
      </c>
    </row>
    <row r="43" spans="1:10">
      <c r="A43" s="149" t="s">
        <v>5</v>
      </c>
      <c r="B43" s="909">
        <f>B34-B35-B38</f>
        <v>-3197.8315267661746</v>
      </c>
      <c r="C43" s="909">
        <f>C34-C35-C38</f>
        <v>-2536.7249586666658</v>
      </c>
      <c r="D43" s="909">
        <f t="shared" ref="D43:J43" si="3">D34-D35-D38</f>
        <v>-712.08848642948669</v>
      </c>
      <c r="E43" s="909">
        <f t="shared" si="3"/>
        <v>-3248.8134450961516</v>
      </c>
      <c r="F43" s="909">
        <f t="shared" si="3"/>
        <v>861.34024860606769</v>
      </c>
      <c r="G43" s="909">
        <f t="shared" si="3"/>
        <v>1654.9332079854539</v>
      </c>
      <c r="H43" s="909">
        <f t="shared" si="3"/>
        <v>1220.0462524810573</v>
      </c>
      <c r="I43" s="909">
        <f t="shared" si="3"/>
        <v>1818.7858042762782</v>
      </c>
      <c r="J43" s="909">
        <f t="shared" si="3"/>
        <v>1818.7858042762782</v>
      </c>
    </row>
    <row r="44" spans="1:10">
      <c r="A44" s="94" t="s">
        <v>4</v>
      </c>
      <c r="B44" s="910">
        <f>DCF!C18</f>
        <v>0</v>
      </c>
      <c r="C44" s="910">
        <f>DCF!D18</f>
        <v>0</v>
      </c>
      <c r="D44" s="910">
        <f>DCF!E18</f>
        <v>0</v>
      </c>
      <c r="E44" s="910">
        <f>DCF!F18</f>
        <v>0</v>
      </c>
      <c r="F44" s="910">
        <f>DCF!G18</f>
        <v>0</v>
      </c>
      <c r="G44" s="910">
        <f>DCF!H18</f>
        <v>0</v>
      </c>
      <c r="H44" s="910">
        <f>DCF!I18</f>
        <v>79.888809171073135</v>
      </c>
      <c r="I44" s="910">
        <f>DCF!J18</f>
        <v>358.1262330937422</v>
      </c>
      <c r="J44" s="910">
        <f>DCF!K18</f>
        <v>358.1262330937422</v>
      </c>
    </row>
    <row r="45" spans="1:10">
      <c r="A45" s="149" t="s">
        <v>3</v>
      </c>
      <c r="B45" s="909">
        <f t="shared" ref="B45:J45" si="4">B43-B44</f>
        <v>-3197.8315267661746</v>
      </c>
      <c r="C45" s="909">
        <f t="shared" si="4"/>
        <v>-2536.7249586666658</v>
      </c>
      <c r="D45" s="909">
        <f t="shared" si="4"/>
        <v>-712.08848642948669</v>
      </c>
      <c r="E45" s="909">
        <f t="shared" si="4"/>
        <v>-3248.8134450961516</v>
      </c>
      <c r="F45" s="909">
        <f t="shared" si="4"/>
        <v>861.34024860606769</v>
      </c>
      <c r="G45" s="909">
        <f t="shared" si="4"/>
        <v>1654.9332079854539</v>
      </c>
      <c r="H45" s="909">
        <f t="shared" si="4"/>
        <v>1140.1574433099843</v>
      </c>
      <c r="I45" s="909">
        <f t="shared" si="4"/>
        <v>1460.659571182536</v>
      </c>
      <c r="J45" s="909">
        <f t="shared" si="4"/>
        <v>1460.659571182536</v>
      </c>
    </row>
    <row r="46" spans="1:10">
      <c r="A46" s="149" t="s">
        <v>2</v>
      </c>
      <c r="B46" s="909"/>
      <c r="C46" s="909"/>
      <c r="D46" s="909">
        <f t="shared" ref="D46:J46" si="5">SUM(D47:D49)</f>
        <v>952.54169898774114</v>
      </c>
      <c r="E46" s="909">
        <f t="shared" si="5"/>
        <v>-106.88331901696483</v>
      </c>
      <c r="F46" s="909">
        <f t="shared" si="5"/>
        <v>-2507.8582292668425</v>
      </c>
      <c r="G46" s="909">
        <f t="shared" si="5"/>
        <v>-87.522225781475299</v>
      </c>
      <c r="H46" s="909">
        <f t="shared" si="5"/>
        <v>31.892154683273475</v>
      </c>
      <c r="I46" s="909">
        <f t="shared" si="5"/>
        <v>2067.6653982919638</v>
      </c>
      <c r="J46" s="909">
        <f t="shared" si="5"/>
        <v>0</v>
      </c>
    </row>
    <row r="47" spans="1:10">
      <c r="A47" s="152" t="s">
        <v>96</v>
      </c>
      <c r="B47" s="910"/>
      <c r="C47" s="910"/>
      <c r="D47" s="910">
        <f>DCF!E21</f>
        <v>7.1217497906580718</v>
      </c>
      <c r="E47" s="910">
        <f>DCF!F21</f>
        <v>6.9269674272855184</v>
      </c>
      <c r="F47" s="910">
        <f>DCF!G21</f>
        <v>-372.32167837730344</v>
      </c>
      <c r="G47" s="910">
        <f>DCF!H21</f>
        <v>-141.89193330483522</v>
      </c>
      <c r="H47" s="910">
        <f>DCF!I21</f>
        <v>-24.11434586772566</v>
      </c>
      <c r="I47" s="910">
        <f>DCF!J21</f>
        <v>-84.303038104806092</v>
      </c>
      <c r="J47" s="910">
        <f>DCF!K21</f>
        <v>0</v>
      </c>
    </row>
    <row r="48" spans="1:10">
      <c r="A48" s="152" t="s">
        <v>182</v>
      </c>
      <c r="B48" s="910"/>
      <c r="C48" s="910"/>
      <c r="D48" s="910">
        <f>DCF!E22</f>
        <v>945.41994919708304</v>
      </c>
      <c r="E48" s="910">
        <f>DCF!F22</f>
        <v>2375.9629278637494</v>
      </c>
      <c r="F48" s="910">
        <f>DCF!G22</f>
        <v>2439.0613546083168</v>
      </c>
      <c r="G48" s="910">
        <f>DCF!H22</f>
        <v>2432.1339080046132</v>
      </c>
      <c r="H48" s="910">
        <f>DCF!I22</f>
        <v>2470.7410210424327</v>
      </c>
      <c r="I48" s="910">
        <f>DCF!J22</f>
        <v>2151.9684363967699</v>
      </c>
      <c r="J48" s="910">
        <f>DCF!K22</f>
        <v>0</v>
      </c>
    </row>
    <row r="49" spans="1:10">
      <c r="A49" s="152" t="s">
        <v>73</v>
      </c>
      <c r="B49" s="910"/>
      <c r="C49" s="910"/>
      <c r="D49" s="910">
        <f>DCF!E23</f>
        <v>0</v>
      </c>
      <c r="E49" s="910">
        <f>DCF!F23</f>
        <v>-2489.7732143079998</v>
      </c>
      <c r="F49" s="910">
        <f>DCF!G23</f>
        <v>-4574.5979054978561</v>
      </c>
      <c r="G49" s="910">
        <f>DCF!H23</f>
        <v>-2377.7642004812533</v>
      </c>
      <c r="H49" s="910">
        <f>DCF!I23</f>
        <v>-2414.7345204914336</v>
      </c>
      <c r="I49" s="910">
        <f>DCF!J23</f>
        <v>0</v>
      </c>
      <c r="J49" s="910">
        <f>DCF!K23</f>
        <v>0</v>
      </c>
    </row>
    <row r="50" spans="1:10">
      <c r="A50" s="149" t="s">
        <v>1</v>
      </c>
      <c r="B50" s="909"/>
      <c r="C50" s="909"/>
      <c r="D50" s="909">
        <f t="shared" ref="D50:J50" si="6">D45+D46</f>
        <v>240.45321255825445</v>
      </c>
      <c r="E50" s="909">
        <f t="shared" si="6"/>
        <v>-3355.6967641131164</v>
      </c>
      <c r="F50" s="909">
        <f t="shared" si="6"/>
        <v>-1646.5179806607748</v>
      </c>
      <c r="G50" s="909">
        <f t="shared" si="6"/>
        <v>1567.4109822039786</v>
      </c>
      <c r="H50" s="909">
        <f t="shared" si="6"/>
        <v>1172.0495979932577</v>
      </c>
      <c r="I50" s="909">
        <f t="shared" si="6"/>
        <v>3528.3249694745</v>
      </c>
      <c r="J50" s="909">
        <f t="shared" si="6"/>
        <v>1460.659571182536</v>
      </c>
    </row>
    <row r="51" spans="1:10">
      <c r="A51" s="94" t="s">
        <v>2021</v>
      </c>
      <c r="B51" s="910"/>
      <c r="C51" s="910"/>
      <c r="D51" s="911">
        <f>DCF!E25</f>
        <v>8.3333333333333329E-2</v>
      </c>
      <c r="E51" s="911"/>
      <c r="F51" s="911">
        <f>DCF!G25</f>
        <v>0.66666666666666663</v>
      </c>
      <c r="G51" s="911">
        <f>DCF!H25</f>
        <v>1.6666666666666667</v>
      </c>
      <c r="H51" s="911">
        <f>DCF!I25</f>
        <v>2.6666666666666665</v>
      </c>
      <c r="I51" s="911">
        <f>DCF!J25</f>
        <v>3.6666666666666665</v>
      </c>
      <c r="J51" s="911">
        <f>DCF!K25</f>
        <v>3.6666666666666665</v>
      </c>
    </row>
    <row r="52" spans="1:10">
      <c r="A52" s="94" t="s">
        <v>2022</v>
      </c>
      <c r="B52" s="910"/>
      <c r="C52" s="910"/>
      <c r="D52" s="911">
        <f>DCF!E26</f>
        <v>0.99163909725076349</v>
      </c>
      <c r="E52" s="911"/>
      <c r="F52" s="911">
        <f>DCF!G26</f>
        <v>0.93503771913233968</v>
      </c>
      <c r="G52" s="911">
        <f>DCF!H26</f>
        <v>0.8454206008538977</v>
      </c>
      <c r="H52" s="911">
        <f>DCF!I26</f>
        <v>0.76439268461960941</v>
      </c>
      <c r="I52" s="911">
        <f>DCF!J26</f>
        <v>0.69113075279904301</v>
      </c>
      <c r="J52" s="911">
        <f>DCF!K26</f>
        <v>0.69113075279904301</v>
      </c>
    </row>
    <row r="53" spans="1:10">
      <c r="A53" s="149" t="s">
        <v>3314</v>
      </c>
      <c r="B53" s="909"/>
      <c r="C53" s="909"/>
      <c r="D53" s="909">
        <f t="shared" ref="D53:J53" si="7">D50*D52</f>
        <v>238.44280663231339</v>
      </c>
      <c r="E53" s="909">
        <f t="shared" si="7"/>
        <v>0</v>
      </c>
      <c r="F53" s="909">
        <f t="shared" si="7"/>
        <v>-1539.5564171474366</v>
      </c>
      <c r="G53" s="909">
        <f t="shared" si="7"/>
        <v>1325.1215343598856</v>
      </c>
      <c r="H53" s="909">
        <f t="shared" si="7"/>
        <v>895.90613871740027</v>
      </c>
      <c r="I53" s="909">
        <f t="shared" si="7"/>
        <v>2438.5338922725718</v>
      </c>
      <c r="J53" s="909">
        <f t="shared" si="7"/>
        <v>1009.5067490145134</v>
      </c>
    </row>
    <row r="54" spans="1:10">
      <c r="A54" s="94" t="s">
        <v>3315</v>
      </c>
      <c r="B54" s="163"/>
      <c r="C54" s="153">
        <f>SUM(D53:I53)</f>
        <v>3358.4479548347344</v>
      </c>
      <c r="D54" s="486"/>
      <c r="E54" s="85"/>
      <c r="F54" s="85"/>
      <c r="G54" s="85"/>
      <c r="H54" s="493"/>
      <c r="I54" s="85"/>
      <c r="J54" s="85"/>
    </row>
    <row r="55" spans="1:10">
      <c r="A55" s="94" t="s">
        <v>105</v>
      </c>
      <c r="B55" s="163"/>
      <c r="C55" s="153">
        <f>DCF!D48</f>
        <v>9523.379223891212</v>
      </c>
      <c r="D55" s="486"/>
      <c r="E55" s="85"/>
      <c r="F55" s="85"/>
      <c r="G55" s="85"/>
      <c r="H55" s="493"/>
      <c r="I55" s="85"/>
      <c r="J55" s="85"/>
    </row>
    <row r="56" spans="1:10">
      <c r="A56" s="94" t="s">
        <v>3316</v>
      </c>
      <c r="B56" s="163"/>
      <c r="C56" s="153">
        <f>SUM(C54:C55)</f>
        <v>12881.827178725947</v>
      </c>
      <c r="D56" s="156"/>
      <c r="E56" s="156"/>
      <c r="F56" s="1"/>
      <c r="G56" s="1"/>
      <c r="H56" s="157"/>
      <c r="I56" s="157"/>
      <c r="J56" s="157"/>
    </row>
    <row r="57" spans="1:10">
      <c r="A57" s="1"/>
      <c r="B57" s="1"/>
      <c r="C57" s="451"/>
      <c r="D57" s="85"/>
      <c r="E57" s="85"/>
      <c r="F57" s="157"/>
      <c r="G57" s="157"/>
      <c r="H57" s="157"/>
      <c r="I57" s="157"/>
      <c r="J57" s="157"/>
    </row>
    <row r="58" spans="1:10">
      <c r="A58" s="1"/>
      <c r="B58" s="1"/>
      <c r="C58" s="1"/>
      <c r="D58" s="85"/>
      <c r="E58" s="85"/>
      <c r="F58" s="157"/>
      <c r="G58" s="157"/>
      <c r="H58" s="157"/>
      <c r="I58" s="157"/>
      <c r="J58" s="157"/>
    </row>
    <row r="59" spans="1:10">
      <c r="E59" s="85"/>
      <c r="F59" s="85"/>
      <c r="G59" s="85"/>
      <c r="H59" s="85"/>
      <c r="I59" s="85"/>
      <c r="J59" s="85"/>
    </row>
    <row r="60" spans="1:10">
      <c r="E60" s="85"/>
      <c r="F60" s="85"/>
      <c r="G60" s="85"/>
      <c r="H60" s="85"/>
      <c r="I60" s="85"/>
      <c r="J60" s="85"/>
    </row>
    <row r="61" spans="1:10">
      <c r="E61" s="85"/>
      <c r="F61" s="85"/>
      <c r="G61" s="85"/>
      <c r="H61" s="85"/>
      <c r="I61" s="85"/>
      <c r="J61" s="85"/>
    </row>
    <row r="62" spans="1:10">
      <c r="A62" t="s">
        <v>3351</v>
      </c>
      <c r="B62" s="888" t="s">
        <v>3320</v>
      </c>
      <c r="E62" s="85"/>
      <c r="F62" s="85"/>
      <c r="G62" s="85"/>
      <c r="H62" s="85"/>
      <c r="I62" s="85"/>
      <c r="J62" s="85"/>
    </row>
    <row r="63" spans="1:10">
      <c r="A63" s="255" t="s">
        <v>3318</v>
      </c>
      <c r="B63" s="190" t="s">
        <v>3319</v>
      </c>
      <c r="D63" s="85"/>
      <c r="E63" s="85"/>
      <c r="F63" s="85"/>
      <c r="G63" s="85"/>
      <c r="H63" s="85"/>
      <c r="I63" s="85"/>
    </row>
    <row r="64" spans="1:10">
      <c r="A64" s="94" t="s">
        <v>3321</v>
      </c>
      <c r="B64" s="252">
        <f>C54</f>
        <v>3358.4479548347344</v>
      </c>
    </row>
    <row r="65" spans="1:4">
      <c r="A65" s="94" t="s">
        <v>3322</v>
      </c>
      <c r="B65" s="252">
        <f>C55</f>
        <v>9523.379223891212</v>
      </c>
    </row>
    <row r="66" spans="1:4">
      <c r="A66" s="94" t="s">
        <v>3323</v>
      </c>
      <c r="B66" s="252">
        <f>B64+B65</f>
        <v>12881.827178725947</v>
      </c>
    </row>
    <row r="67" spans="1:4">
      <c r="A67" s="887"/>
      <c r="B67" s="452"/>
      <c r="C67" s="452"/>
    </row>
    <row r="68" spans="1:4">
      <c r="A68" s="142" t="s">
        <v>3317</v>
      </c>
      <c r="B68" s="85"/>
      <c r="C68" s="85"/>
      <c r="D68" s="85"/>
    </row>
    <row r="69" spans="1:4">
      <c r="A69" s="85"/>
      <c r="B69" s="85"/>
      <c r="C69" s="85"/>
      <c r="D69" s="888" t="s">
        <v>3320</v>
      </c>
    </row>
    <row r="70" spans="1:4">
      <c r="A70" s="494" t="s">
        <v>3324</v>
      </c>
      <c r="B70" s="496">
        <f>C70-1%</f>
        <v>9.6002998020069744E-2</v>
      </c>
      <c r="C70" s="496">
        <f>DCF!D59</f>
        <v>0.10600299802006974</v>
      </c>
      <c r="D70" s="496">
        <f>C70+1%</f>
        <v>0.11600299802006973</v>
      </c>
    </row>
    <row r="71" spans="1:4">
      <c r="A71" s="495">
        <v>0</v>
      </c>
      <c r="B71" s="491">
        <f>DCF!C60</f>
        <v>13873.814868724992</v>
      </c>
      <c r="C71" s="491">
        <f>DCF!D60</f>
        <v>12881.827178725947</v>
      </c>
      <c r="D71" s="491">
        <f>DCF!E60</f>
        <v>12060.867428854348</v>
      </c>
    </row>
    <row r="73" spans="1:4">
      <c r="A73" t="s">
        <v>3337</v>
      </c>
    </row>
    <row r="74" spans="1:4">
      <c r="B74" s="888" t="s">
        <v>3320</v>
      </c>
    </row>
    <row r="75" spans="1:4">
      <c r="A75" s="255" t="s">
        <v>3342</v>
      </c>
      <c r="B75" s="894">
        <f>ROUND('재무상태표(10월)'!C72/10^6,)</f>
        <v>6280</v>
      </c>
    </row>
    <row r="76" spans="1:4">
      <c r="A76" s="94" t="s">
        <v>3353</v>
      </c>
      <c r="B76" s="252">
        <f>-'6. NOA,IBD'!G12</f>
        <v>-351.42863789999996</v>
      </c>
      <c r="C76" s="904">
        <f>B76+'6. NOA,IBD'!G12</f>
        <v>0</v>
      </c>
    </row>
    <row r="77" spans="1:4">
      <c r="A77" s="94" t="s">
        <v>3354</v>
      </c>
      <c r="B77" s="252">
        <f>'6. NOA,IBD'!G29</f>
        <v>3517.6718949999999</v>
      </c>
      <c r="C77" s="904">
        <f>'6. NOA,IBD'!G29-B77</f>
        <v>0</v>
      </c>
    </row>
    <row r="78" spans="1:4">
      <c r="A78" s="94" t="s">
        <v>3355</v>
      </c>
      <c r="B78" s="252">
        <f>-('재무상태표(10월)'!C75+'재무상태표(10월)'!C76)/10^6</f>
        <v>185.78526299999999</v>
      </c>
    </row>
    <row r="79" spans="1:4">
      <c r="A79" s="94" t="s">
        <v>3338</v>
      </c>
      <c r="B79" s="252">
        <f>SUM('재무상태표(10월)'!E78:E79)/10^6</f>
        <v>800.03683006958306</v>
      </c>
    </row>
    <row r="80" spans="1:4">
      <c r="A80" s="94" t="s">
        <v>3339</v>
      </c>
      <c r="B80" s="252">
        <f>ROUND('재무상태표(10월)'!C80/10^6,)</f>
        <v>2307</v>
      </c>
    </row>
    <row r="81" spans="1:9">
      <c r="A81" s="255" t="s">
        <v>3341</v>
      </c>
      <c r="B81" s="893">
        <f>SUM(B75:B80)</f>
        <v>12739.065350169583</v>
      </c>
    </row>
    <row r="84" spans="1:9">
      <c r="A84" s="801" t="s">
        <v>3270</v>
      </c>
      <c r="B84" s="801" t="s">
        <v>3271</v>
      </c>
      <c r="C84" s="801" t="s">
        <v>3272</v>
      </c>
      <c r="D84" s="801" t="s">
        <v>3273</v>
      </c>
    </row>
    <row r="85" spans="1:9">
      <c r="A85" s="861">
        <f>B66</f>
        <v>12881.827178725947</v>
      </c>
      <c r="B85" s="861">
        <f>A85</f>
        <v>12881.827178725947</v>
      </c>
      <c r="C85" s="861">
        <f>B81</f>
        <v>12739.065350169583</v>
      </c>
      <c r="D85" s="861">
        <f>MIN(0,B85-C85)</f>
        <v>0</v>
      </c>
    </row>
    <row r="86" spans="1:9">
      <c r="A86" s="85"/>
      <c r="B86" s="85"/>
      <c r="C86" s="85"/>
      <c r="D86" s="85"/>
    </row>
    <row r="87" spans="1:9">
      <c r="A87" s="85"/>
      <c r="B87" s="85"/>
      <c r="C87" s="490">
        <f>B85-C85</f>
        <v>142.76182855636398</v>
      </c>
      <c r="D87" s="85"/>
    </row>
    <row r="95" spans="1:9">
      <c r="I95" s="888" t="s">
        <v>3320</v>
      </c>
    </row>
    <row r="96" spans="1:9">
      <c r="A96" s="903" t="s">
        <v>23</v>
      </c>
      <c r="B96" s="903" t="s">
        <v>3326</v>
      </c>
      <c r="C96" s="903" t="s">
        <v>3119</v>
      </c>
      <c r="D96" s="903" t="s">
        <v>3121</v>
      </c>
      <c r="E96" s="903" t="s">
        <v>2059</v>
      </c>
      <c r="F96" s="903" t="s">
        <v>2060</v>
      </c>
      <c r="G96" s="903" t="s">
        <v>2061</v>
      </c>
      <c r="H96" s="903" t="s">
        <v>2062</v>
      </c>
      <c r="I96" s="903" t="s">
        <v>2063</v>
      </c>
    </row>
    <row r="97" spans="1:10" s="864" customFormat="1">
      <c r="A97" s="216" t="s">
        <v>76</v>
      </c>
      <c r="B97" s="891">
        <f>SUM(B98:B111)</f>
        <v>13185.058888715013</v>
      </c>
      <c r="C97" s="891">
        <f t="shared" ref="C97:I97" si="8">SUM(C98:C111)</f>
        <v>10942.090075</v>
      </c>
      <c r="D97" s="891">
        <f t="shared" si="8"/>
        <v>2624.5756849675972</v>
      </c>
      <c r="E97" s="891">
        <f t="shared" si="8"/>
        <v>13566.665759967596</v>
      </c>
      <c r="F97" s="891">
        <f t="shared" si="8"/>
        <v>22905.153081665838</v>
      </c>
      <c r="G97" s="891">
        <f t="shared" si="8"/>
        <v>29712.770752919827</v>
      </c>
      <c r="H97" s="891">
        <f t="shared" si="8"/>
        <v>33269.354756009248</v>
      </c>
      <c r="I97" s="891">
        <f t="shared" si="8"/>
        <v>36741.800832397457</v>
      </c>
      <c r="J97" s="865">
        <f>SUM(C97:D97)-E97</f>
        <v>0</v>
      </c>
    </row>
    <row r="98" spans="1:10">
      <c r="A98" s="94" t="s">
        <v>3352</v>
      </c>
      <c r="B98" s="889">
        <f>'1. Sales'!K9</f>
        <v>0</v>
      </c>
      <c r="C98" s="889">
        <f>'1. Sales'!L9</f>
        <v>20.745885999999999</v>
      </c>
      <c r="D98" s="889">
        <f>'1. Sales'!M9</f>
        <v>0</v>
      </c>
      <c r="E98" s="889">
        <f>'1. Sales'!N9</f>
        <v>20.745885999999999</v>
      </c>
      <c r="F98" s="889">
        <f>'1. Sales'!O9</f>
        <v>0</v>
      </c>
      <c r="G98" s="889">
        <f>'1. Sales'!P9</f>
        <v>0</v>
      </c>
      <c r="H98" s="889">
        <f>'1. Sales'!Q9</f>
        <v>0</v>
      </c>
      <c r="I98" s="889">
        <f>'1. Sales'!R9</f>
        <v>0</v>
      </c>
      <c r="J98" s="865">
        <f t="shared" ref="J98:J111" si="9">SUM(C98:D98)-E98</f>
        <v>0</v>
      </c>
    </row>
    <row r="99" spans="1:10">
      <c r="A99" s="94" t="s">
        <v>2064</v>
      </c>
      <c r="B99" s="889">
        <f>'1. Sales'!K10</f>
        <v>6651.6717881818186</v>
      </c>
      <c r="C99" s="889">
        <f>'1. Sales'!L10</f>
        <v>4447.4998429999996</v>
      </c>
      <c r="D99" s="889">
        <f>'1. Sales'!M10</f>
        <v>889.49996860000101</v>
      </c>
      <c r="E99" s="889">
        <f>'1. Sales'!N10</f>
        <v>5336.9998116000006</v>
      </c>
      <c r="F99" s="889">
        <f>'1. Sales'!O10</f>
        <v>5486.4358063247992</v>
      </c>
      <c r="G99" s="889">
        <f>'1. Sales'!P10</f>
        <v>5711.3796743841158</v>
      </c>
      <c r="H99" s="889">
        <f>'1. Sales'!Q10</f>
        <v>5905.5665833131761</v>
      </c>
      <c r="I99" s="889">
        <f>'1. Sales'!R10</f>
        <v>6112.2614137291366</v>
      </c>
      <c r="J99" s="865">
        <f t="shared" si="9"/>
        <v>0</v>
      </c>
    </row>
    <row r="100" spans="1:10">
      <c r="A100" s="94" t="s">
        <v>2066</v>
      </c>
      <c r="B100" s="889">
        <f>'1. Sales'!K11</f>
        <v>1341.9245679999999</v>
      </c>
      <c r="C100" s="889">
        <f>'1. Sales'!L11</f>
        <v>243.444447</v>
      </c>
      <c r="D100" s="889">
        <f>'1. Sales'!M11</f>
        <v>0</v>
      </c>
      <c r="E100" s="889">
        <f>'1. Sales'!N11</f>
        <v>243.444447</v>
      </c>
      <c r="F100" s="889">
        <f>'1. Sales'!O11</f>
        <v>0</v>
      </c>
      <c r="G100" s="889">
        <f>'1. Sales'!P11</f>
        <v>0</v>
      </c>
      <c r="H100" s="889">
        <f>'1. Sales'!Q11</f>
        <v>0</v>
      </c>
      <c r="I100" s="889">
        <f>'1. Sales'!R11</f>
        <v>0</v>
      </c>
      <c r="J100" s="865">
        <f t="shared" si="9"/>
        <v>0</v>
      </c>
    </row>
    <row r="101" spans="1:10">
      <c r="A101" s="94" t="s">
        <v>2068</v>
      </c>
      <c r="B101" s="889">
        <f>'1. Sales'!K12</f>
        <v>2494.812942</v>
      </c>
      <c r="C101" s="889">
        <f>'1. Sales'!L12</f>
        <v>1726.0146789999999</v>
      </c>
      <c r="D101" s="889">
        <f>'1. Sales'!M12</f>
        <v>345.20293579999998</v>
      </c>
      <c r="E101" s="889">
        <f>'1. Sales'!N12</f>
        <v>2071.2176147999999</v>
      </c>
      <c r="F101" s="889">
        <f>'1. Sales'!O12</f>
        <v>2129.2117080143998</v>
      </c>
      <c r="G101" s="889">
        <f>'1. Sales'!P12</f>
        <v>2216.5093880429904</v>
      </c>
      <c r="H101" s="889">
        <f>'1. Sales'!Q12</f>
        <v>2291.8707072364523</v>
      </c>
      <c r="I101" s="889">
        <f>'1. Sales'!R12</f>
        <v>2372.0861819897277</v>
      </c>
      <c r="J101" s="865">
        <f t="shared" si="9"/>
        <v>0</v>
      </c>
    </row>
    <row r="102" spans="1:10">
      <c r="A102" s="94" t="s">
        <v>2070</v>
      </c>
      <c r="B102" s="889">
        <f>'1. Sales'!K13</f>
        <v>2421.5746840000002</v>
      </c>
      <c r="C102" s="889">
        <f>'1. Sales'!L13</f>
        <v>1850.3851299999999</v>
      </c>
      <c r="D102" s="889">
        <f>'1. Sales'!M13</f>
        <v>520.93932199999995</v>
      </c>
      <c r="E102" s="889">
        <f>'1. Sales'!N13</f>
        <v>2371.3244519999998</v>
      </c>
      <c r="F102" s="889">
        <f>'1. Sales'!O13</f>
        <v>2437.7215366559999</v>
      </c>
      <c r="G102" s="889">
        <f>'1. Sales'!P13</f>
        <v>2537.6681196588961</v>
      </c>
      <c r="H102" s="889">
        <f>'1. Sales'!Q13</f>
        <v>2623.948835727298</v>
      </c>
      <c r="I102" s="889">
        <f>'1. Sales'!R13</f>
        <v>2715.7870449777533</v>
      </c>
      <c r="J102" s="865">
        <f t="shared" si="9"/>
        <v>0</v>
      </c>
    </row>
    <row r="103" spans="1:10">
      <c r="A103" s="94" t="s">
        <v>2072</v>
      </c>
      <c r="B103" s="889">
        <f>'1. Sales'!K14</f>
        <v>275.07490653319354</v>
      </c>
      <c r="C103" s="889">
        <f>'1. Sales'!L14</f>
        <v>2108.63636</v>
      </c>
      <c r="D103" s="889">
        <f>'1. Sales'!M14</f>
        <v>456.49096719999989</v>
      </c>
      <c r="E103" s="889">
        <f>'1. Sales'!N14</f>
        <v>2565.1273271999999</v>
      </c>
      <c r="F103" s="889">
        <f>'1. Sales'!O14</f>
        <v>2125.2622621564574</v>
      </c>
      <c r="G103" s="889">
        <f>'1. Sales'!P14</f>
        <v>2212.3980149048716</v>
      </c>
      <c r="H103" s="889">
        <f>'1. Sales'!Q14</f>
        <v>2287.6195474116375</v>
      </c>
      <c r="I103" s="889">
        <f>'1. Sales'!R14</f>
        <v>2367.686231571045</v>
      </c>
      <c r="J103" s="865">
        <f t="shared" si="9"/>
        <v>0</v>
      </c>
    </row>
    <row r="104" spans="1:10">
      <c r="A104" s="94" t="s">
        <v>2074</v>
      </c>
      <c r="B104" s="889">
        <f>'1. Sales'!K15</f>
        <v>0</v>
      </c>
      <c r="C104" s="889">
        <f>'1. Sales'!L15</f>
        <v>545.36373000000003</v>
      </c>
      <c r="D104" s="889">
        <f>'1. Sales'!M15</f>
        <v>412.44249136759686</v>
      </c>
      <c r="E104" s="889">
        <f>'1. Sales'!N15</f>
        <v>957.80622136759689</v>
      </c>
      <c r="F104" s="889">
        <f>'1. Sales'!O15</f>
        <v>2363.099509358135</v>
      </c>
      <c r="G104" s="889">
        <f>'1. Sales'!P15</f>
        <v>1976.0073716486781</v>
      </c>
      <c r="H104" s="889">
        <f>'1. Sales'!Q15</f>
        <v>2043.1916222847333</v>
      </c>
      <c r="I104" s="889">
        <f>'1. Sales'!R15</f>
        <v>2114.7033290646987</v>
      </c>
      <c r="J104" s="865">
        <f t="shared" si="9"/>
        <v>0</v>
      </c>
    </row>
    <row r="105" spans="1:10">
      <c r="A105" s="94" t="s">
        <v>2076</v>
      </c>
      <c r="B105" s="889">
        <f>'1. Sales'!K16</f>
        <v>0</v>
      </c>
      <c r="C105" s="889">
        <f>'1. Sales'!L16</f>
        <v>0</v>
      </c>
      <c r="D105" s="889">
        <f>'1. Sales'!M16</f>
        <v>0</v>
      </c>
      <c r="E105" s="889">
        <f>'1. Sales'!N16</f>
        <v>0</v>
      </c>
      <c r="F105" s="889">
        <f>'1. Sales'!O16</f>
        <v>6605.4549975816462</v>
      </c>
      <c r="G105" s="889">
        <f>'1. Sales'!P16</f>
        <v>8093.7444164468407</v>
      </c>
      <c r="H105" s="889">
        <f>'1. Sales'!Q16</f>
        <v>6343.9922205117427</v>
      </c>
      <c r="I105" s="889">
        <f>'1. Sales'!R16</f>
        <v>6112.2614137291366</v>
      </c>
      <c r="J105" s="865">
        <f t="shared" si="9"/>
        <v>0</v>
      </c>
    </row>
    <row r="106" spans="1:10">
      <c r="A106" s="94" t="s">
        <v>2077</v>
      </c>
      <c r="B106" s="889">
        <f>'1. Sales'!K17</f>
        <v>0</v>
      </c>
      <c r="C106" s="889">
        <f>'1. Sales'!L17</f>
        <v>0</v>
      </c>
      <c r="D106" s="889">
        <f>'1. Sales'!M17</f>
        <v>0</v>
      </c>
      <c r="E106" s="889">
        <f>'1. Sales'!N17</f>
        <v>0</v>
      </c>
      <c r="F106" s="889">
        <f>'1. Sales'!O17</f>
        <v>1538.2213538776</v>
      </c>
      <c r="G106" s="889">
        <f>'1. Sales'!P17</f>
        <v>2434.3429582563531</v>
      </c>
      <c r="H106" s="889">
        <f>'1. Sales'!Q17</f>
        <v>2287.6195474116375</v>
      </c>
      <c r="I106" s="889">
        <f>'1. Sales'!R17</f>
        <v>2367.686231571045</v>
      </c>
      <c r="J106" s="865">
        <f t="shared" si="9"/>
        <v>0</v>
      </c>
    </row>
    <row r="107" spans="1:10">
      <c r="A107" s="94" t="s">
        <v>2079</v>
      </c>
      <c r="B107" s="889">
        <f>'1. Sales'!K18</f>
        <v>0</v>
      </c>
      <c r="C107" s="889">
        <f>'1. Sales'!L18</f>
        <v>0</v>
      </c>
      <c r="D107" s="889">
        <f>'1. Sales'!M18</f>
        <v>0</v>
      </c>
      <c r="E107" s="889">
        <f>'1. Sales'!N18</f>
        <v>0</v>
      </c>
      <c r="F107" s="889">
        <f>'1. Sales'!O18</f>
        <v>219.74590769680003</v>
      </c>
      <c r="G107" s="889">
        <f>'1. Sales'!P18</f>
        <v>2700.6768902781296</v>
      </c>
      <c r="H107" s="889">
        <f>'1. Sales'!Q18</f>
        <v>2287.6195474116375</v>
      </c>
      <c r="I107" s="889">
        <f>'1. Sales'!R18</f>
        <v>2367.686231571045</v>
      </c>
      <c r="J107" s="865">
        <f t="shared" si="9"/>
        <v>0</v>
      </c>
    </row>
    <row r="108" spans="1:10">
      <c r="A108" s="94" t="s">
        <v>1973</v>
      </c>
      <c r="B108" s="889">
        <f>'1. Sales'!K19</f>
        <v>0</v>
      </c>
      <c r="C108" s="889">
        <f>'1. Sales'!L19</f>
        <v>0</v>
      </c>
      <c r="D108" s="889">
        <f>'1. Sales'!M19</f>
        <v>0</v>
      </c>
      <c r="E108" s="889">
        <f>'1. Sales'!N19</f>
        <v>0</v>
      </c>
      <c r="F108" s="889">
        <f>'1. Sales'!O19</f>
        <v>0</v>
      </c>
      <c r="G108" s="889">
        <f>'1. Sales'!P19</f>
        <v>1601.2884293865814</v>
      </c>
      <c r="H108" s="889">
        <f>'1. Sales'!Q19</f>
        <v>2517.1106188370682</v>
      </c>
      <c r="I108" s="889">
        <f>'1. Sales'!R19</f>
        <v>2367.686231571045</v>
      </c>
      <c r="J108" s="865">
        <f t="shared" si="9"/>
        <v>0</v>
      </c>
    </row>
    <row r="109" spans="1:10">
      <c r="A109" s="94" t="s">
        <v>1974</v>
      </c>
      <c r="B109" s="889">
        <f>'1. Sales'!K20</f>
        <v>0</v>
      </c>
      <c r="C109" s="889">
        <f>'1. Sales'!L20</f>
        <v>0</v>
      </c>
      <c r="D109" s="889">
        <f>'1. Sales'!M20</f>
        <v>0</v>
      </c>
      <c r="E109" s="889">
        <f>'1. Sales'!N20</f>
        <v>0</v>
      </c>
      <c r="F109" s="889">
        <f>'1. Sales'!O20</f>
        <v>0</v>
      </c>
      <c r="G109" s="889">
        <f>'1. Sales'!P20</f>
        <v>228.75548991236883</v>
      </c>
      <c r="H109" s="889">
        <f>'1. Sales'!Q20</f>
        <v>2792.4999045475856</v>
      </c>
      <c r="I109" s="889">
        <f>'1. Sales'!R20</f>
        <v>2367.686231571045</v>
      </c>
      <c r="J109" s="865">
        <f t="shared" si="9"/>
        <v>0</v>
      </c>
    </row>
    <row r="110" spans="1:10">
      <c r="A110" s="94" t="s">
        <v>1975</v>
      </c>
      <c r="B110" s="889">
        <f>'1. Sales'!K21</f>
        <v>0</v>
      </c>
      <c r="C110" s="889">
        <f>'1. Sales'!L21</f>
        <v>0</v>
      </c>
      <c r="D110" s="889">
        <f>'1. Sales'!M21</f>
        <v>0</v>
      </c>
      <c r="E110" s="889">
        <f>'1. Sales'!N21</f>
        <v>0</v>
      </c>
      <c r="F110" s="889">
        <f>'1. Sales'!O21</f>
        <v>0</v>
      </c>
      <c r="G110" s="889">
        <f>'1. Sales'!P21</f>
        <v>0</v>
      </c>
      <c r="H110" s="889">
        <f>'1. Sales'!Q21</f>
        <v>1651.7824447468893</v>
      </c>
      <c r="I110" s="889">
        <f>'1. Sales'!R21</f>
        <v>2586.0328898450271</v>
      </c>
      <c r="J110" s="865">
        <f t="shared" si="9"/>
        <v>0</v>
      </c>
    </row>
    <row r="111" spans="1:10">
      <c r="A111" s="94" t="s">
        <v>1976</v>
      </c>
      <c r="B111" s="889">
        <f>'1. Sales'!K22</f>
        <v>0</v>
      </c>
      <c r="C111" s="889">
        <f>'1. Sales'!L22</f>
        <v>0</v>
      </c>
      <c r="D111" s="889">
        <f>'1. Sales'!M22</f>
        <v>0</v>
      </c>
      <c r="E111" s="889">
        <f>'1. Sales'!N22</f>
        <v>0</v>
      </c>
      <c r="F111" s="889">
        <f>'1. Sales'!O22</f>
        <v>0</v>
      </c>
      <c r="G111" s="889">
        <f>'1. Sales'!P22</f>
        <v>0</v>
      </c>
      <c r="H111" s="889">
        <f>'1. Sales'!Q22</f>
        <v>236.53317656938933</v>
      </c>
      <c r="I111" s="889">
        <f>'1. Sales'!R22</f>
        <v>2890.2374012067512</v>
      </c>
      <c r="J111" s="865">
        <f t="shared" si="9"/>
        <v>0</v>
      </c>
    </row>
    <row r="112" spans="1:10">
      <c r="A112" s="216" t="s">
        <v>3325</v>
      </c>
      <c r="B112" s="890"/>
      <c r="C112" s="890"/>
      <c r="D112" s="890"/>
      <c r="E112" s="890">
        <f>E97/B97-1</f>
        <v>2.8942371397309152E-2</v>
      </c>
      <c r="F112" s="890">
        <f>F97/E97-1</f>
        <v>0.68834063482673624</v>
      </c>
      <c r="G112" s="890">
        <f>G97/F97-1</f>
        <v>0.29720900126631622</v>
      </c>
      <c r="H112" s="890">
        <f>H97/G97-1</f>
        <v>0.11969883363166067</v>
      </c>
      <c r="I112" s="890">
        <f>I97/H97-1</f>
        <v>0.10437371274118257</v>
      </c>
    </row>
    <row r="113" spans="1:10">
      <c r="A113" s="892" t="s">
        <v>3327</v>
      </c>
    </row>
    <row r="114" spans="1:10">
      <c r="B114" s="904">
        <f t="shared" ref="B114:I114" si="10">B34-B97</f>
        <v>0</v>
      </c>
      <c r="C114" s="904">
        <f t="shared" si="10"/>
        <v>0</v>
      </c>
      <c r="D114" s="904">
        <f t="shared" si="10"/>
        <v>0</v>
      </c>
      <c r="E114" s="904">
        <f t="shared" si="10"/>
        <v>0</v>
      </c>
      <c r="F114" s="904">
        <f t="shared" si="10"/>
        <v>0</v>
      </c>
      <c r="G114" s="904">
        <f t="shared" si="10"/>
        <v>0</v>
      </c>
      <c r="H114" s="904">
        <f t="shared" si="10"/>
        <v>0</v>
      </c>
      <c r="I114" s="904">
        <f t="shared" si="10"/>
        <v>0</v>
      </c>
    </row>
    <row r="118" spans="1:10">
      <c r="I118" s="888" t="s">
        <v>3320</v>
      </c>
    </row>
    <row r="119" spans="1:10">
      <c r="A119" s="903" t="s">
        <v>23</v>
      </c>
      <c r="B119" s="903" t="s">
        <v>3326</v>
      </c>
      <c r="C119" s="903" t="s">
        <v>3119</v>
      </c>
      <c r="D119" s="903" t="s">
        <v>3121</v>
      </c>
      <c r="E119" s="903" t="s">
        <v>2059</v>
      </c>
      <c r="F119" s="903" t="s">
        <v>2060</v>
      </c>
      <c r="G119" s="903" t="s">
        <v>2061</v>
      </c>
      <c r="H119" s="903" t="s">
        <v>2062</v>
      </c>
      <c r="I119" s="903" t="s">
        <v>2063</v>
      </c>
    </row>
    <row r="120" spans="1:10">
      <c r="A120" s="216" t="s">
        <v>90</v>
      </c>
      <c r="B120" s="891">
        <f t="shared" ref="B120" si="11">SUM(B121:B134)</f>
        <v>4507.7767100000001</v>
      </c>
      <c r="C120" s="891">
        <f>SUM(C121:C134)</f>
        <v>3662.5654909999998</v>
      </c>
      <c r="D120" s="891">
        <f t="shared" ref="D120:I120" si="12">SUM(D121:D134)</f>
        <v>714.10290940000016</v>
      </c>
      <c r="E120" s="891">
        <f t="shared" si="12"/>
        <v>4376.6684003999999</v>
      </c>
      <c r="F120" s="891">
        <f t="shared" si="12"/>
        <v>7452.1292689805659</v>
      </c>
      <c r="G120" s="891">
        <f t="shared" si="12"/>
        <v>9634.2738340527594</v>
      </c>
      <c r="H120" s="891">
        <f t="shared" si="12"/>
        <v>10752.732726518832</v>
      </c>
      <c r="I120" s="891">
        <f t="shared" si="12"/>
        <v>11858.591861537458</v>
      </c>
      <c r="J120" s="865">
        <f t="shared" ref="J120:J134" si="13">SUM(C120:D120)-E120</f>
        <v>0</v>
      </c>
    </row>
    <row r="121" spans="1:10">
      <c r="A121" s="94" t="s">
        <v>3352</v>
      </c>
      <c r="B121" s="889">
        <f>'2. COGS'!K9</f>
        <v>0</v>
      </c>
      <c r="C121" s="889">
        <f>'2. COGS'!L9</f>
        <v>40.286596000000003</v>
      </c>
      <c r="D121" s="889">
        <f>'2. COGS'!M9</f>
        <v>8.0573192000000002</v>
      </c>
      <c r="E121" s="889">
        <f>'2. COGS'!N9</f>
        <v>48.343915200000005</v>
      </c>
      <c r="F121" s="889">
        <f>'2. COGS'!O9</f>
        <v>0</v>
      </c>
      <c r="G121" s="889">
        <f>'2. COGS'!P9</f>
        <v>0</v>
      </c>
      <c r="H121" s="889">
        <f>'2. COGS'!Q9</f>
        <v>0</v>
      </c>
      <c r="I121" s="889">
        <f>'2. COGS'!R9</f>
        <v>0</v>
      </c>
      <c r="J121" s="865">
        <f t="shared" si="13"/>
        <v>0</v>
      </c>
    </row>
    <row r="122" spans="1:10">
      <c r="A122" s="94" t="s">
        <v>2064</v>
      </c>
      <c r="B122" s="889">
        <f>'2. COGS'!K10</f>
        <v>2298.6303750000002</v>
      </c>
      <c r="C122" s="889">
        <f>'2. COGS'!L10</f>
        <v>1475.8942300000001</v>
      </c>
      <c r="D122" s="889">
        <f>'2. COGS'!M10</f>
        <v>295.17884600000002</v>
      </c>
      <c r="E122" s="889">
        <f>'2. COGS'!N10</f>
        <v>1771.0730760000001</v>
      </c>
      <c r="F122" s="889">
        <f>'2. COGS'!O10</f>
        <v>1794.2269977965423</v>
      </c>
      <c r="G122" s="889">
        <f>'2. COGS'!P10</f>
        <v>1867.7903047062005</v>
      </c>
      <c r="H122" s="889">
        <f>'2. COGS'!Q10</f>
        <v>1931.2951750662114</v>
      </c>
      <c r="I122" s="889">
        <f>'2. COGS'!R10</f>
        <v>1998.8905061935286</v>
      </c>
      <c r="J122" s="865">
        <f t="shared" si="13"/>
        <v>0</v>
      </c>
    </row>
    <row r="123" spans="1:10">
      <c r="A123" s="94" t="s">
        <v>2066</v>
      </c>
      <c r="B123" s="889">
        <f>'2. COGS'!K11</f>
        <v>437.42927600000002</v>
      </c>
      <c r="C123" s="889">
        <f>'2. COGS'!L11</f>
        <v>92.050944000000001</v>
      </c>
      <c r="D123" s="889">
        <f>'2. COGS'!M11</f>
        <v>0</v>
      </c>
      <c r="E123" s="889">
        <f>'2. COGS'!N11</f>
        <v>92.050944000000001</v>
      </c>
      <c r="F123" s="889">
        <f>'2. COGS'!O11</f>
        <v>0</v>
      </c>
      <c r="G123" s="889">
        <f>'2. COGS'!P11</f>
        <v>0</v>
      </c>
      <c r="H123" s="889">
        <f>'2. COGS'!Q11</f>
        <v>0</v>
      </c>
      <c r="I123" s="889">
        <f>'2. COGS'!R11</f>
        <v>0</v>
      </c>
      <c r="J123" s="865">
        <f t="shared" si="13"/>
        <v>0</v>
      </c>
    </row>
    <row r="124" spans="1:10">
      <c r="A124" s="94" t="s">
        <v>2068</v>
      </c>
      <c r="B124" s="889">
        <f>'2. COGS'!K12</f>
        <v>929.70612400000005</v>
      </c>
      <c r="C124" s="889">
        <f>'2. COGS'!L12</f>
        <v>605.84851900000001</v>
      </c>
      <c r="D124" s="889">
        <f>'2. COGS'!M12</f>
        <v>121.16970380000001</v>
      </c>
      <c r="E124" s="889">
        <f>'2. COGS'!N12</f>
        <v>727.01822279999999</v>
      </c>
      <c r="F124" s="889">
        <f>'2. COGS'!O12</f>
        <v>747.3747330384</v>
      </c>
      <c r="G124" s="889">
        <f>'2. COGS'!P12</f>
        <v>778.0170970929745</v>
      </c>
      <c r="H124" s="889">
        <f>'2. COGS'!Q12</f>
        <v>804.46967839413571</v>
      </c>
      <c r="I124" s="889">
        <f>'2. COGS'!R12</f>
        <v>832.62611713793024</v>
      </c>
      <c r="J124" s="865">
        <f t="shared" si="13"/>
        <v>0</v>
      </c>
    </row>
    <row r="125" spans="1:10">
      <c r="A125" s="94" t="s">
        <v>2070</v>
      </c>
      <c r="B125" s="889">
        <f>'2. COGS'!K13</f>
        <v>698.91272800000002</v>
      </c>
      <c r="C125" s="889">
        <f>'2. COGS'!L13</f>
        <v>580.518281</v>
      </c>
      <c r="D125" s="889">
        <f>'2. COGS'!M13</f>
        <v>116.1036562</v>
      </c>
      <c r="E125" s="889">
        <f>'2. COGS'!N13</f>
        <v>696.62193720000005</v>
      </c>
      <c r="F125" s="889">
        <f>'2. COGS'!O13</f>
        <v>764.78236507241047</v>
      </c>
      <c r="G125" s="889">
        <f>'2. COGS'!P13</f>
        <v>796.13844204037935</v>
      </c>
      <c r="H125" s="889">
        <f>'2. COGS'!Q13</f>
        <v>823.20714906975206</v>
      </c>
      <c r="I125" s="889">
        <f>'2. COGS'!R13</f>
        <v>852.01939928719332</v>
      </c>
      <c r="J125" s="865">
        <f t="shared" si="13"/>
        <v>0</v>
      </c>
    </row>
    <row r="126" spans="1:10">
      <c r="A126" s="94" t="s">
        <v>2072</v>
      </c>
      <c r="B126" s="889">
        <f>'2. COGS'!K14</f>
        <v>143.098207</v>
      </c>
      <c r="C126" s="889">
        <f>'2. COGS'!L14</f>
        <v>670.28748099999996</v>
      </c>
      <c r="D126" s="889">
        <f>'2. COGS'!M14</f>
        <v>134.0574962</v>
      </c>
      <c r="E126" s="889">
        <f>'2. COGS'!N14</f>
        <v>804.3449771999999</v>
      </c>
      <c r="F126" s="889">
        <f>'2. COGS'!O14</f>
        <v>675.57247669067681</v>
      </c>
      <c r="G126" s="889">
        <f>'2. COGS'!P14</f>
        <v>703.27094823499431</v>
      </c>
      <c r="H126" s="889">
        <f>'2. COGS'!Q14</f>
        <v>727.18216047498424</v>
      </c>
      <c r="I126" s="889">
        <f>'2. COGS'!R14</f>
        <v>752.63353609160879</v>
      </c>
      <c r="J126" s="865">
        <f t="shared" si="13"/>
        <v>0</v>
      </c>
    </row>
    <row r="127" spans="1:10">
      <c r="A127" s="94" t="s">
        <v>2074</v>
      </c>
      <c r="B127" s="889">
        <f>'2. COGS'!K15</f>
        <v>0</v>
      </c>
      <c r="C127" s="889">
        <f>'2. COGS'!L15</f>
        <v>197.67944</v>
      </c>
      <c r="D127" s="889">
        <f>'2. COGS'!M15</f>
        <v>39.535888</v>
      </c>
      <c r="E127" s="889">
        <f>'2. COGS'!N15</f>
        <v>237.215328</v>
      </c>
      <c r="F127" s="889">
        <f>'2. COGS'!O15</f>
        <v>751.17552154891246</v>
      </c>
      <c r="G127" s="889">
        <f>'2. COGS'!P15</f>
        <v>628.12774582897896</v>
      </c>
      <c r="H127" s="889">
        <f>'2. COGS'!Q15</f>
        <v>649.48408918716427</v>
      </c>
      <c r="I127" s="889">
        <f>'2. COGS'!R15</f>
        <v>672.21603230871494</v>
      </c>
      <c r="J127" s="865">
        <f t="shared" si="13"/>
        <v>0</v>
      </c>
    </row>
    <row r="128" spans="1:10">
      <c r="A128" s="94" t="s">
        <v>2076</v>
      </c>
      <c r="B128" s="889">
        <f>'2. COGS'!K16</f>
        <v>0</v>
      </c>
      <c r="C128" s="889">
        <f>'2. COGS'!L16</f>
        <v>0</v>
      </c>
      <c r="D128" s="889">
        <f>'2. COGS'!M16</f>
        <v>0</v>
      </c>
      <c r="E128" s="889">
        <f>'2. COGS'!N16</f>
        <v>0</v>
      </c>
      <c r="F128" s="889">
        <f>'2. COGS'!O16</f>
        <v>2160.1794147902692</v>
      </c>
      <c r="G128" s="889">
        <f>'2. COGS'!P16</f>
        <v>2646.8941327105053</v>
      </c>
      <c r="H128" s="889">
        <f>'2. COGS'!Q16</f>
        <v>2074.6733430711997</v>
      </c>
      <c r="I128" s="889">
        <f>'2. COGS'!R16</f>
        <v>1998.8905061935286</v>
      </c>
      <c r="J128" s="865">
        <f t="shared" si="13"/>
        <v>0</v>
      </c>
    </row>
    <row r="129" spans="1:10">
      <c r="A129" s="94" t="s">
        <v>2077</v>
      </c>
      <c r="B129" s="889">
        <f>'2. COGS'!K17</f>
        <v>0</v>
      </c>
      <c r="C129" s="889">
        <f>'2. COGS'!L17</f>
        <v>0</v>
      </c>
      <c r="D129" s="889">
        <f>'2. COGS'!M17</f>
        <v>0</v>
      </c>
      <c r="E129" s="889">
        <f>'2. COGS'!N17</f>
        <v>0</v>
      </c>
      <c r="F129" s="889">
        <f>'2. COGS'!O17</f>
        <v>488.96554003793528</v>
      </c>
      <c r="G129" s="889">
        <f>'2. COGS'!P17</f>
        <v>773.8221915986212</v>
      </c>
      <c r="H129" s="889">
        <f>'2. COGS'!Q17</f>
        <v>727.18216047498424</v>
      </c>
      <c r="I129" s="889">
        <f>'2. COGS'!R17</f>
        <v>752.63353609160879</v>
      </c>
      <c r="J129" s="865">
        <f t="shared" si="13"/>
        <v>0</v>
      </c>
    </row>
    <row r="130" spans="1:10">
      <c r="A130" s="94" t="s">
        <v>2079</v>
      </c>
      <c r="B130" s="889">
        <f>'2. COGS'!K18</f>
        <v>0</v>
      </c>
      <c r="C130" s="889">
        <f>'2. COGS'!L18</f>
        <v>0</v>
      </c>
      <c r="D130" s="889">
        <f>'2. COGS'!M18</f>
        <v>0</v>
      </c>
      <c r="E130" s="889">
        <f>'2. COGS'!N18</f>
        <v>0</v>
      </c>
      <c r="F130" s="889">
        <f>'2. COGS'!O18</f>
        <v>69.852220005419341</v>
      </c>
      <c r="G130" s="889">
        <f>'2. COGS'!P18</f>
        <v>858.48368363497298</v>
      </c>
      <c r="H130" s="889">
        <f>'2. COGS'!Q18</f>
        <v>727.18216047498424</v>
      </c>
      <c r="I130" s="889">
        <f>'2. COGS'!R18</f>
        <v>752.63353609160879</v>
      </c>
      <c r="J130" s="865">
        <f t="shared" si="13"/>
        <v>0</v>
      </c>
    </row>
    <row r="131" spans="1:10">
      <c r="A131" s="94" t="s">
        <v>1973</v>
      </c>
      <c r="B131" s="889">
        <f>'2. COGS'!K19</f>
        <v>0</v>
      </c>
      <c r="C131" s="889">
        <f>'2. COGS'!L19</f>
        <v>0</v>
      </c>
      <c r="D131" s="889">
        <f>'2. COGS'!M19</f>
        <v>0</v>
      </c>
      <c r="E131" s="889">
        <f>'2. COGS'!N19</f>
        <v>0</v>
      </c>
      <c r="F131" s="889">
        <f>'2. COGS'!O19</f>
        <v>0</v>
      </c>
      <c r="G131" s="889">
        <f>'2. COGS'!P19</f>
        <v>509.01312717949054</v>
      </c>
      <c r="H131" s="889">
        <f>'2. COGS'!Q19</f>
        <v>800.13214611297394</v>
      </c>
      <c r="I131" s="889">
        <f>'2. COGS'!R19</f>
        <v>752.63353609160879</v>
      </c>
      <c r="J131" s="865">
        <f t="shared" si="13"/>
        <v>0</v>
      </c>
    </row>
    <row r="132" spans="1:10">
      <c r="A132" s="94" t="s">
        <v>1974</v>
      </c>
      <c r="B132" s="889">
        <f>'2. COGS'!K20</f>
        <v>0</v>
      </c>
      <c r="C132" s="889">
        <f>'2. COGS'!L20</f>
        <v>0</v>
      </c>
      <c r="D132" s="889">
        <f>'2. COGS'!M20</f>
        <v>0</v>
      </c>
      <c r="E132" s="889">
        <f>'2. COGS'!N20</f>
        <v>0</v>
      </c>
      <c r="F132" s="889">
        <f>'2. COGS'!O20</f>
        <v>0</v>
      </c>
      <c r="G132" s="889">
        <f>'2. COGS'!P20</f>
        <v>72.716161025641526</v>
      </c>
      <c r="H132" s="889">
        <f>'2. COGS'!Q20</f>
        <v>887.67212887856192</v>
      </c>
      <c r="I132" s="889">
        <f>'2. COGS'!R20</f>
        <v>752.63353609160879</v>
      </c>
      <c r="J132" s="865">
        <f t="shared" si="13"/>
        <v>0</v>
      </c>
    </row>
    <row r="133" spans="1:10">
      <c r="A133" s="94" t="s">
        <v>1975</v>
      </c>
      <c r="B133" s="889">
        <f>'2. COGS'!K21</f>
        <v>0</v>
      </c>
      <c r="C133" s="889">
        <f>'2. COGS'!L21</f>
        <v>0</v>
      </c>
      <c r="D133" s="889">
        <f>'2. COGS'!M21</f>
        <v>0</v>
      </c>
      <c r="E133" s="889">
        <f>'2. COGS'!N21</f>
        <v>0</v>
      </c>
      <c r="F133" s="889">
        <f>'2. COGS'!O21</f>
        <v>0</v>
      </c>
      <c r="G133" s="889">
        <f>'2. COGS'!P21</f>
        <v>0</v>
      </c>
      <c r="H133" s="889">
        <f>'2. COGS'!Q21</f>
        <v>525.06402481337</v>
      </c>
      <c r="I133" s="889">
        <f>'2. COGS'!R21</f>
        <v>822.04096656920672</v>
      </c>
      <c r="J133" s="865">
        <f t="shared" si="13"/>
        <v>0</v>
      </c>
    </row>
    <row r="134" spans="1:10">
      <c r="A134" s="94" t="s">
        <v>1976</v>
      </c>
      <c r="B134" s="889">
        <f>'2. COGS'!K22</f>
        <v>0</v>
      </c>
      <c r="C134" s="889">
        <f>'2. COGS'!L22</f>
        <v>0</v>
      </c>
      <c r="D134" s="889">
        <f>'2. COGS'!M22</f>
        <v>0</v>
      </c>
      <c r="E134" s="889">
        <f>'2. COGS'!N22</f>
        <v>0</v>
      </c>
      <c r="F134" s="889">
        <f>'2. COGS'!O22</f>
        <v>0</v>
      </c>
      <c r="G134" s="889">
        <f>'2. COGS'!P22</f>
        <v>0</v>
      </c>
      <c r="H134" s="889">
        <f>'2. COGS'!Q22</f>
        <v>75.188510500513331</v>
      </c>
      <c r="I134" s="889">
        <f>'2. COGS'!R22</f>
        <v>918.74065338931166</v>
      </c>
      <c r="J134" s="865">
        <f t="shared" si="13"/>
        <v>0</v>
      </c>
    </row>
    <row r="135" spans="1:10">
      <c r="A135" s="216" t="s">
        <v>3325</v>
      </c>
      <c r="B135" s="890"/>
      <c r="C135" s="890"/>
      <c r="D135" s="890"/>
      <c r="E135" s="890">
        <f>E120/B120-1</f>
        <v>-2.9084916586296528E-2</v>
      </c>
      <c r="F135" s="890">
        <f>F120/E120-1</f>
        <v>0.70269451263419636</v>
      </c>
      <c r="G135" s="890">
        <f>G120/F120-1</f>
        <v>0.29282162001072032</v>
      </c>
      <c r="H135" s="890">
        <f>H120/G120-1</f>
        <v>0.11609166520810654</v>
      </c>
      <c r="I135" s="890">
        <f>I120/H120-1</f>
        <v>0.10284447341384295</v>
      </c>
    </row>
    <row r="136" spans="1:10">
      <c r="A136" s="216" t="s">
        <v>3284</v>
      </c>
      <c r="B136" s="890">
        <f t="shared" ref="B136:I136" si="14">B120/B97</f>
        <v>0.34188521629267582</v>
      </c>
      <c r="C136" s="890">
        <f t="shared" si="14"/>
        <v>0.33472265955551456</v>
      </c>
      <c r="D136" s="890">
        <f t="shared" si="14"/>
        <v>0.27208318414670385</v>
      </c>
      <c r="E136" s="890">
        <f t="shared" si="14"/>
        <v>0.32260457195861908</v>
      </c>
      <c r="F136" s="890">
        <f t="shared" si="14"/>
        <v>0.32534728069316138</v>
      </c>
      <c r="G136" s="890">
        <f t="shared" si="14"/>
        <v>0.32424690090896402</v>
      </c>
      <c r="H136" s="890">
        <f t="shared" si="14"/>
        <v>0.32320232253908171</v>
      </c>
      <c r="I136" s="890">
        <f t="shared" si="14"/>
        <v>0.32275478046468054</v>
      </c>
    </row>
    <row r="137" spans="1:10">
      <c r="A137" s="892" t="s">
        <v>3327</v>
      </c>
    </row>
    <row r="138" spans="1:10">
      <c r="B138" s="881">
        <f t="shared" ref="B138:I138" si="15">B120-B35</f>
        <v>0</v>
      </c>
      <c r="C138" s="881">
        <f t="shared" si="15"/>
        <v>0</v>
      </c>
      <c r="D138" s="881">
        <f t="shared" si="15"/>
        <v>0</v>
      </c>
      <c r="E138" s="881">
        <f t="shared" si="15"/>
        <v>0</v>
      </c>
      <c r="F138" s="881">
        <f t="shared" si="15"/>
        <v>0</v>
      </c>
      <c r="G138" s="881">
        <f t="shared" si="15"/>
        <v>0</v>
      </c>
      <c r="H138" s="881">
        <f t="shared" si="15"/>
        <v>0</v>
      </c>
      <c r="I138" s="881">
        <f t="shared" si="15"/>
        <v>0</v>
      </c>
    </row>
    <row r="141" spans="1:10">
      <c r="I141" s="888" t="s">
        <v>3320</v>
      </c>
    </row>
    <row r="142" spans="1:10">
      <c r="A142" s="903" t="s">
        <v>23</v>
      </c>
      <c r="B142" s="903" t="s">
        <v>3326</v>
      </c>
      <c r="C142" s="903" t="s">
        <v>3119</v>
      </c>
      <c r="D142" s="903" t="s">
        <v>3121</v>
      </c>
      <c r="E142" s="903" t="s">
        <v>2059</v>
      </c>
      <c r="F142" s="903" t="s">
        <v>2060</v>
      </c>
      <c r="G142" s="903" t="s">
        <v>2061</v>
      </c>
      <c r="H142" s="903" t="s">
        <v>2062</v>
      </c>
      <c r="I142" s="903" t="s">
        <v>2063</v>
      </c>
    </row>
    <row r="143" spans="1:10">
      <c r="A143" s="216" t="s">
        <v>151</v>
      </c>
      <c r="B143" s="891">
        <f t="shared" ref="B143:I143" si="16">SUM(B144:B147)</f>
        <v>11875.113705481188</v>
      </c>
      <c r="C143" s="891">
        <f t="shared" si="16"/>
        <v>9816.2495426666665</v>
      </c>
      <c r="D143" s="891">
        <f t="shared" si="16"/>
        <v>2622.561261997083</v>
      </c>
      <c r="E143" s="891">
        <f t="shared" si="16"/>
        <v>12438.810804663748</v>
      </c>
      <c r="F143" s="891">
        <f t="shared" si="16"/>
        <v>14591.683564079203</v>
      </c>
      <c r="G143" s="891">
        <f t="shared" si="16"/>
        <v>18423.563710881612</v>
      </c>
      <c r="H143" s="891">
        <f t="shared" si="16"/>
        <v>21296.575777009359</v>
      </c>
      <c r="I143" s="891">
        <f t="shared" si="16"/>
        <v>23064.423166583721</v>
      </c>
      <c r="J143" s="865">
        <f t="shared" ref="J143:J147" si="17">SUM(C143:D143)-E143</f>
        <v>0</v>
      </c>
    </row>
    <row r="144" spans="1:10">
      <c r="A144" s="94" t="s">
        <v>178</v>
      </c>
      <c r="B144" s="889">
        <f>'3. SG&amp;A'!K9</f>
        <v>5670.3718597258357</v>
      </c>
      <c r="C144" s="889">
        <f>'3. SG&amp;A'!L9</f>
        <v>4448.7371679999997</v>
      </c>
      <c r="D144" s="889">
        <f>'3. SG&amp;A'!M9</f>
        <v>889.74743359999991</v>
      </c>
      <c r="E144" s="889">
        <f>'3. SG&amp;A'!N9</f>
        <v>5338.4846015999992</v>
      </c>
      <c r="F144" s="889">
        <f>'3. SG&amp;A'!O9</f>
        <v>6933.76165187277</v>
      </c>
      <c r="G144" s="889">
        <f>'3. SG&amp;A'!P9</f>
        <v>9254.2713106476349</v>
      </c>
      <c r="H144" s="889">
        <f>'3. SG&amp;A'!Q9</f>
        <v>11070.738804920707</v>
      </c>
      <c r="I144" s="889">
        <f>'3. SG&amp;A'!R9</f>
        <v>12509.935668466425</v>
      </c>
      <c r="J144" s="865">
        <f t="shared" si="17"/>
        <v>0</v>
      </c>
    </row>
    <row r="145" spans="1:10">
      <c r="A145" s="94" t="s">
        <v>1609</v>
      </c>
      <c r="B145" s="889">
        <f>'3. SG&amp;A'!K10</f>
        <v>3208.0579088124955</v>
      </c>
      <c r="C145" s="889">
        <f>'3. SG&amp;A'!L10</f>
        <v>2296.4043799999999</v>
      </c>
      <c r="D145" s="889">
        <f>'3. SG&amp;A'!M10</f>
        <v>459.28087599999998</v>
      </c>
      <c r="E145" s="889">
        <f>'3. SG&amp;A'!N10</f>
        <v>2755.6852559999998</v>
      </c>
      <c r="F145" s="889">
        <f>'3. SG&amp;A'!O10</f>
        <v>3815.3635975033858</v>
      </c>
      <c r="G145" s="889">
        <f>'3. SG&amp;A'!P10</f>
        <v>5096.9244658120788</v>
      </c>
      <c r="H145" s="889">
        <f>'3. SG&amp;A'!Q10</f>
        <v>5874.7634778981283</v>
      </c>
      <c r="I145" s="889">
        <f>'3. SG&amp;A'!R10</f>
        <v>6344.3177182485842</v>
      </c>
      <c r="J145" s="865">
        <f t="shared" si="17"/>
        <v>0</v>
      </c>
    </row>
    <row r="146" spans="1:10">
      <c r="A146" s="94" t="s">
        <v>1610</v>
      </c>
      <c r="B146" s="889">
        <f>'3. SG&amp;A'!K11</f>
        <v>1011.8099487714286</v>
      </c>
      <c r="C146" s="889">
        <f>'3. SG&amp;A'!L11</f>
        <v>1640.565016</v>
      </c>
      <c r="D146" s="889">
        <f>'3. SG&amp;A'!M11</f>
        <v>328.11300319999998</v>
      </c>
      <c r="E146" s="889">
        <f>'3. SG&amp;A'!N11</f>
        <v>1968.6780192000001</v>
      </c>
      <c r="F146" s="889">
        <f>'3. SG&amp;A'!O11</f>
        <v>1403.4969600947288</v>
      </c>
      <c r="G146" s="889">
        <f>'3. SG&amp;A'!P11</f>
        <v>1640.2340264172849</v>
      </c>
      <c r="H146" s="889">
        <f>'3. SG&amp;A'!Q11</f>
        <v>1880.3324731480907</v>
      </c>
      <c r="I146" s="889">
        <f>'3. SG&amp;A'!R11</f>
        <v>2058.2013434719447</v>
      </c>
      <c r="J146" s="865">
        <f t="shared" si="17"/>
        <v>0</v>
      </c>
    </row>
    <row r="147" spans="1:10">
      <c r="A147" s="94" t="s">
        <v>1964</v>
      </c>
      <c r="B147" s="889">
        <f>'3. SG&amp;A'!K12</f>
        <v>1984.8739881714284</v>
      </c>
      <c r="C147" s="889">
        <f>'3. SG&amp;A'!L12</f>
        <v>1430.5429786666666</v>
      </c>
      <c r="D147" s="889">
        <f>'3. SG&amp;A'!M12</f>
        <v>945.41994919708304</v>
      </c>
      <c r="E147" s="889">
        <f>'3. SG&amp;A'!N12</f>
        <v>2375.9629278637494</v>
      </c>
      <c r="F147" s="889">
        <f>'3. SG&amp;A'!O12</f>
        <v>2439.0613546083168</v>
      </c>
      <c r="G147" s="889">
        <f>'3. SG&amp;A'!P12</f>
        <v>2432.1339080046132</v>
      </c>
      <c r="H147" s="889">
        <f>'3. SG&amp;A'!Q12</f>
        <v>2470.7410210424327</v>
      </c>
      <c r="I147" s="889">
        <f>'3. SG&amp;A'!R12</f>
        <v>2151.9684363967699</v>
      </c>
      <c r="J147" s="865">
        <f t="shared" si="17"/>
        <v>0</v>
      </c>
    </row>
    <row r="148" spans="1:10">
      <c r="A148" s="216" t="s">
        <v>3325</v>
      </c>
      <c r="B148" s="890"/>
      <c r="C148" s="890"/>
      <c r="D148" s="890"/>
      <c r="E148" s="890">
        <f>E143/B143-1</f>
        <v>4.7468774881909148E-2</v>
      </c>
      <c r="F148" s="890">
        <f>F143/E143-1</f>
        <v>0.17307705641830862</v>
      </c>
      <c r="G148" s="890">
        <f>G143/F143-1</f>
        <v>0.26260713028587501</v>
      </c>
      <c r="H148" s="890">
        <f>H143/G143-1</f>
        <v>0.15594225477836532</v>
      </c>
      <c r="I148" s="890">
        <f>I143/H143-1</f>
        <v>8.3010874991595429E-2</v>
      </c>
    </row>
    <row r="149" spans="1:10">
      <c r="A149" s="216" t="s">
        <v>3284</v>
      </c>
      <c r="B149" s="890">
        <f t="shared" ref="B149:I149" si="18">B143/B97</f>
        <v>0.90064927321978083</v>
      </c>
      <c r="C149" s="890">
        <f t="shared" si="18"/>
        <v>0.89710918804209039</v>
      </c>
      <c r="D149" s="890">
        <f t="shared" si="18"/>
        <v>0.99923247670773907</v>
      </c>
      <c r="E149" s="890">
        <f t="shared" si="18"/>
        <v>0.91686572255418031</v>
      </c>
      <c r="F149" s="890">
        <f t="shared" si="18"/>
        <v>0.63704807001525543</v>
      </c>
      <c r="G149" s="890">
        <f t="shared" si="18"/>
        <v>0.62005539180728064</v>
      </c>
      <c r="H149" s="890">
        <f t="shared" si="18"/>
        <v>0.64012590364899347</v>
      </c>
      <c r="I149" s="890">
        <f t="shared" si="18"/>
        <v>0.62774340516936311</v>
      </c>
    </row>
    <row r="150" spans="1:10">
      <c r="A150" s="892" t="s">
        <v>3327</v>
      </c>
    </row>
    <row r="151" spans="1:10">
      <c r="B151" s="881">
        <f t="shared" ref="B151:I151" si="19">B143-B38</f>
        <v>0</v>
      </c>
      <c r="C151" s="881">
        <f t="shared" si="19"/>
        <v>0</v>
      </c>
      <c r="D151" s="881">
        <f t="shared" si="19"/>
        <v>0</v>
      </c>
      <c r="E151" s="881">
        <f t="shared" si="19"/>
        <v>0</v>
      </c>
      <c r="F151" s="881">
        <f t="shared" si="19"/>
        <v>0</v>
      </c>
      <c r="G151" s="881">
        <f t="shared" si="19"/>
        <v>0</v>
      </c>
      <c r="H151" s="881">
        <f t="shared" si="19"/>
        <v>0</v>
      </c>
      <c r="I151" s="881">
        <f t="shared" si="19"/>
        <v>0</v>
      </c>
    </row>
    <row r="153" spans="1:10">
      <c r="I153" s="888" t="s">
        <v>3320</v>
      </c>
    </row>
    <row r="154" spans="1:10">
      <c r="A154" s="903" t="s">
        <v>23</v>
      </c>
      <c r="B154" s="903" t="s">
        <v>3326</v>
      </c>
      <c r="C154" s="903" t="s">
        <v>3119</v>
      </c>
      <c r="D154" s="903" t="s">
        <v>3121</v>
      </c>
      <c r="E154" s="903" t="s">
        <v>2059</v>
      </c>
      <c r="F154" s="903" t="s">
        <v>2060</v>
      </c>
      <c r="G154" s="903" t="s">
        <v>2061</v>
      </c>
      <c r="H154" s="903" t="s">
        <v>2062</v>
      </c>
      <c r="I154" s="903" t="s">
        <v>2063</v>
      </c>
    </row>
    <row r="155" spans="1:10">
      <c r="A155" s="216" t="s">
        <v>1964</v>
      </c>
      <c r="B155" s="891">
        <f>SUM(B156:B157)</f>
        <v>1984.8739881714284</v>
      </c>
      <c r="C155" s="891">
        <f t="shared" ref="C155:I155" si="20">SUM(C156:C157)</f>
        <v>1430.5429786666666</v>
      </c>
      <c r="D155" s="891">
        <f t="shared" si="20"/>
        <v>945.41994919708304</v>
      </c>
      <c r="E155" s="891">
        <f t="shared" si="20"/>
        <v>2375.9629278637494</v>
      </c>
      <c r="F155" s="891">
        <f t="shared" si="20"/>
        <v>2439.0613546083168</v>
      </c>
      <c r="G155" s="891">
        <f t="shared" si="20"/>
        <v>2432.1339080046132</v>
      </c>
      <c r="H155" s="891">
        <f t="shared" si="20"/>
        <v>2470.7410210424327</v>
      </c>
      <c r="I155" s="891">
        <f t="shared" si="20"/>
        <v>2151.9684363967699</v>
      </c>
      <c r="J155" s="865">
        <f t="shared" ref="J155:J157" si="21">SUM(C155:D155)-E155</f>
        <v>0</v>
      </c>
    </row>
    <row r="156" spans="1:10">
      <c r="A156" s="94" t="s">
        <v>3296</v>
      </c>
      <c r="B156" s="889">
        <f>'4. CAPEX+Dep'!K9</f>
        <v>1688.130238742857</v>
      </c>
      <c r="C156" s="889">
        <f>'4. CAPEX+Dep'!L9</f>
        <v>868.111313</v>
      </c>
      <c r="D156" s="889">
        <f>'4. CAPEX+Dep'!M9</f>
        <v>833.05161486374971</v>
      </c>
      <c r="E156" s="889">
        <f>'4. CAPEX+Dep'!N9</f>
        <v>1701.1629278637497</v>
      </c>
      <c r="F156" s="889">
        <f>'4. CAPEX+Dep'!O9</f>
        <v>1936.2058546083169</v>
      </c>
      <c r="G156" s="889">
        <f>'4. CAPEX+Dep'!P9</f>
        <v>1929.2784080046133</v>
      </c>
      <c r="H156" s="889">
        <f>'4. CAPEX+Dep'!Q9</f>
        <v>1967.8855210424329</v>
      </c>
      <c r="I156" s="889">
        <f>'4. CAPEX+Dep'!R9</f>
        <v>1776.4388943967701</v>
      </c>
      <c r="J156" s="865">
        <f t="shared" si="21"/>
        <v>0</v>
      </c>
    </row>
    <row r="157" spans="1:10">
      <c r="A157" s="94" t="s">
        <v>2306</v>
      </c>
      <c r="B157" s="889">
        <f>'4. CAPEX+Dep'!K10</f>
        <v>296.74374942857145</v>
      </c>
      <c r="C157" s="889">
        <f>'4. CAPEX+Dep'!L10</f>
        <v>562.43166566666662</v>
      </c>
      <c r="D157" s="889">
        <f>'4. CAPEX+Dep'!M10</f>
        <v>112.36833433333334</v>
      </c>
      <c r="E157" s="889">
        <f>'4. CAPEX+Dep'!N10</f>
        <v>674.8</v>
      </c>
      <c r="F157" s="889">
        <f>'4. CAPEX+Dep'!O10</f>
        <v>502.85550000000001</v>
      </c>
      <c r="G157" s="889">
        <f>'4. CAPEX+Dep'!P10</f>
        <v>502.85550000000001</v>
      </c>
      <c r="H157" s="889">
        <f>'4. CAPEX+Dep'!Q10</f>
        <v>502.85550000000001</v>
      </c>
      <c r="I157" s="889">
        <f>'4. CAPEX+Dep'!R10</f>
        <v>375.52954199999999</v>
      </c>
      <c r="J157" s="865">
        <f t="shared" si="21"/>
        <v>0</v>
      </c>
    </row>
    <row r="158" spans="1:10">
      <c r="A158" s="94"/>
      <c r="B158" s="889"/>
      <c r="C158" s="889"/>
      <c r="D158" s="889"/>
      <c r="E158" s="889"/>
      <c r="F158" s="889"/>
      <c r="G158" s="889"/>
      <c r="H158" s="889"/>
      <c r="I158" s="889"/>
    </row>
    <row r="159" spans="1:10" s="864" customFormat="1">
      <c r="A159" s="216" t="s">
        <v>3328</v>
      </c>
      <c r="B159" s="891">
        <f>B160+B165</f>
        <v>5506.666596</v>
      </c>
      <c r="C159" s="891">
        <f t="shared" ref="C159:I159" si="22">C160+C165</f>
        <v>2489.7732143079998</v>
      </c>
      <c r="D159" s="891">
        <f t="shared" si="22"/>
        <v>0</v>
      </c>
      <c r="E159" s="891">
        <f t="shared" si="22"/>
        <v>2489.7732143079998</v>
      </c>
      <c r="F159" s="891">
        <f t="shared" si="22"/>
        <v>4574.5979054978561</v>
      </c>
      <c r="G159" s="891">
        <f t="shared" si="22"/>
        <v>2377.7642004812533</v>
      </c>
      <c r="H159" s="891">
        <f t="shared" si="22"/>
        <v>2414.7345204914336</v>
      </c>
      <c r="I159" s="891">
        <f t="shared" si="22"/>
        <v>0</v>
      </c>
      <c r="J159" s="865">
        <f t="shared" ref="J159:J166" si="23">SUM(C159:D159)-E159</f>
        <v>0</v>
      </c>
    </row>
    <row r="160" spans="1:10">
      <c r="A160" s="94" t="s">
        <v>3296</v>
      </c>
      <c r="B160" s="889">
        <f>SUM(B161:B164)</f>
        <v>4331.3890959999999</v>
      </c>
      <c r="C160" s="889">
        <f t="shared" ref="C160:I160" si="24">SUM(C161:C164)</f>
        <v>1150.7732143079998</v>
      </c>
      <c r="D160" s="889">
        <f t="shared" si="24"/>
        <v>0</v>
      </c>
      <c r="E160" s="889">
        <f t="shared" si="24"/>
        <v>1150.7732143079998</v>
      </c>
      <c r="F160" s="889">
        <f t="shared" si="24"/>
        <v>4574.5979054978561</v>
      </c>
      <c r="G160" s="889">
        <f t="shared" si="24"/>
        <v>2377.7642004812533</v>
      </c>
      <c r="H160" s="889">
        <f t="shared" si="24"/>
        <v>2414.7345204914336</v>
      </c>
      <c r="I160" s="889">
        <f t="shared" si="24"/>
        <v>0</v>
      </c>
      <c r="J160" s="865">
        <f t="shared" si="23"/>
        <v>0</v>
      </c>
    </row>
    <row r="161" spans="1:10">
      <c r="A161" s="94" t="s">
        <v>3329</v>
      </c>
      <c r="B161" s="889">
        <f>'4. CAPEX+Dep'!K136</f>
        <v>914.47564199999999</v>
      </c>
      <c r="C161" s="889">
        <f>'4. CAPEX+Dep'!L136</f>
        <v>234.98554730799995</v>
      </c>
      <c r="D161" s="889">
        <f>'4. CAPEX+Dep'!M136</f>
        <v>0</v>
      </c>
      <c r="E161" s="889">
        <f>'4. CAPEX+Dep'!N136</f>
        <v>234.98554730799995</v>
      </c>
      <c r="F161" s="889">
        <f>'4. CAPEX+Dep'!O136</f>
        <v>642.36836079385603</v>
      </c>
      <c r="G161" s="889">
        <f>'4. CAPEX+Dep'!P136</f>
        <v>487.0404447724531</v>
      </c>
      <c r="H161" s="889">
        <f>'4. CAPEX+Dep'!Q136</f>
        <v>495.3201323335847</v>
      </c>
      <c r="I161" s="889">
        <f>'4. CAPEX+Dep'!R136</f>
        <v>0</v>
      </c>
      <c r="J161" s="865">
        <f t="shared" si="23"/>
        <v>0</v>
      </c>
    </row>
    <row r="162" spans="1:10">
      <c r="A162" s="94" t="s">
        <v>3330</v>
      </c>
      <c r="B162" s="889">
        <f>'4. CAPEX+Dep'!K137</f>
        <v>77.763453999999996</v>
      </c>
      <c r="C162" s="889">
        <f>'4. CAPEX+Dep'!L137</f>
        <v>56.685919999999996</v>
      </c>
      <c r="D162" s="889">
        <f>'4. CAPEX+Dep'!M137</f>
        <v>0</v>
      </c>
      <c r="E162" s="889">
        <f>'4. CAPEX+Dep'!N137</f>
        <v>56.685919999999996</v>
      </c>
      <c r="F162" s="889">
        <f>'4. CAPEX+Dep'!O137</f>
        <v>126.62502488000001</v>
      </c>
      <c r="G162" s="889">
        <f>'4. CAPEX+Dep'!P137</f>
        <v>117.4895052288</v>
      </c>
      <c r="H162" s="889">
        <f>'4. CAPEX+Dep'!Q137</f>
        <v>119.48682681768958</v>
      </c>
      <c r="I162" s="889">
        <f>'4. CAPEX+Dep'!R137</f>
        <v>0</v>
      </c>
      <c r="J162" s="865">
        <f t="shared" si="23"/>
        <v>0</v>
      </c>
    </row>
    <row r="163" spans="1:10">
      <c r="A163" s="94" t="s">
        <v>3331</v>
      </c>
      <c r="B163" s="889">
        <f>'4. CAPEX+Dep'!K138</f>
        <v>0</v>
      </c>
      <c r="C163" s="889">
        <f>'4. CAPEX+Dep'!L138</f>
        <v>101.519747</v>
      </c>
      <c r="D163" s="889">
        <f>'4. CAPEX+Dep'!M138</f>
        <v>0</v>
      </c>
      <c r="E163" s="889">
        <f>'4. CAPEX+Dep'!N138</f>
        <v>101.519747</v>
      </c>
      <c r="F163" s="889">
        <f>'4. CAPEX+Dep'!O138</f>
        <v>456.15694999999999</v>
      </c>
      <c r="G163" s="889">
        <f>'4. CAPEX+Dep'!P138</f>
        <v>203.03949399999999</v>
      </c>
      <c r="H163" s="889">
        <f>'4. CAPEX+Dep'!Q138</f>
        <v>203.03949399999999</v>
      </c>
      <c r="I163" s="889">
        <f>'4. CAPEX+Dep'!R138</f>
        <v>0</v>
      </c>
      <c r="J163" s="865">
        <f t="shared" si="23"/>
        <v>0</v>
      </c>
    </row>
    <row r="164" spans="1:10">
      <c r="A164" s="94" t="s">
        <v>3332</v>
      </c>
      <c r="B164" s="889">
        <f>'4. CAPEX+Dep'!K139</f>
        <v>3339.15</v>
      </c>
      <c r="C164" s="889">
        <f>'4. CAPEX+Dep'!L139</f>
        <v>757.58199999999988</v>
      </c>
      <c r="D164" s="889">
        <f>'4. CAPEX+Dep'!M139</f>
        <v>0</v>
      </c>
      <c r="E164" s="889">
        <f>'4. CAPEX+Dep'!N139</f>
        <v>757.58199999999988</v>
      </c>
      <c r="F164" s="889">
        <f>'4. CAPEX+Dep'!O139</f>
        <v>3349.4475698240003</v>
      </c>
      <c r="G164" s="889">
        <f>'4. CAPEX+Dep'!P139</f>
        <v>1570.19475648</v>
      </c>
      <c r="H164" s="889">
        <f>'4. CAPEX+Dep'!Q139</f>
        <v>1596.8880673401595</v>
      </c>
      <c r="I164" s="889">
        <f>'4. CAPEX+Dep'!R139</f>
        <v>0</v>
      </c>
      <c r="J164" s="865">
        <f t="shared" si="23"/>
        <v>0</v>
      </c>
    </row>
    <row r="165" spans="1:10">
      <c r="A165" s="94" t="s">
        <v>2306</v>
      </c>
      <c r="B165" s="889">
        <f>B166</f>
        <v>1175.2775000000001</v>
      </c>
      <c r="C165" s="889">
        <f t="shared" ref="C165:I165" si="25">C166</f>
        <v>1339</v>
      </c>
      <c r="D165" s="889">
        <f t="shared" si="25"/>
        <v>0</v>
      </c>
      <c r="E165" s="889">
        <f t="shared" si="25"/>
        <v>1339</v>
      </c>
      <c r="F165" s="889">
        <f t="shared" si="25"/>
        <v>0</v>
      </c>
      <c r="G165" s="889">
        <f t="shared" si="25"/>
        <v>0</v>
      </c>
      <c r="H165" s="889">
        <f t="shared" si="25"/>
        <v>0</v>
      </c>
      <c r="I165" s="889">
        <f t="shared" si="25"/>
        <v>0</v>
      </c>
      <c r="J165" s="865">
        <f t="shared" si="23"/>
        <v>0</v>
      </c>
    </row>
    <row r="166" spans="1:10">
      <c r="A166" s="94" t="s">
        <v>3333</v>
      </c>
      <c r="B166" s="889">
        <f>'4. CAPEX+Dep'!K141</f>
        <v>1175.2775000000001</v>
      </c>
      <c r="C166" s="889">
        <f>'4. CAPEX+Dep'!L141</f>
        <v>1339</v>
      </c>
      <c r="D166" s="889">
        <f>'4. CAPEX+Dep'!M141</f>
        <v>0</v>
      </c>
      <c r="E166" s="889">
        <f>'4. CAPEX+Dep'!N141</f>
        <v>1339</v>
      </c>
      <c r="F166" s="889">
        <f>'4. CAPEX+Dep'!O141</f>
        <v>0</v>
      </c>
      <c r="G166" s="889">
        <f>'4. CAPEX+Dep'!P141</f>
        <v>0</v>
      </c>
      <c r="H166" s="889">
        <f>'4. CAPEX+Dep'!Q141</f>
        <v>0</v>
      </c>
      <c r="I166" s="889">
        <f>'4. CAPEX+Dep'!R141</f>
        <v>0</v>
      </c>
      <c r="J166" s="865">
        <f t="shared" si="23"/>
        <v>0</v>
      </c>
    </row>
    <row r="167" spans="1:10">
      <c r="A167" s="892" t="s">
        <v>3327</v>
      </c>
    </row>
    <row r="168" spans="1:10">
      <c r="B168" s="881">
        <f t="shared" ref="B168:I168" si="26">B155-B42</f>
        <v>0</v>
      </c>
      <c r="C168" s="881">
        <f t="shared" si="26"/>
        <v>0</v>
      </c>
      <c r="D168" s="881">
        <f t="shared" si="26"/>
        <v>0</v>
      </c>
      <c r="E168" s="881">
        <f t="shared" si="26"/>
        <v>0</v>
      </c>
      <c r="F168" s="881">
        <f t="shared" si="26"/>
        <v>0</v>
      </c>
      <c r="G168" s="881">
        <f t="shared" si="26"/>
        <v>0</v>
      </c>
      <c r="H168" s="881">
        <f t="shared" si="26"/>
        <v>0</v>
      </c>
      <c r="I168" s="881">
        <f t="shared" si="26"/>
        <v>0</v>
      </c>
    </row>
    <row r="171" spans="1:10">
      <c r="I171" s="888" t="s">
        <v>3291</v>
      </c>
    </row>
    <row r="172" spans="1:10">
      <c r="A172" s="903" t="s">
        <v>7</v>
      </c>
      <c r="B172" s="903">
        <v>2023</v>
      </c>
      <c r="C172" s="903" t="s">
        <v>3124</v>
      </c>
      <c r="D172" s="903" t="s">
        <v>3125</v>
      </c>
      <c r="E172" s="903">
        <v>2024</v>
      </c>
      <c r="F172" s="903">
        <v>2025</v>
      </c>
      <c r="G172" s="903">
        <v>2026</v>
      </c>
      <c r="H172" s="903">
        <v>2027</v>
      </c>
      <c r="I172" s="903">
        <v>2028</v>
      </c>
    </row>
    <row r="173" spans="1:10">
      <c r="A173" s="149" t="s">
        <v>1900</v>
      </c>
      <c r="B173" s="251">
        <f>B174+B176</f>
        <v>1494</v>
      </c>
      <c r="C173" s="251">
        <f t="shared" ref="C173:I173" si="27">C174+C176</f>
        <v>991.10344599999996</v>
      </c>
      <c r="D173" s="251">
        <f t="shared" si="27"/>
        <v>236.06670146729945</v>
      </c>
      <c r="E173" s="251">
        <f t="shared" si="27"/>
        <v>1227.1701474672993</v>
      </c>
      <c r="F173" s="251">
        <f t="shared" si="27"/>
        <v>2072.5155195913612</v>
      </c>
      <c r="G173" s="251">
        <f t="shared" si="27"/>
        <v>2688.1556737538972</v>
      </c>
      <c r="H173" s="251">
        <f t="shared" si="27"/>
        <v>3009.5738890048228</v>
      </c>
      <c r="I173" s="251">
        <f t="shared" si="27"/>
        <v>3323.5282651877342</v>
      </c>
    </row>
    <row r="174" spans="1:10">
      <c r="A174" s="152" t="s">
        <v>3233</v>
      </c>
      <c r="B174" s="252">
        <f>'5. NWC'!D12</f>
        <v>1454</v>
      </c>
      <c r="C174" s="252">
        <f>'5. NWC'!E12</f>
        <v>954.12378200000001</v>
      </c>
      <c r="D174" s="252">
        <f>'5. NWC'!F12</f>
        <v>228.85665001131187</v>
      </c>
      <c r="E174" s="252">
        <f>'5. NWC'!G12</f>
        <v>1182.9804320113117</v>
      </c>
      <c r="F174" s="252">
        <f>'5. NWC'!H12</f>
        <v>1997.2739335695846</v>
      </c>
      <c r="G174" s="252">
        <f>'5. NWC'!I12</f>
        <v>2590.8817246210479</v>
      </c>
      <c r="H174" s="252">
        <f>'5. NWC'!J12</f>
        <v>2901.0072451357723</v>
      </c>
      <c r="I174" s="252">
        <f>'5. NWC'!K12</f>
        <v>3203.7961419996632</v>
      </c>
    </row>
    <row r="175" spans="1:10">
      <c r="A175" s="152" t="s">
        <v>3334</v>
      </c>
      <c r="B175" s="252">
        <f>'5. NWC'!D45</f>
        <v>40.664316910581562</v>
      </c>
      <c r="C175" s="252">
        <f>'5. NWC'!E45</f>
        <v>31.827116944109051</v>
      </c>
      <c r="D175" s="252">
        <f>'5. NWC'!F45</f>
        <v>31.827116944109051</v>
      </c>
      <c r="E175" s="252">
        <f>'5. NWC'!G45</f>
        <v>31.827116944109051</v>
      </c>
      <c r="F175" s="252">
        <f>'5. NWC'!H45</f>
        <v>31.827116944109051</v>
      </c>
      <c r="G175" s="252">
        <f>'5. NWC'!I45</f>
        <v>31.827116944109051</v>
      </c>
      <c r="H175" s="252">
        <f>'5. NWC'!J45</f>
        <v>31.827116944109051</v>
      </c>
      <c r="I175" s="252">
        <f>'5. NWC'!K45</f>
        <v>31.827116944109051</v>
      </c>
    </row>
    <row r="176" spans="1:10">
      <c r="A176" s="152" t="s">
        <v>1980</v>
      </c>
      <c r="B176" s="252">
        <f>'5. NWC'!D13</f>
        <v>40</v>
      </c>
      <c r="C176" s="252">
        <f>'5. NWC'!E13</f>
        <v>36.979664</v>
      </c>
      <c r="D176" s="252">
        <f>'5. NWC'!F13</f>
        <v>7.2100514559875881</v>
      </c>
      <c r="E176" s="252">
        <f>'5. NWC'!G13</f>
        <v>44.189715455987582</v>
      </c>
      <c r="F176" s="252">
        <f>'5. NWC'!H13</f>
        <v>75.241586021776598</v>
      </c>
      <c r="G176" s="252">
        <f>'5. NWC'!I13</f>
        <v>97.273949132849182</v>
      </c>
      <c r="H176" s="252">
        <f>'5. NWC'!J13</f>
        <v>108.5666438690503</v>
      </c>
      <c r="I176" s="252">
        <f>'5. NWC'!K13</f>
        <v>119.73212318807099</v>
      </c>
    </row>
    <row r="177" spans="1:9">
      <c r="A177" s="152" t="s">
        <v>3334</v>
      </c>
      <c r="B177" s="252">
        <f>'5. NWC'!D52</f>
        <v>3.2386867790594498</v>
      </c>
      <c r="C177" s="252">
        <f>'5. NWC'!E52</f>
        <v>3.6852794559353312</v>
      </c>
      <c r="D177" s="252">
        <f>'5. NWC'!F52</f>
        <v>3.6852794559353312</v>
      </c>
      <c r="E177" s="252">
        <f>'5. NWC'!G52</f>
        <v>3.6852794559353312</v>
      </c>
      <c r="F177" s="252">
        <f>'5. NWC'!H52</f>
        <v>3.6852794559353312</v>
      </c>
      <c r="G177" s="252">
        <f>'5. NWC'!I52</f>
        <v>3.6852794559353312</v>
      </c>
      <c r="H177" s="252">
        <f>'5. NWC'!J52</f>
        <v>3.6852794559353312</v>
      </c>
      <c r="I177" s="252">
        <f>'5. NWC'!K52</f>
        <v>3.6852794559353312</v>
      </c>
    </row>
    <row r="178" spans="1:9">
      <c r="A178" s="149" t="s">
        <v>1901</v>
      </c>
      <c r="B178" s="251">
        <f>B179+B181</f>
        <v>1146</v>
      </c>
      <c r="C178" s="251">
        <f t="shared" ref="C178:I178" si="28">C179+C181</f>
        <v>984.980906</v>
      </c>
      <c r="D178" s="251">
        <f t="shared" si="28"/>
        <v>237.06591125795757</v>
      </c>
      <c r="E178" s="251">
        <f t="shared" si="28"/>
        <v>1235.096324685243</v>
      </c>
      <c r="F178" s="251">
        <f t="shared" si="28"/>
        <v>1708.1200184320014</v>
      </c>
      <c r="G178" s="251">
        <f t="shared" si="28"/>
        <v>2181.8682392897022</v>
      </c>
      <c r="H178" s="251">
        <f t="shared" si="28"/>
        <v>2479.1721086729021</v>
      </c>
      <c r="I178" s="251">
        <f t="shared" si="28"/>
        <v>2708.8234467510074</v>
      </c>
    </row>
    <row r="179" spans="1:9">
      <c r="A179" s="152" t="s">
        <v>1314</v>
      </c>
      <c r="B179" s="252">
        <f>'5. NWC'!D16</f>
        <v>604</v>
      </c>
      <c r="C179" s="252">
        <f>'5. NWC'!E16</f>
        <v>409.64694200000002</v>
      </c>
      <c r="D179" s="252">
        <f>'5. NWC'!F16</f>
        <v>79.87026411619</v>
      </c>
      <c r="E179" s="252">
        <f>'5. NWC'!G16</f>
        <v>489.51720611618998</v>
      </c>
      <c r="F179" s="252">
        <f>'5. NWC'!H16</f>
        <v>833.4982606940597</v>
      </c>
      <c r="G179" s="252">
        <f>'5. NWC'!I16</f>
        <v>1077.5645716666118</v>
      </c>
      <c r="H179" s="252">
        <f>'5. NWC'!J16</f>
        <v>1202.6608371606485</v>
      </c>
      <c r="I179" s="252">
        <f>'5. NWC'!K16</f>
        <v>1326.3478576538871</v>
      </c>
    </row>
    <row r="180" spans="1:9">
      <c r="A180" s="152" t="s">
        <v>3334</v>
      </c>
      <c r="B180" s="252">
        <f>'5. NWC'!D59</f>
        <v>48.904170363797689</v>
      </c>
      <c r="C180" s="252">
        <f>'5. NWC'!E59</f>
        <v>40.824152959835772</v>
      </c>
      <c r="D180" s="252">
        <f>'5. NWC'!F59</f>
        <v>40.824152959835772</v>
      </c>
      <c r="E180" s="252">
        <f>'5. NWC'!G59</f>
        <v>40.824152959835772</v>
      </c>
      <c r="F180" s="252">
        <f>'5. NWC'!H59</f>
        <v>40.824152959835772</v>
      </c>
      <c r="G180" s="252">
        <f>'5. NWC'!I59</f>
        <v>40.824152959835772</v>
      </c>
      <c r="H180" s="252">
        <f>'5. NWC'!J59</f>
        <v>40.824152959835772</v>
      </c>
      <c r="I180" s="252">
        <f>'5. NWC'!K59</f>
        <v>40.824152959835772</v>
      </c>
    </row>
    <row r="181" spans="1:9">
      <c r="A181" s="152" t="s">
        <v>1315</v>
      </c>
      <c r="B181" s="252">
        <f>'5. NWC'!D17</f>
        <v>542</v>
      </c>
      <c r="C181" s="252">
        <f>'5. NWC'!E17</f>
        <v>575.33396400000004</v>
      </c>
      <c r="D181" s="252">
        <f>'5. NWC'!F17</f>
        <v>157.19564714176755</v>
      </c>
      <c r="E181" s="252">
        <f>'5. NWC'!G17</f>
        <v>745.57911856905287</v>
      </c>
      <c r="F181" s="252">
        <f>'5. NWC'!H17</f>
        <v>874.62175773794172</v>
      </c>
      <c r="G181" s="252">
        <f>'5. NWC'!I17</f>
        <v>1104.3036676230904</v>
      </c>
      <c r="H181" s="252">
        <f>'5. NWC'!J17</f>
        <v>1276.5112715122536</v>
      </c>
      <c r="I181" s="252">
        <f>'5. NWC'!K17</f>
        <v>1382.4755890971201</v>
      </c>
    </row>
    <row r="182" spans="1:9">
      <c r="A182" s="152" t="s">
        <v>3334</v>
      </c>
      <c r="B182" s="252">
        <f>'5. NWC'!D65</f>
        <v>19.657193958664546</v>
      </c>
      <c r="C182" s="252">
        <f>'5. NWC'!E65</f>
        <v>21.878006069171082</v>
      </c>
      <c r="D182" s="252">
        <f>'5. NWC'!F65</f>
        <v>21.878006069171082</v>
      </c>
      <c r="E182" s="252">
        <f>'5. NWC'!G65</f>
        <v>21.878006069171082</v>
      </c>
      <c r="F182" s="252">
        <f>'5. NWC'!H65</f>
        <v>21.878006069171082</v>
      </c>
      <c r="G182" s="252">
        <f>'5. NWC'!I65</f>
        <v>21.878006069171082</v>
      </c>
      <c r="H182" s="252">
        <f>'5. NWC'!J65</f>
        <v>21.878006069171082</v>
      </c>
      <c r="I182" s="252">
        <f>'5. NWC'!K65</f>
        <v>21.878006069171082</v>
      </c>
    </row>
    <row r="183" spans="1:9">
      <c r="A183" s="149" t="s">
        <v>1902</v>
      </c>
      <c r="B183" s="251">
        <f t="shared" ref="B183:I183" si="29">B173-B178</f>
        <v>348</v>
      </c>
      <c r="C183" s="251">
        <f t="shared" si="29"/>
        <v>6.1225399999999581</v>
      </c>
      <c r="D183" s="251">
        <f t="shared" si="29"/>
        <v>-0.99920979065811366</v>
      </c>
      <c r="E183" s="251">
        <f t="shared" si="29"/>
        <v>-7.9261772179436321</v>
      </c>
      <c r="F183" s="251">
        <f t="shared" si="29"/>
        <v>364.39550115935981</v>
      </c>
      <c r="G183" s="251">
        <f t="shared" si="29"/>
        <v>506.28743446419503</v>
      </c>
      <c r="H183" s="251">
        <f t="shared" si="29"/>
        <v>530.40178033192069</v>
      </c>
      <c r="I183" s="251">
        <f t="shared" si="29"/>
        <v>614.70481843672678</v>
      </c>
    </row>
    <row r="184" spans="1:9">
      <c r="A184" s="149" t="s">
        <v>1903</v>
      </c>
      <c r="B184" s="251">
        <v>0</v>
      </c>
      <c r="C184" s="251">
        <f>C183-B183</f>
        <v>-341.87746000000004</v>
      </c>
      <c r="D184" s="251">
        <f>D183-C183</f>
        <v>-7.1217497906580718</v>
      </c>
      <c r="E184" s="251">
        <f>E183-D183</f>
        <v>-6.9269674272855184</v>
      </c>
      <c r="F184" s="251">
        <f t="shared" ref="F184:I184" si="30">F183-E183</f>
        <v>372.32167837730344</v>
      </c>
      <c r="G184" s="251">
        <f t="shared" si="30"/>
        <v>141.89193330483522</v>
      </c>
      <c r="H184" s="251">
        <f t="shared" si="30"/>
        <v>24.11434586772566</v>
      </c>
      <c r="I184" s="251">
        <f t="shared" si="30"/>
        <v>84.303038104806092</v>
      </c>
    </row>
    <row r="185" spans="1:9">
      <c r="A185" s="892" t="s">
        <v>3327</v>
      </c>
    </row>
    <row r="186" spans="1:9">
      <c r="B186" s="904">
        <f>B184-B47</f>
        <v>0</v>
      </c>
      <c r="C186" s="904"/>
      <c r="D186" s="904">
        <f t="shared" ref="D186:I186" si="31">D184+D47</f>
        <v>0</v>
      </c>
      <c r="E186" s="904">
        <f t="shared" si="31"/>
        <v>0</v>
      </c>
      <c r="F186" s="904">
        <f t="shared" si="31"/>
        <v>0</v>
      </c>
      <c r="G186" s="904">
        <f t="shared" si="31"/>
        <v>0</v>
      </c>
      <c r="H186" s="904">
        <f t="shared" si="31"/>
        <v>0</v>
      </c>
      <c r="I186" s="904">
        <f t="shared" si="31"/>
        <v>0</v>
      </c>
    </row>
    <row r="192" spans="1:9">
      <c r="A192" s="903" t="s">
        <v>3335</v>
      </c>
      <c r="B192" s="903" t="s">
        <v>1251</v>
      </c>
      <c r="C192" s="903" t="s">
        <v>738</v>
      </c>
      <c r="D192" s="903" t="s">
        <v>1274</v>
      </c>
      <c r="E192" s="903" t="s">
        <v>3291</v>
      </c>
    </row>
    <row r="193" spans="1:5">
      <c r="A193" s="428" t="s">
        <v>126</v>
      </c>
      <c r="B193" s="94" t="s">
        <v>1908</v>
      </c>
      <c r="C193" s="252">
        <f>'6. NOA,IBD'!E7</f>
        <v>1.7162999999999999</v>
      </c>
      <c r="D193" s="252">
        <f>'6. NOA,IBD'!F7</f>
        <v>0</v>
      </c>
      <c r="E193" s="886">
        <f>C193+D193</f>
        <v>1.7162999999999999</v>
      </c>
    </row>
    <row r="194" spans="1:5">
      <c r="A194" s="429"/>
      <c r="B194" s="94" t="s">
        <v>1909</v>
      </c>
      <c r="C194" s="252">
        <f>ROUND('6. NOA,IBD'!E8,)</f>
        <v>1545</v>
      </c>
      <c r="D194" s="252">
        <f>'6. NOA,IBD'!F8</f>
        <v>-1195.6221111</v>
      </c>
      <c r="E194" s="252">
        <f>MAX((C194+D194),0)</f>
        <v>349.37788890000002</v>
      </c>
    </row>
    <row r="195" spans="1:5">
      <c r="A195" s="427" t="s">
        <v>55</v>
      </c>
      <c r="B195" s="427"/>
      <c r="C195" s="252"/>
      <c r="D195" s="252"/>
      <c r="E195" s="252">
        <f>SUM(E193:E194)</f>
        <v>351.09418890000001</v>
      </c>
    </row>
    <row r="196" spans="1:5">
      <c r="A196" s="892" t="s">
        <v>3327</v>
      </c>
    </row>
    <row r="198" spans="1:5">
      <c r="A198" s="903" t="s">
        <v>3336</v>
      </c>
      <c r="B198" s="903" t="s">
        <v>1251</v>
      </c>
      <c r="C198" s="903" t="s">
        <v>738</v>
      </c>
      <c r="D198" s="903" t="s">
        <v>1274</v>
      </c>
      <c r="E198" s="903" t="s">
        <v>1272</v>
      </c>
    </row>
    <row r="199" spans="1:5">
      <c r="A199" s="428" t="s">
        <v>133</v>
      </c>
      <c r="B199" s="94" t="s">
        <v>1914</v>
      </c>
      <c r="C199" s="252">
        <f>'6. NOA,IBD'!E20</f>
        <v>120</v>
      </c>
      <c r="D199" s="252"/>
      <c r="E199" s="252">
        <f>C199+D199</f>
        <v>120</v>
      </c>
    </row>
    <row r="200" spans="1:5">
      <c r="A200" s="429"/>
      <c r="B200" s="94" t="s">
        <v>1915</v>
      </c>
      <c r="C200" s="252">
        <f>'6. NOA,IBD'!E21</f>
        <v>16.029523999999999</v>
      </c>
      <c r="D200" s="252"/>
      <c r="E200" s="252">
        <f>C200+D200</f>
        <v>16.029523999999999</v>
      </c>
    </row>
    <row r="201" spans="1:5">
      <c r="A201" s="430"/>
      <c r="B201" s="426" t="s">
        <v>1918</v>
      </c>
      <c r="C201" s="252">
        <f>SUM(C199:C200)</f>
        <v>136.02952400000001</v>
      </c>
      <c r="D201" s="252"/>
      <c r="E201" s="252">
        <f>SUM(E199:E200)</f>
        <v>136.02952400000001</v>
      </c>
    </row>
    <row r="202" spans="1:5">
      <c r="A202" s="428" t="s">
        <v>135</v>
      </c>
      <c r="B202" s="94" t="s">
        <v>1916</v>
      </c>
      <c r="C202" s="252">
        <f>'6. NOA,IBD'!E25</f>
        <v>0</v>
      </c>
      <c r="D202" s="252"/>
      <c r="E202" s="252">
        <f>C202+D202</f>
        <v>0</v>
      </c>
    </row>
    <row r="203" spans="1:5">
      <c r="A203" s="429"/>
      <c r="B203" s="94" t="s">
        <v>3234</v>
      </c>
      <c r="C203" s="252">
        <f>'6. NOA,IBD'!E26</f>
        <v>2740.0852199999999</v>
      </c>
      <c r="D203" s="252"/>
      <c r="E203" s="252">
        <f t="shared" ref="E203:E205" si="32">C203+D203</f>
        <v>2740.0852199999999</v>
      </c>
    </row>
    <row r="204" spans="1:5">
      <c r="A204" s="429"/>
      <c r="B204" s="94" t="s">
        <v>1917</v>
      </c>
      <c r="C204" s="252">
        <f>'6. NOA,IBD'!E27</f>
        <v>641.55715099999998</v>
      </c>
      <c r="D204" s="252"/>
      <c r="E204" s="252">
        <f t="shared" si="32"/>
        <v>641.55715099999998</v>
      </c>
    </row>
    <row r="205" spans="1:5">
      <c r="A205" s="430"/>
      <c r="B205" s="426" t="s">
        <v>1918</v>
      </c>
      <c r="C205" s="252">
        <f>'6. NOA,IBD'!E28</f>
        <v>3381.6423709999999</v>
      </c>
      <c r="D205" s="252"/>
      <c r="E205" s="252">
        <f t="shared" si="32"/>
        <v>3381.6423709999999</v>
      </c>
    </row>
    <row r="206" spans="1:5">
      <c r="A206" s="427" t="s">
        <v>55</v>
      </c>
      <c r="B206" s="427"/>
      <c r="C206" s="252">
        <f>C201+C205</f>
        <v>3517.6718949999999</v>
      </c>
      <c r="D206" s="252"/>
      <c r="E206" s="252">
        <f>E201+E205</f>
        <v>3517.6718949999999</v>
      </c>
    </row>
    <row r="207" spans="1:5">
      <c r="A207" s="892" t="s">
        <v>3327</v>
      </c>
    </row>
  </sheetData>
  <phoneticPr fontId="1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80DB0-768A-47E2-851E-D97DAC521CE6}">
  <sheetPr>
    <tabColor theme="4"/>
  </sheetPr>
  <dimension ref="A1:Z62"/>
  <sheetViews>
    <sheetView showGridLines="0" zoomScaleNormal="100" workbookViewId="0">
      <selection activeCell="C61" sqref="C61"/>
    </sheetView>
  </sheetViews>
  <sheetFormatPr defaultColWidth="9.140625" defaultRowHeight="13.5"/>
  <cols>
    <col min="1" max="1" width="4.140625" style="85" customWidth="1"/>
    <col min="2" max="2" width="24.85546875" style="85" customWidth="1"/>
    <col min="3" max="12" width="16" style="85" customWidth="1"/>
    <col min="13" max="16384" width="9.140625" style="85"/>
  </cols>
  <sheetData>
    <row r="1" spans="1:26" ht="20.25">
      <c r="A1" s="309" t="str" cm="1">
        <f t="array" aca="1" ref="A1" ca="1">REPLACE(CELL("filename",$A$1),1,FIND("]",CELL("filename",$A$1),1),"")</f>
        <v>DCF</v>
      </c>
      <c r="B1" s="309"/>
      <c r="C1" s="309"/>
      <c r="D1" s="309"/>
      <c r="E1" s="309"/>
      <c r="F1" s="309"/>
      <c r="G1" s="309"/>
      <c r="H1" s="309"/>
      <c r="I1" s="309"/>
      <c r="J1" s="309"/>
      <c r="K1" s="885" t="s">
        <v>3310</v>
      </c>
      <c r="L1" s="885"/>
    </row>
    <row r="2" spans="1:26">
      <c r="A2" s="107"/>
      <c r="B2" s="1"/>
      <c r="G2" s="1"/>
      <c r="H2" s="1"/>
      <c r="I2" s="1"/>
      <c r="J2" s="1"/>
      <c r="K2" s="1"/>
      <c r="L2" s="1"/>
      <c r="M2" s="1"/>
      <c r="N2" s="1"/>
    </row>
    <row r="3" spans="1:26">
      <c r="A3" s="106" t="s">
        <v>93</v>
      </c>
      <c r="B3" s="107" t="s">
        <v>95</v>
      </c>
      <c r="E3" s="1"/>
      <c r="F3" s="1"/>
      <c r="G3" s="1"/>
      <c r="H3" s="1"/>
      <c r="I3" s="1"/>
      <c r="J3" s="1"/>
      <c r="K3" s="1"/>
      <c r="L3" s="1"/>
      <c r="M3" s="1"/>
      <c r="N3" s="1"/>
    </row>
    <row r="4" spans="1:26">
      <c r="A4" s="1"/>
      <c r="B4" s="1"/>
      <c r="D4" s="1"/>
      <c r="E4" s="474">
        <v>45596</v>
      </c>
      <c r="F4" s="474">
        <v>45657</v>
      </c>
      <c r="G4" s="474">
        <v>46022</v>
      </c>
      <c r="H4" s="474">
        <v>46387</v>
      </c>
      <c r="I4" s="474">
        <v>46752</v>
      </c>
      <c r="J4" s="474">
        <v>47118</v>
      </c>
      <c r="K4" s="474"/>
    </row>
    <row r="5" spans="1:26">
      <c r="A5" s="1"/>
      <c r="B5" s="254"/>
      <c r="C5" s="190">
        <v>2023</v>
      </c>
      <c r="D5" s="190" t="s">
        <v>2358</v>
      </c>
      <c r="E5" s="190" t="s">
        <v>2359</v>
      </c>
      <c r="F5" s="189">
        <v>2024</v>
      </c>
      <c r="G5" s="189">
        <v>2025</v>
      </c>
      <c r="H5" s="189">
        <v>2026</v>
      </c>
      <c r="I5" s="189">
        <v>2027</v>
      </c>
      <c r="J5" s="189">
        <v>2028</v>
      </c>
      <c r="K5" s="483" t="s">
        <v>2040</v>
      </c>
      <c r="L5" s="385"/>
      <c r="S5" s="129"/>
      <c r="T5" s="129"/>
      <c r="U5" s="129"/>
      <c r="V5" s="129"/>
      <c r="W5" s="129"/>
      <c r="X5" s="129"/>
      <c r="Z5" s="129"/>
    </row>
    <row r="6" spans="1:26">
      <c r="A6" s="1"/>
      <c r="B6" s="255" t="s">
        <v>1271</v>
      </c>
      <c r="C6" s="147"/>
      <c r="D6" s="147"/>
      <c r="E6" s="423"/>
      <c r="F6" s="147"/>
      <c r="G6" s="423"/>
      <c r="H6" s="423"/>
      <c r="I6" s="423"/>
      <c r="J6" s="423"/>
      <c r="K6" s="484"/>
      <c r="L6" s="386" t="s">
        <v>1678</v>
      </c>
      <c r="N6" s="148" t="s">
        <v>736</v>
      </c>
      <c r="O6" s="148"/>
      <c r="P6" s="148"/>
      <c r="Q6" s="148"/>
      <c r="R6" s="148"/>
      <c r="S6" s="129"/>
      <c r="T6" s="148" t="s">
        <v>740</v>
      </c>
      <c r="U6" s="907"/>
      <c r="V6" s="907"/>
      <c r="W6" s="148"/>
      <c r="X6" s="148"/>
      <c r="Y6" s="148"/>
      <c r="Z6" s="148"/>
    </row>
    <row r="7" spans="1:26">
      <c r="A7" s="1"/>
      <c r="B7" s="149" t="s">
        <v>186</v>
      </c>
      <c r="C7" s="251">
        <f>'1. Sales'!K8</f>
        <v>13185.058888715013</v>
      </c>
      <c r="D7" s="251">
        <f>'1. Sales'!L8</f>
        <v>10942.090075</v>
      </c>
      <c r="E7" s="251">
        <f>F7-D7</f>
        <v>2624.5756849675963</v>
      </c>
      <c r="F7" s="251">
        <f>'1. Sales'!N8</f>
        <v>13566.665759967596</v>
      </c>
      <c r="G7" s="251">
        <f>'1. Sales'!O8</f>
        <v>22905.153081665838</v>
      </c>
      <c r="H7" s="251">
        <f>'1. Sales'!P8</f>
        <v>29712.770752919827</v>
      </c>
      <c r="I7" s="251">
        <f>'1. Sales'!Q8</f>
        <v>33269.354756009248</v>
      </c>
      <c r="J7" s="251">
        <f>'1. Sales'!R8</f>
        <v>36741.800832397457</v>
      </c>
      <c r="K7" s="251">
        <f>J7*(1+$D$33)</f>
        <v>36741.800832397457</v>
      </c>
      <c r="L7" s="431"/>
      <c r="N7" s="151">
        <f t="shared" ref="N7" si="0">F7/C7-1</f>
        <v>2.8942371397309152E-2</v>
      </c>
      <c r="O7" s="151">
        <f>G7/F7-1</f>
        <v>0.68834063482673624</v>
      </c>
      <c r="P7" s="151">
        <f>H7/G7-1</f>
        <v>0.29720900126631622</v>
      </c>
      <c r="Q7" s="151">
        <f>I7/H7-1</f>
        <v>0.11969883363166067</v>
      </c>
      <c r="R7" s="151">
        <f>J7/I7-1</f>
        <v>0.10437371274118257</v>
      </c>
      <c r="S7" s="129"/>
      <c r="Y7" s="129"/>
      <c r="Z7" s="129"/>
    </row>
    <row r="8" spans="1:26">
      <c r="A8" s="1"/>
      <c r="B8" s="149" t="s">
        <v>90</v>
      </c>
      <c r="C8" s="251">
        <f>'2. COGS'!K8</f>
        <v>4507.7767100000001</v>
      </c>
      <c r="D8" s="251">
        <f>'2. COGS'!L8</f>
        <v>3662.5654909999998</v>
      </c>
      <c r="E8" s="251">
        <f>'2. COGS'!M8</f>
        <v>714.10290940000016</v>
      </c>
      <c r="F8" s="251">
        <f>D8+E8</f>
        <v>4376.6684003999999</v>
      </c>
      <c r="G8" s="251">
        <f>'2. COGS'!O8</f>
        <v>7452.1292689805659</v>
      </c>
      <c r="H8" s="251">
        <f>'2. COGS'!P8</f>
        <v>9634.2738340527594</v>
      </c>
      <c r="I8" s="251">
        <f>'2. COGS'!Q8</f>
        <v>10752.732726518832</v>
      </c>
      <c r="J8" s="251">
        <f>'2. COGS'!R8</f>
        <v>11858.591861537458</v>
      </c>
      <c r="K8" s="251">
        <f>J8*(1+$D$33)</f>
        <v>11858.591861537458</v>
      </c>
      <c r="L8" s="431"/>
      <c r="N8" s="151">
        <f t="shared" ref="N8:N17" si="1">F8/C8-1</f>
        <v>-2.9084916586296528E-2</v>
      </c>
      <c r="O8" s="151">
        <f t="shared" ref="O8:O17" si="2">G8/F8-1</f>
        <v>0.70269451263419636</v>
      </c>
      <c r="P8" s="151">
        <f t="shared" ref="P8:P17" si="3">H8/G8-1</f>
        <v>0.29282162001072032</v>
      </c>
      <c r="Q8" s="151">
        <f t="shared" ref="Q8:Q17" si="4">I8/H8-1</f>
        <v>0.11609166520810654</v>
      </c>
      <c r="R8" s="151">
        <f t="shared" ref="R8:R17" si="5">J8/I8-1</f>
        <v>0.10284447341384295</v>
      </c>
      <c r="S8" s="129"/>
      <c r="T8" s="151">
        <f>C8/C$7</f>
        <v>0.34188521629267582</v>
      </c>
      <c r="U8" s="151">
        <f>D8/D$7</f>
        <v>0.33472265955551456</v>
      </c>
      <c r="V8" s="151">
        <f>E8/E$7</f>
        <v>0.27208318414670396</v>
      </c>
      <c r="W8" s="151">
        <f t="shared" ref="W8:X14" si="6">F8/F$7</f>
        <v>0.32260457195861908</v>
      </c>
      <c r="X8" s="151">
        <f t="shared" si="6"/>
        <v>0.32534728069316138</v>
      </c>
      <c r="Y8" s="151">
        <f t="shared" ref="Y8:Z14" si="7">I8/I$7</f>
        <v>0.32320232253908171</v>
      </c>
      <c r="Z8" s="151">
        <f t="shared" si="7"/>
        <v>0.32275478046468054</v>
      </c>
    </row>
    <row r="9" spans="1:26">
      <c r="A9" s="1"/>
      <c r="B9" s="149" t="s">
        <v>2037</v>
      </c>
      <c r="C9" s="251">
        <f>C7-C8</f>
        <v>8677.2821787150133</v>
      </c>
      <c r="D9" s="251">
        <f t="shared" ref="D9:K9" si="8">D7-D8</f>
        <v>7279.5245840000007</v>
      </c>
      <c r="E9" s="251">
        <f t="shared" si="8"/>
        <v>1910.4727755675963</v>
      </c>
      <c r="F9" s="251">
        <f t="shared" si="8"/>
        <v>9189.9973595675965</v>
      </c>
      <c r="G9" s="251">
        <f t="shared" si="8"/>
        <v>15453.023812685271</v>
      </c>
      <c r="H9" s="251">
        <f t="shared" si="8"/>
        <v>20078.496918867066</v>
      </c>
      <c r="I9" s="251">
        <f t="shared" si="8"/>
        <v>22516.622029490416</v>
      </c>
      <c r="J9" s="251">
        <f t="shared" si="8"/>
        <v>24883.20897086</v>
      </c>
      <c r="K9" s="251">
        <f t="shared" si="8"/>
        <v>24883.20897086</v>
      </c>
      <c r="L9" s="431"/>
      <c r="N9" s="151"/>
      <c r="O9" s="151"/>
      <c r="P9" s="151"/>
      <c r="Q9" s="151"/>
      <c r="R9" s="151"/>
      <c r="S9" s="129"/>
      <c r="T9" s="151"/>
      <c r="U9" s="151"/>
      <c r="V9" s="151"/>
      <c r="W9" s="151"/>
      <c r="X9" s="151"/>
      <c r="Y9" s="151"/>
      <c r="Z9" s="151"/>
    </row>
    <row r="10" spans="1:26">
      <c r="A10" s="1"/>
      <c r="B10" s="149" t="s">
        <v>2038</v>
      </c>
      <c r="C10" s="482">
        <f>C9/C7</f>
        <v>0.65811478370732424</v>
      </c>
      <c r="D10" s="482">
        <f t="shared" ref="D10:K10" si="9">D9/D7</f>
        <v>0.6652773404444855</v>
      </c>
      <c r="E10" s="482">
        <f t="shared" si="9"/>
        <v>0.72791681585329604</v>
      </c>
      <c r="F10" s="482">
        <f t="shared" si="9"/>
        <v>0.67739542804138098</v>
      </c>
      <c r="G10" s="482">
        <f t="shared" si="9"/>
        <v>0.67465271930683857</v>
      </c>
      <c r="H10" s="482">
        <f t="shared" si="9"/>
        <v>0.67575309909103587</v>
      </c>
      <c r="I10" s="482">
        <f t="shared" si="9"/>
        <v>0.67679767746091835</v>
      </c>
      <c r="J10" s="482">
        <f t="shared" si="9"/>
        <v>0.67724521953531946</v>
      </c>
      <c r="K10" s="482">
        <f t="shared" si="9"/>
        <v>0.67724521953531946</v>
      </c>
      <c r="L10" s="431"/>
      <c r="N10" s="151"/>
      <c r="O10" s="151"/>
      <c r="P10" s="151"/>
      <c r="Q10" s="151"/>
      <c r="R10" s="151"/>
      <c r="S10" s="129"/>
      <c r="T10" s="151"/>
      <c r="U10" s="151"/>
      <c r="V10" s="151"/>
      <c r="W10" s="151"/>
      <c r="X10" s="151"/>
      <c r="Y10" s="151"/>
      <c r="Z10" s="151"/>
    </row>
    <row r="11" spans="1:26">
      <c r="A11" s="1"/>
      <c r="B11" s="149" t="s">
        <v>151</v>
      </c>
      <c r="C11" s="251">
        <f>SUM(C12:C15)</f>
        <v>11875.113705481188</v>
      </c>
      <c r="D11" s="251">
        <f t="shared" ref="D11:K11" si="10">SUM(D12:D15)</f>
        <v>9816.2495426666665</v>
      </c>
      <c r="E11" s="251">
        <f t="shared" si="10"/>
        <v>2622.561261997083</v>
      </c>
      <c r="F11" s="251">
        <f t="shared" si="10"/>
        <v>12438.810804663748</v>
      </c>
      <c r="G11" s="251">
        <f t="shared" si="10"/>
        <v>14591.683564079203</v>
      </c>
      <c r="H11" s="251">
        <f t="shared" si="10"/>
        <v>18423.563710881612</v>
      </c>
      <c r="I11" s="251">
        <f t="shared" si="10"/>
        <v>21296.575777009359</v>
      </c>
      <c r="J11" s="251">
        <f t="shared" si="10"/>
        <v>23064.423166583721</v>
      </c>
      <c r="K11" s="251">
        <f t="shared" si="10"/>
        <v>23064.423166583721</v>
      </c>
      <c r="L11" s="431"/>
      <c r="N11" s="151">
        <f t="shared" si="1"/>
        <v>4.7468774881909148E-2</v>
      </c>
      <c r="O11" s="151">
        <f t="shared" si="2"/>
        <v>0.17307705641830862</v>
      </c>
      <c r="P11" s="151">
        <f t="shared" si="3"/>
        <v>0.26260713028587501</v>
      </c>
      <c r="Q11" s="151">
        <f t="shared" si="4"/>
        <v>0.15594225477836532</v>
      </c>
      <c r="R11" s="151">
        <f t="shared" si="5"/>
        <v>8.3010874991595429E-2</v>
      </c>
      <c r="S11" s="129"/>
      <c r="T11" s="151">
        <f t="shared" ref="T11:V14" si="11">C11/C$7</f>
        <v>0.90064927321978083</v>
      </c>
      <c r="U11" s="151">
        <f t="shared" si="11"/>
        <v>0.89710918804209039</v>
      </c>
      <c r="V11" s="151">
        <f t="shared" si="11"/>
        <v>0.9992324767077394</v>
      </c>
      <c r="W11" s="151">
        <f t="shared" si="6"/>
        <v>0.91686572255418031</v>
      </c>
      <c r="X11" s="151">
        <f t="shared" si="6"/>
        <v>0.63704807001525543</v>
      </c>
      <c r="Y11" s="151">
        <f t="shared" si="7"/>
        <v>0.64012590364899347</v>
      </c>
      <c r="Z11" s="151">
        <f t="shared" si="7"/>
        <v>0.62774340516936311</v>
      </c>
    </row>
    <row r="12" spans="1:26">
      <c r="A12" s="1"/>
      <c r="B12" s="152" t="s">
        <v>2000</v>
      </c>
      <c r="C12" s="252">
        <f>'3. SG&amp;A'!K9</f>
        <v>5670.3718597258357</v>
      </c>
      <c r="D12" s="252">
        <f>'3. SG&amp;A'!L9</f>
        <v>4448.7371679999997</v>
      </c>
      <c r="E12" s="252">
        <f>'3. SG&amp;A'!M9</f>
        <v>889.74743359999991</v>
      </c>
      <c r="F12" s="252">
        <f>'3. SG&amp;A'!N9</f>
        <v>5338.4846015999992</v>
      </c>
      <c r="G12" s="252">
        <f>'3. SG&amp;A'!O9</f>
        <v>6933.76165187277</v>
      </c>
      <c r="H12" s="252">
        <f>'3. SG&amp;A'!P9</f>
        <v>9254.2713106476349</v>
      </c>
      <c r="I12" s="252">
        <f>'3. SG&amp;A'!Q9</f>
        <v>11070.738804920707</v>
      </c>
      <c r="J12" s="252">
        <f>'3. SG&amp;A'!R9</f>
        <v>12509.935668466425</v>
      </c>
      <c r="K12" s="252">
        <f>J12*(1+$D$33)</f>
        <v>12509.935668466425</v>
      </c>
      <c r="L12" s="365"/>
      <c r="N12" s="151">
        <f t="shared" si="1"/>
        <v>-5.8530069338677104E-2</v>
      </c>
      <c r="O12" s="151">
        <f t="shared" si="2"/>
        <v>0.29882582218082065</v>
      </c>
      <c r="P12" s="151">
        <f t="shared" si="3"/>
        <v>0.33466821839024541</v>
      </c>
      <c r="Q12" s="151">
        <f t="shared" si="4"/>
        <v>0.1962842273905574</v>
      </c>
      <c r="R12" s="151">
        <f t="shared" si="5"/>
        <v>0.13000007397031399</v>
      </c>
      <c r="S12" s="129"/>
      <c r="T12" s="151">
        <f t="shared" si="11"/>
        <v>0.43006041213657847</v>
      </c>
      <c r="U12" s="151">
        <f t="shared" si="11"/>
        <v>0.40657106069381355</v>
      </c>
      <c r="V12" s="151">
        <f t="shared" si="11"/>
        <v>0.33900620153424343</v>
      </c>
      <c r="W12" s="151">
        <f t="shared" si="6"/>
        <v>0.393500119782766</v>
      </c>
      <c r="X12" s="151">
        <f t="shared" si="6"/>
        <v>0.30271623276872217</v>
      </c>
      <c r="Y12" s="151">
        <f t="shared" si="7"/>
        <v>0.33276085112294113</v>
      </c>
      <c r="Z12" s="151">
        <f t="shared" si="7"/>
        <v>0.34048237661327863</v>
      </c>
    </row>
    <row r="13" spans="1:26">
      <c r="A13" s="1"/>
      <c r="B13" s="152" t="s">
        <v>1609</v>
      </c>
      <c r="C13" s="252">
        <f>'3. SG&amp;A'!K10</f>
        <v>3208.0579088124955</v>
      </c>
      <c r="D13" s="252">
        <f>'3. SG&amp;A'!L10</f>
        <v>2296.4043799999999</v>
      </c>
      <c r="E13" s="252">
        <f>'3. SG&amp;A'!M10</f>
        <v>459.28087599999998</v>
      </c>
      <c r="F13" s="252">
        <f>'3. SG&amp;A'!N10</f>
        <v>2755.6852559999998</v>
      </c>
      <c r="G13" s="252">
        <f>'3. SG&amp;A'!O10</f>
        <v>3815.3635975033858</v>
      </c>
      <c r="H13" s="252">
        <f>'3. SG&amp;A'!P10</f>
        <v>5096.9244658120788</v>
      </c>
      <c r="I13" s="252">
        <f>'3. SG&amp;A'!Q10</f>
        <v>5874.7634778981283</v>
      </c>
      <c r="J13" s="252">
        <f>'3. SG&amp;A'!R10</f>
        <v>6344.3177182485842</v>
      </c>
      <c r="K13" s="252">
        <f>J13*(1+$D$33)</f>
        <v>6344.3177182485842</v>
      </c>
      <c r="L13" s="365"/>
      <c r="N13" s="151">
        <f t="shared" si="1"/>
        <v>-0.14101137375663753</v>
      </c>
      <c r="O13" s="151">
        <f t="shared" si="2"/>
        <v>0.3845425885253515</v>
      </c>
      <c r="P13" s="151">
        <f t="shared" si="3"/>
        <v>0.33589481986652414</v>
      </c>
      <c r="Q13" s="151">
        <f t="shared" si="4"/>
        <v>0.15260948387668893</v>
      </c>
      <c r="R13" s="151">
        <f t="shared" si="5"/>
        <v>7.992734381852129E-2</v>
      </c>
      <c r="S13" s="129"/>
      <c r="T13" s="151">
        <f t="shared" si="11"/>
        <v>0.24331009333285927</v>
      </c>
      <c r="U13" s="151">
        <f t="shared" si="11"/>
        <v>0.20986889746472864</v>
      </c>
      <c r="V13" s="151">
        <f t="shared" si="11"/>
        <v>0.1749924296832272</v>
      </c>
      <c r="W13" s="151">
        <f t="shared" si="6"/>
        <v>0.20312177691673164</v>
      </c>
      <c r="X13" s="151">
        <f t="shared" si="6"/>
        <v>0.16657228108889388</v>
      </c>
      <c r="Y13" s="151">
        <f t="shared" si="7"/>
        <v>0.17658182796097072</v>
      </c>
      <c r="Z13" s="151">
        <f t="shared" si="7"/>
        <v>0.17267302022535644</v>
      </c>
    </row>
    <row r="14" spans="1:26">
      <c r="A14" s="1"/>
      <c r="B14" s="152" t="s">
        <v>1610</v>
      </c>
      <c r="C14" s="252">
        <f>'3. SG&amp;A'!K11</f>
        <v>1011.8099487714286</v>
      </c>
      <c r="D14" s="252">
        <f>'3. SG&amp;A'!L11</f>
        <v>1640.565016</v>
      </c>
      <c r="E14" s="252">
        <f>'3. SG&amp;A'!M11</f>
        <v>328.11300319999998</v>
      </c>
      <c r="F14" s="252">
        <f>D14+E14</f>
        <v>1968.6780192000001</v>
      </c>
      <c r="G14" s="252">
        <f>'3. SG&amp;A'!O11</f>
        <v>1403.4969600947288</v>
      </c>
      <c r="H14" s="252">
        <f>'3. SG&amp;A'!P11</f>
        <v>1640.2340264172849</v>
      </c>
      <c r="I14" s="252">
        <f>'3. SG&amp;A'!Q11</f>
        <v>1880.3324731480907</v>
      </c>
      <c r="J14" s="252">
        <f>'3. SG&amp;A'!R11</f>
        <v>2058.2013434719447</v>
      </c>
      <c r="K14" s="252">
        <f>J14*(1+$D$33)</f>
        <v>2058.2013434719447</v>
      </c>
      <c r="L14" s="365"/>
      <c r="N14" s="151">
        <f t="shared" si="1"/>
        <v>0.94569940885680248</v>
      </c>
      <c r="O14" s="151">
        <f t="shared" si="2"/>
        <v>-0.28708658988072644</v>
      </c>
      <c r="P14" s="151">
        <f t="shared" si="3"/>
        <v>0.16867657932552804</v>
      </c>
      <c r="Q14" s="151">
        <f t="shared" si="4"/>
        <v>0.14638060353817051</v>
      </c>
      <c r="R14" s="151">
        <f t="shared" si="5"/>
        <v>9.4594372465451437E-2</v>
      </c>
      <c r="S14" s="129"/>
      <c r="T14" s="151">
        <f t="shared" si="11"/>
        <v>7.673913004950085E-2</v>
      </c>
      <c r="U14" s="151">
        <f t="shared" si="11"/>
        <v>0.14993159485574789</v>
      </c>
      <c r="V14" s="151">
        <f t="shared" si="11"/>
        <v>0.12501563779596281</v>
      </c>
      <c r="W14" s="151">
        <f t="shared" si="6"/>
        <v>0.14511141160484389</v>
      </c>
      <c r="X14" s="151">
        <f t="shared" si="6"/>
        <v>6.1274288588716815E-2</v>
      </c>
      <c r="Y14" s="151">
        <f t="shared" si="7"/>
        <v>5.6518453301486325E-2</v>
      </c>
      <c r="Z14" s="151">
        <f t="shared" si="7"/>
        <v>5.6017976714334172E-2</v>
      </c>
    </row>
    <row r="15" spans="1:26">
      <c r="A15" s="1"/>
      <c r="B15" s="152" t="s">
        <v>1964</v>
      </c>
      <c r="C15" s="252">
        <f>'3. SG&amp;A'!K12</f>
        <v>1984.8739881714284</v>
      </c>
      <c r="D15" s="252">
        <f>'3. SG&amp;A'!L12</f>
        <v>1430.5429786666666</v>
      </c>
      <c r="E15" s="252">
        <f>'3. SG&amp;A'!M12</f>
        <v>945.41994919708304</v>
      </c>
      <c r="F15" s="252">
        <f>'3. SG&amp;A'!N12</f>
        <v>2375.9629278637494</v>
      </c>
      <c r="G15" s="252">
        <f>'3. SG&amp;A'!O12</f>
        <v>2439.0613546083168</v>
      </c>
      <c r="H15" s="252">
        <f>'3. SG&amp;A'!P12</f>
        <v>2432.1339080046132</v>
      </c>
      <c r="I15" s="252">
        <f>'3. SG&amp;A'!Q12</f>
        <v>2470.7410210424327</v>
      </c>
      <c r="J15" s="252">
        <f>'3. SG&amp;A'!R12</f>
        <v>2151.9684363967699</v>
      </c>
      <c r="K15" s="252">
        <f>J15*(1+$D$33)</f>
        <v>2151.9684363967699</v>
      </c>
      <c r="L15" s="365"/>
      <c r="N15" s="151">
        <f t="shared" si="1"/>
        <v>0.19703464402423498</v>
      </c>
      <c r="O15" s="151">
        <f t="shared" si="2"/>
        <v>2.6556991274817587E-2</v>
      </c>
      <c r="P15" s="151">
        <f t="shared" si="3"/>
        <v>-2.8402100630289251E-3</v>
      </c>
      <c r="Q15" s="151">
        <f t="shared" si="4"/>
        <v>1.587376127225415E-2</v>
      </c>
      <c r="R15" s="151">
        <f t="shared" si="5"/>
        <v>-0.12901901977212049</v>
      </c>
      <c r="S15" s="129"/>
      <c r="T15" s="151"/>
      <c r="U15" s="151"/>
      <c r="V15" s="151"/>
      <c r="W15" s="151"/>
      <c r="X15" s="151"/>
      <c r="Y15" s="151"/>
      <c r="Z15" s="151"/>
    </row>
    <row r="16" spans="1:26">
      <c r="A16" s="1"/>
      <c r="B16" s="149" t="s">
        <v>3285</v>
      </c>
      <c r="C16" s="908">
        <f>C11/C7</f>
        <v>0.90064927321978083</v>
      </c>
      <c r="D16" s="908">
        <f t="shared" ref="D16:K16" si="12">D11/D7</f>
        <v>0.89710918804209039</v>
      </c>
      <c r="E16" s="908">
        <f t="shared" si="12"/>
        <v>0.9992324767077394</v>
      </c>
      <c r="F16" s="908">
        <f t="shared" si="12"/>
        <v>0.91686572255418031</v>
      </c>
      <c r="G16" s="908">
        <f t="shared" si="12"/>
        <v>0.63704807001525543</v>
      </c>
      <c r="H16" s="908">
        <f t="shared" si="12"/>
        <v>0.62005539180728064</v>
      </c>
      <c r="I16" s="908">
        <f t="shared" si="12"/>
        <v>0.64012590364899347</v>
      </c>
      <c r="J16" s="908">
        <f t="shared" si="12"/>
        <v>0.62774340516936311</v>
      </c>
      <c r="K16" s="908">
        <f t="shared" si="12"/>
        <v>0.62774340516936311</v>
      </c>
      <c r="L16" s="431"/>
      <c r="N16" s="151"/>
      <c r="O16" s="151"/>
      <c r="P16" s="151"/>
      <c r="Q16" s="151"/>
      <c r="R16" s="151"/>
      <c r="S16" s="129"/>
      <c r="T16" s="151"/>
      <c r="U16" s="151"/>
      <c r="V16" s="151"/>
      <c r="W16" s="151"/>
      <c r="X16" s="151"/>
      <c r="Y16" s="151"/>
      <c r="Z16" s="151"/>
    </row>
    <row r="17" spans="1:26">
      <c r="A17" s="1"/>
      <c r="B17" s="149" t="s">
        <v>5</v>
      </c>
      <c r="C17" s="251">
        <f t="shared" ref="C17:K17" si="13">C7-C8-C11</f>
        <v>-3197.8315267661746</v>
      </c>
      <c r="D17" s="251">
        <f t="shared" si="13"/>
        <v>-2536.7249586666658</v>
      </c>
      <c r="E17" s="251">
        <f t="shared" si="13"/>
        <v>-712.08848642948669</v>
      </c>
      <c r="F17" s="251">
        <f t="shared" si="13"/>
        <v>-3248.8134450961516</v>
      </c>
      <c r="G17" s="251">
        <f t="shared" si="13"/>
        <v>861.34024860606769</v>
      </c>
      <c r="H17" s="251">
        <f t="shared" si="13"/>
        <v>1654.9332079854539</v>
      </c>
      <c r="I17" s="251">
        <f t="shared" si="13"/>
        <v>1220.0462524810573</v>
      </c>
      <c r="J17" s="251">
        <f t="shared" si="13"/>
        <v>1818.7858042762782</v>
      </c>
      <c r="K17" s="251">
        <f t="shared" si="13"/>
        <v>1818.7858042762782</v>
      </c>
      <c r="L17" s="431"/>
      <c r="N17" s="151">
        <f t="shared" si="1"/>
        <v>1.5942652983202299E-2</v>
      </c>
      <c r="O17" s="151">
        <f t="shared" si="2"/>
        <v>-1.2651245641408553</v>
      </c>
      <c r="P17" s="151">
        <f t="shared" si="3"/>
        <v>0.92134665791327075</v>
      </c>
      <c r="Q17" s="151">
        <f t="shared" si="4"/>
        <v>-0.26278217961061001</v>
      </c>
      <c r="R17" s="151">
        <f t="shared" si="5"/>
        <v>0.4907515191146552</v>
      </c>
      <c r="S17" s="129"/>
      <c r="T17" s="151">
        <f>C17/C$7</f>
        <v>-0.24253448951245665</v>
      </c>
      <c r="U17" s="151">
        <f>D17/D$7</f>
        <v>-0.23183184759760495</v>
      </c>
      <c r="V17" s="151">
        <f>E17/E$7</f>
        <v>-0.27131566085444336</v>
      </c>
      <c r="W17" s="151">
        <f>F17/F$7</f>
        <v>-0.23947029451279939</v>
      </c>
      <c r="X17" s="151">
        <f>G17/G$7</f>
        <v>3.7604649291583102E-2</v>
      </c>
      <c r="Y17" s="151">
        <f>I17/I$7</f>
        <v>3.6671773811924845E-2</v>
      </c>
      <c r="Z17" s="151">
        <f>J17/J$7</f>
        <v>4.9501814365956319E-2</v>
      </c>
    </row>
    <row r="18" spans="1:26">
      <c r="A18" s="1"/>
      <c r="B18" s="94" t="s">
        <v>4</v>
      </c>
      <c r="C18" s="252">
        <f>Assumption!C55</f>
        <v>0</v>
      </c>
      <c r="D18" s="252"/>
      <c r="E18" s="252"/>
      <c r="F18" s="252">
        <f>Assumption!D55</f>
        <v>0</v>
      </c>
      <c r="G18" s="252">
        <f>Assumption!E55</f>
        <v>0</v>
      </c>
      <c r="H18" s="252">
        <f>Assumption!F55</f>
        <v>0</v>
      </c>
      <c r="I18" s="252">
        <f>Assumption!G55</f>
        <v>79.888809171073135</v>
      </c>
      <c r="J18" s="252">
        <f>Assumption!H55</f>
        <v>358.1262330937422</v>
      </c>
      <c r="K18" s="252">
        <f>Assumption!I55</f>
        <v>358.1262330937422</v>
      </c>
      <c r="L18" s="365"/>
      <c r="M18" s="104"/>
      <c r="N18" s="151"/>
      <c r="O18" s="151"/>
      <c r="P18" s="151"/>
      <c r="Q18" s="151"/>
      <c r="R18" s="151"/>
      <c r="S18" s="129"/>
      <c r="T18" s="129"/>
      <c r="U18" s="129"/>
      <c r="V18" s="129"/>
      <c r="W18" s="129"/>
      <c r="X18" s="129"/>
      <c r="Y18" s="129"/>
      <c r="Z18" s="129"/>
    </row>
    <row r="19" spans="1:26">
      <c r="A19" s="1"/>
      <c r="B19" s="149" t="s">
        <v>3</v>
      </c>
      <c r="C19" s="251">
        <f t="shared" ref="C19:K19" si="14">C17-C18</f>
        <v>-3197.8315267661746</v>
      </c>
      <c r="D19" s="251">
        <f t="shared" si="14"/>
        <v>-2536.7249586666658</v>
      </c>
      <c r="E19" s="251">
        <f t="shared" si="14"/>
        <v>-712.08848642948669</v>
      </c>
      <c r="F19" s="251">
        <f t="shared" si="14"/>
        <v>-3248.8134450961516</v>
      </c>
      <c r="G19" s="251">
        <f t="shared" si="14"/>
        <v>861.34024860606769</v>
      </c>
      <c r="H19" s="251">
        <f t="shared" si="14"/>
        <v>1654.9332079854539</v>
      </c>
      <c r="I19" s="251">
        <f t="shared" si="14"/>
        <v>1140.1574433099843</v>
      </c>
      <c r="J19" s="251">
        <f t="shared" si="14"/>
        <v>1460.659571182536</v>
      </c>
      <c r="K19" s="251">
        <f t="shared" si="14"/>
        <v>1460.659571182536</v>
      </c>
      <c r="L19" s="431"/>
      <c r="M19" s="104"/>
      <c r="N19" s="151"/>
      <c r="O19" s="151"/>
      <c r="P19" s="151"/>
      <c r="Q19" s="151"/>
      <c r="R19" s="151"/>
      <c r="S19" s="129"/>
      <c r="T19" s="129"/>
      <c r="U19" s="129"/>
      <c r="V19" s="129"/>
      <c r="W19" s="129"/>
      <c r="X19" s="129"/>
      <c r="Y19" s="129"/>
      <c r="Z19" s="129"/>
    </row>
    <row r="20" spans="1:26">
      <c r="A20" s="1"/>
      <c r="B20" s="149" t="s">
        <v>2</v>
      </c>
      <c r="C20" s="251"/>
      <c r="D20" s="251"/>
      <c r="E20" s="251">
        <f t="shared" ref="E20:K20" si="15">SUM(E21:E23)</f>
        <v>952.54169898774114</v>
      </c>
      <c r="F20" s="251">
        <f t="shared" si="15"/>
        <v>-106.88331901696483</v>
      </c>
      <c r="G20" s="251">
        <f t="shared" si="15"/>
        <v>-2507.8582292668425</v>
      </c>
      <c r="H20" s="251">
        <f t="shared" si="15"/>
        <v>-87.522225781475299</v>
      </c>
      <c r="I20" s="251">
        <f t="shared" si="15"/>
        <v>31.892154683273475</v>
      </c>
      <c r="J20" s="251">
        <f t="shared" si="15"/>
        <v>2067.6653982919638</v>
      </c>
      <c r="K20" s="251">
        <f t="shared" si="15"/>
        <v>0</v>
      </c>
      <c r="L20" s="431"/>
      <c r="M20" s="104"/>
      <c r="N20" s="154"/>
      <c r="O20" s="154"/>
      <c r="P20" s="154"/>
      <c r="Q20" s="154"/>
      <c r="R20" s="154"/>
      <c r="S20" s="129"/>
      <c r="T20" s="129"/>
      <c r="U20" s="129"/>
      <c r="V20" s="129"/>
      <c r="W20" s="129"/>
      <c r="X20" s="129"/>
      <c r="Y20" s="129"/>
      <c r="Z20" s="129"/>
    </row>
    <row r="21" spans="1:26">
      <c r="A21" s="1"/>
      <c r="B21" s="152" t="s">
        <v>96</v>
      </c>
      <c r="C21" s="252"/>
      <c r="D21" s="252">
        <f>-'5. NWC'!E20</f>
        <v>341.87746000000004</v>
      </c>
      <c r="E21" s="252">
        <f>-'5. NWC'!F20</f>
        <v>7.1217497906580718</v>
      </c>
      <c r="F21" s="252">
        <f>-'5. NWC'!G20</f>
        <v>6.9269674272855184</v>
      </c>
      <c r="G21" s="252">
        <f>-'5. NWC'!H20</f>
        <v>-372.32167837730344</v>
      </c>
      <c r="H21" s="252">
        <f>-'5. NWC'!I20</f>
        <v>-141.89193330483522</v>
      </c>
      <c r="I21" s="252">
        <f>-'5. NWC'!J20</f>
        <v>-24.11434586772566</v>
      </c>
      <c r="J21" s="252">
        <f>-'5. NWC'!K20</f>
        <v>-84.303038104806092</v>
      </c>
      <c r="K21" s="252">
        <f>-'5. NWC'!L20</f>
        <v>0</v>
      </c>
      <c r="L21" s="365"/>
      <c r="N21" s="154"/>
      <c r="O21" s="154"/>
      <c r="P21" s="154"/>
      <c r="Q21" s="154"/>
      <c r="R21" s="154"/>
      <c r="S21" s="129"/>
      <c r="T21" s="129"/>
      <c r="U21" s="129"/>
      <c r="V21" s="129"/>
      <c r="W21" s="129"/>
      <c r="X21" s="129"/>
      <c r="Y21" s="129"/>
      <c r="Z21" s="129"/>
    </row>
    <row r="22" spans="1:26">
      <c r="A22" s="1"/>
      <c r="B22" s="152" t="s">
        <v>182</v>
      </c>
      <c r="C22" s="252"/>
      <c r="D22" s="252">
        <f>'4. CAPEX+Dep'!L8</f>
        <v>1430.5429786666666</v>
      </c>
      <c r="E22" s="252">
        <f>'3. SG&amp;A'!M997</f>
        <v>945.41994919708304</v>
      </c>
      <c r="F22" s="252">
        <f>'4. CAPEX+Dep'!N8</f>
        <v>2375.9629278637494</v>
      </c>
      <c r="G22" s="252">
        <f>'4. CAPEX+Dep'!O8</f>
        <v>2439.0613546083168</v>
      </c>
      <c r="H22" s="252">
        <f>'4. CAPEX+Dep'!P8</f>
        <v>2432.1339080046132</v>
      </c>
      <c r="I22" s="252">
        <f>'4. CAPEX+Dep'!Q8</f>
        <v>2470.7410210424327</v>
      </c>
      <c r="J22" s="252">
        <f>'4. CAPEX+Dep'!R8</f>
        <v>2151.9684363967699</v>
      </c>
      <c r="K22" s="252"/>
      <c r="L22" s="365"/>
      <c r="N22" s="129"/>
      <c r="O22" s="129"/>
      <c r="P22" s="129"/>
      <c r="Q22" s="129"/>
      <c r="R22" s="129"/>
      <c r="S22" s="129"/>
      <c r="T22" s="129"/>
      <c r="U22" s="129"/>
      <c r="V22" s="129"/>
      <c r="W22" s="129"/>
      <c r="X22" s="129"/>
      <c r="Y22" s="129"/>
      <c r="Z22" s="129"/>
    </row>
    <row r="23" spans="1:26">
      <c r="A23" s="1"/>
      <c r="B23" s="152" t="s">
        <v>73</v>
      </c>
      <c r="C23" s="252"/>
      <c r="D23" s="252">
        <f>-'4. CAPEX+Dep'!L11</f>
        <v>-2489.7732143079998</v>
      </c>
      <c r="E23" s="252">
        <f>-'4. CAPEX+Dep'!M11</f>
        <v>0</v>
      </c>
      <c r="F23" s="252">
        <f>-'4. CAPEX+Dep'!N11</f>
        <v>-2489.7732143079998</v>
      </c>
      <c r="G23" s="252">
        <f>-'4. CAPEX+Dep'!O11</f>
        <v>-4574.5979054978561</v>
      </c>
      <c r="H23" s="252">
        <f>-'4. CAPEX+Dep'!P11</f>
        <v>-2377.7642004812533</v>
      </c>
      <c r="I23" s="252">
        <f>-'4. CAPEX+Dep'!Q11</f>
        <v>-2414.7345204914336</v>
      </c>
      <c r="J23" s="252">
        <f>-'4. CAPEX+Dep'!R11</f>
        <v>0</v>
      </c>
      <c r="K23" s="252"/>
      <c r="L23" s="365"/>
      <c r="N23" s="155"/>
      <c r="O23" s="155"/>
      <c r="P23" s="155"/>
      <c r="Q23" s="155"/>
      <c r="R23" s="155"/>
      <c r="S23" s="129"/>
      <c r="T23" s="129"/>
      <c r="U23" s="129"/>
      <c r="V23" s="129"/>
      <c r="W23" s="129"/>
      <c r="X23" s="129"/>
      <c r="Y23" s="129"/>
      <c r="Z23" s="129"/>
    </row>
    <row r="24" spans="1:26">
      <c r="A24" s="1"/>
      <c r="B24" s="149" t="s">
        <v>1</v>
      </c>
      <c r="C24" s="251">
        <f t="shared" ref="C24:K24" si="16">C19+C20</f>
        <v>-3197.8315267661746</v>
      </c>
      <c r="D24" s="251">
        <f t="shared" si="16"/>
        <v>-2536.7249586666658</v>
      </c>
      <c r="E24" s="251">
        <f t="shared" si="16"/>
        <v>240.45321255825445</v>
      </c>
      <c r="F24" s="251">
        <f t="shared" si="16"/>
        <v>-3355.6967641131164</v>
      </c>
      <c r="G24" s="251">
        <f t="shared" si="16"/>
        <v>-1646.5179806607748</v>
      </c>
      <c r="H24" s="251">
        <f t="shared" si="16"/>
        <v>1567.4109822039786</v>
      </c>
      <c r="I24" s="251">
        <f t="shared" si="16"/>
        <v>1172.0495979932577</v>
      </c>
      <c r="J24" s="251">
        <f t="shared" si="16"/>
        <v>3528.3249694745</v>
      </c>
      <c r="K24" s="251">
        <f t="shared" si="16"/>
        <v>1460.659571182536</v>
      </c>
      <c r="L24" s="431"/>
      <c r="N24" s="129"/>
      <c r="O24" s="129"/>
      <c r="P24" s="129"/>
      <c r="Q24" s="129"/>
      <c r="R24" s="129"/>
      <c r="S24" s="129"/>
      <c r="T24" s="129"/>
      <c r="U24" s="129"/>
      <c r="V24" s="129"/>
      <c r="W24" s="129"/>
      <c r="X24" s="129"/>
      <c r="Y24" s="129"/>
      <c r="Z24" s="129"/>
    </row>
    <row r="25" spans="1:26">
      <c r="A25" s="1"/>
      <c r="B25" s="94" t="s">
        <v>2021</v>
      </c>
      <c r="C25" s="252"/>
      <c r="D25" s="252"/>
      <c r="E25" s="253">
        <f>YEARFRAC(E4,F4)/2</f>
        <v>8.3333333333333329E-2</v>
      </c>
      <c r="F25" s="475"/>
      <c r="G25" s="476">
        <f>YEARFRAC(F4,G4)/2+YEARFRAC($E$4,F4)</f>
        <v>0.66666666666666663</v>
      </c>
      <c r="H25" s="476">
        <f>YEARFRAC(G4,H4)/2+YEARFRAC($E$4,G4)</f>
        <v>1.6666666666666667</v>
      </c>
      <c r="I25" s="476">
        <f>YEARFRAC(H4,I4)/2+YEARFRAC($E$4,H4)</f>
        <v>2.6666666666666665</v>
      </c>
      <c r="J25" s="476">
        <f>YEARFRAC(I4,J4)/2+YEARFRAC($E$4,I4)</f>
        <v>3.6666666666666665</v>
      </c>
      <c r="K25" s="476">
        <f>J25</f>
        <v>3.6666666666666665</v>
      </c>
      <c r="L25" s="365"/>
      <c r="N25" s="129"/>
      <c r="O25" s="129"/>
      <c r="P25" s="129"/>
      <c r="Q25" s="129"/>
      <c r="R25" s="129"/>
      <c r="S25" s="129"/>
      <c r="T25" s="129"/>
      <c r="U25" s="129"/>
      <c r="V25" s="129"/>
      <c r="W25" s="129"/>
      <c r="X25" s="129"/>
      <c r="Y25" s="129"/>
      <c r="Z25" s="129"/>
    </row>
    <row r="26" spans="1:26">
      <c r="A26" s="1"/>
      <c r="B26" s="94" t="s">
        <v>2022</v>
      </c>
      <c r="C26" s="252"/>
      <c r="D26" s="252"/>
      <c r="E26" s="475">
        <f>1/(1+WACC)^E25</f>
        <v>0.99163909725076349</v>
      </c>
      <c r="F26" s="475"/>
      <c r="G26" s="476">
        <f>1/(1+WACC)^G25</f>
        <v>0.93503771913233968</v>
      </c>
      <c r="H26" s="476">
        <f>1/(1+WACC)^H25</f>
        <v>0.8454206008538977</v>
      </c>
      <c r="I26" s="476">
        <f>1/(1+WACC)^I25</f>
        <v>0.76439268461960941</v>
      </c>
      <c r="J26" s="476">
        <f>1/(1+WACC)^J25</f>
        <v>0.69113075279904301</v>
      </c>
      <c r="K26" s="476">
        <f>1/(1+WACC)^K25</f>
        <v>0.69113075279904301</v>
      </c>
      <c r="L26" s="365"/>
      <c r="N26" s="129"/>
      <c r="O26" s="129"/>
      <c r="P26" s="129"/>
      <c r="Q26" s="129"/>
      <c r="R26" s="129"/>
      <c r="S26" s="129"/>
      <c r="T26" s="129"/>
      <c r="U26" s="129"/>
      <c r="V26" s="129"/>
      <c r="W26" s="129"/>
      <c r="X26" s="129"/>
      <c r="Y26" s="129"/>
      <c r="Z26" s="129"/>
    </row>
    <row r="27" spans="1:26">
      <c r="A27" s="1"/>
      <c r="B27" s="149" t="s">
        <v>0</v>
      </c>
      <c r="C27" s="251"/>
      <c r="D27" s="251"/>
      <c r="E27" s="251">
        <f>E24*E26</f>
        <v>238.44280663231339</v>
      </c>
      <c r="F27" s="251">
        <f t="shared" ref="F27:K27" si="17">F24*F26</f>
        <v>0</v>
      </c>
      <c r="G27" s="251">
        <f>G24*G26</f>
        <v>-1539.5564171474366</v>
      </c>
      <c r="H27" s="251">
        <f t="shared" si="17"/>
        <v>1325.1215343598856</v>
      </c>
      <c r="I27" s="251">
        <f t="shared" si="17"/>
        <v>895.90613871740027</v>
      </c>
      <c r="J27" s="251">
        <f t="shared" si="17"/>
        <v>2438.5338922725718</v>
      </c>
      <c r="K27" s="251">
        <f t="shared" si="17"/>
        <v>1009.5067490145134</v>
      </c>
      <c r="L27" s="432"/>
    </row>
    <row r="28" spans="1:26">
      <c r="A28" s="1"/>
      <c r="B28" s="1"/>
      <c r="C28" s="1"/>
      <c r="D28" s="1"/>
      <c r="E28" s="156"/>
      <c r="F28" s="156"/>
      <c r="G28" s="1"/>
      <c r="H28" s="1"/>
      <c r="I28" s="157"/>
      <c r="J28" s="157"/>
      <c r="K28" s="157"/>
      <c r="L28" s="157"/>
    </row>
    <row r="29" spans="1:26">
      <c r="A29" s="1"/>
      <c r="B29" s="1"/>
      <c r="C29" s="1"/>
      <c r="D29" s="1"/>
      <c r="E29" s="422"/>
      <c r="G29" s="157"/>
      <c r="H29" s="157"/>
      <c r="I29" s="157"/>
      <c r="J29" s="157"/>
      <c r="K29" s="157"/>
      <c r="L29" s="157"/>
    </row>
    <row r="30" spans="1:26">
      <c r="A30" s="106" t="s">
        <v>93</v>
      </c>
      <c r="B30" s="107" t="s">
        <v>563</v>
      </c>
      <c r="C30" s="1"/>
      <c r="D30" s="1"/>
      <c r="E30" s="157"/>
      <c r="F30" s="157"/>
      <c r="G30" s="157"/>
      <c r="H30" s="157"/>
      <c r="I30" s="157"/>
      <c r="J30" s="158"/>
      <c r="K30" s="158"/>
      <c r="L30" s="1"/>
    </row>
    <row r="31" spans="1:26">
      <c r="A31" s="1"/>
      <c r="B31" s="1"/>
      <c r="C31" s="1"/>
      <c r="D31" s="1"/>
      <c r="E31" s="157"/>
      <c r="F31" s="157"/>
      <c r="G31" s="157"/>
      <c r="H31" s="157"/>
      <c r="I31" s="158"/>
      <c r="J31" s="1"/>
      <c r="K31" s="1"/>
      <c r="L31" s="1"/>
    </row>
    <row r="32" spans="1:26">
      <c r="A32" s="1"/>
      <c r="B32" s="159" t="s">
        <v>97</v>
      </c>
      <c r="C32" s="160"/>
      <c r="D32" s="161"/>
      <c r="I32" s="492"/>
    </row>
    <row r="33" spans="2:5">
      <c r="B33" s="162" t="s">
        <v>99</v>
      </c>
      <c r="C33" s="163"/>
      <c r="D33" s="164">
        <f>Assumption!C24</f>
        <v>0</v>
      </c>
      <c r="E33" s="485"/>
    </row>
    <row r="34" spans="2:5">
      <c r="B34" s="162" t="s">
        <v>606</v>
      </c>
      <c r="C34" s="163"/>
      <c r="D34" s="153">
        <f>J17*(1+D33)</f>
        <v>1818.7858042762782</v>
      </c>
      <c r="E34" s="486"/>
    </row>
    <row r="35" spans="2:5">
      <c r="B35" s="162" t="s">
        <v>4</v>
      </c>
      <c r="C35" s="163"/>
      <c r="D35" s="153">
        <f>Assumption!I55</f>
        <v>358.1262330937422</v>
      </c>
      <c r="E35" s="486"/>
    </row>
    <row r="36" spans="2:5">
      <c r="B36" s="162" t="s">
        <v>602</v>
      </c>
      <c r="C36" s="163"/>
      <c r="D36" s="153">
        <f>-'5. NWC'!L20</f>
        <v>0</v>
      </c>
      <c r="E36" s="486"/>
    </row>
    <row r="37" spans="2:5">
      <c r="B37" s="162" t="s">
        <v>603</v>
      </c>
      <c r="C37" s="163"/>
      <c r="D37" s="153">
        <v>0</v>
      </c>
      <c r="E37" s="129" t="s">
        <v>1664</v>
      </c>
    </row>
    <row r="38" spans="2:5">
      <c r="B38" s="162" t="s">
        <v>98</v>
      </c>
      <c r="C38" s="163"/>
      <c r="D38" s="153">
        <f>D34-D35+D36+D37</f>
        <v>1460.659571182536</v>
      </c>
      <c r="E38" s="486"/>
    </row>
    <row r="39" spans="2:5">
      <c r="B39" s="162" t="s">
        <v>104</v>
      </c>
      <c r="C39" s="163"/>
      <c r="D39" s="164">
        <f>WACC</f>
        <v>0.10600299802006974</v>
      </c>
      <c r="E39" s="485"/>
    </row>
    <row r="40" spans="2:5">
      <c r="B40" s="162" t="s">
        <v>100</v>
      </c>
      <c r="C40" s="163"/>
      <c r="D40" s="165">
        <f>D39-D33</f>
        <v>0.10600299802006974</v>
      </c>
      <c r="E40" s="487"/>
    </row>
    <row r="41" spans="2:5">
      <c r="B41" s="162" t="s">
        <v>101</v>
      </c>
      <c r="C41" s="163"/>
      <c r="D41" s="153">
        <f>D38/D40</f>
        <v>13779.417549171456</v>
      </c>
      <c r="E41" s="486"/>
    </row>
    <row r="42" spans="2:5">
      <c r="B42" s="162" t="s">
        <v>1666</v>
      </c>
      <c r="C42" s="163"/>
      <c r="D42" s="364">
        <f>J25</f>
        <v>3.6666666666666665</v>
      </c>
      <c r="E42" s="488"/>
    </row>
    <row r="43" spans="2:5">
      <c r="B43" s="162" t="s">
        <v>102</v>
      </c>
      <c r="C43" s="163"/>
      <c r="D43" s="253">
        <f>1/(1+WACC)^D42</f>
        <v>0.69113075279904301</v>
      </c>
      <c r="E43" s="489"/>
    </row>
    <row r="44" spans="2:5">
      <c r="B44" s="166" t="s">
        <v>103</v>
      </c>
      <c r="C44" s="160"/>
      <c r="D44" s="150">
        <f>D41*D43</f>
        <v>9523.379223891212</v>
      </c>
      <c r="E44" s="451">
        <f>K24/(WACC-DCF!D33)*K26-D44</f>
        <v>0</v>
      </c>
    </row>
    <row r="46" spans="2:5">
      <c r="B46" s="159" t="s">
        <v>563</v>
      </c>
      <c r="C46" s="160"/>
      <c r="D46" s="161"/>
    </row>
    <row r="47" spans="2:5">
      <c r="B47" s="162" t="s">
        <v>0</v>
      </c>
      <c r="C47" s="163"/>
      <c r="D47" s="153">
        <f>SUM(E27:J27)</f>
        <v>3358.4479548347344</v>
      </c>
      <c r="E47" s="486"/>
    </row>
    <row r="48" spans="2:5">
      <c r="B48" s="162" t="s">
        <v>105</v>
      </c>
      <c r="C48" s="163"/>
      <c r="D48" s="153">
        <f>D44</f>
        <v>9523.379223891212</v>
      </c>
      <c r="E48" s="486"/>
    </row>
    <row r="49" spans="1:5">
      <c r="B49" s="162" t="s">
        <v>1919</v>
      </c>
      <c r="C49" s="163"/>
      <c r="D49" s="153"/>
      <c r="E49" s="486"/>
    </row>
    <row r="50" spans="1:5">
      <c r="B50" s="162" t="s">
        <v>1269</v>
      </c>
      <c r="C50" s="163"/>
      <c r="D50" s="153"/>
      <c r="E50" s="486"/>
    </row>
    <row r="51" spans="1:5">
      <c r="B51" s="162" t="s">
        <v>607</v>
      </c>
      <c r="C51" s="163"/>
      <c r="D51" s="153"/>
      <c r="E51" s="486"/>
    </row>
    <row r="52" spans="1:5">
      <c r="B52" s="166" t="s">
        <v>107</v>
      </c>
      <c r="C52" s="160"/>
      <c r="D52" s="150">
        <f>D47+D48+D49+D50+D51</f>
        <v>12881.827178725947</v>
      </c>
      <c r="E52" s="486"/>
    </row>
    <row r="53" spans="1:5">
      <c r="B53" s="162" t="s">
        <v>604</v>
      </c>
      <c r="C53" s="163"/>
      <c r="D53" s="153"/>
      <c r="E53" s="486"/>
    </row>
    <row r="54" spans="1:5">
      <c r="B54" s="166" t="s">
        <v>1667</v>
      </c>
      <c r="C54" s="160"/>
      <c r="D54" s="150">
        <f>D52-D53</f>
        <v>12881.827178725947</v>
      </c>
      <c r="E54" s="486"/>
    </row>
    <row r="55" spans="1:5">
      <c r="D55" s="356">
        <v>0.8</v>
      </c>
      <c r="E55" s="486"/>
    </row>
    <row r="56" spans="1:5">
      <c r="D56" s="104">
        <f>지분가치*D55</f>
        <v>10305.461742980759</v>
      </c>
      <c r="E56" s="104"/>
    </row>
    <row r="57" spans="1:5">
      <c r="A57" s="106" t="s">
        <v>93</v>
      </c>
      <c r="B57" s="142" t="s">
        <v>180</v>
      </c>
    </row>
    <row r="59" spans="1:5">
      <c r="B59" s="494">
        <f>지분가치</f>
        <v>12881.827178725947</v>
      </c>
      <c r="C59" s="496">
        <f>D59-1%</f>
        <v>9.6002998020069744E-2</v>
      </c>
      <c r="D59" s="496">
        <f>WACC</f>
        <v>0.10600299802006974</v>
      </c>
      <c r="E59" s="496">
        <f>D59+1%</f>
        <v>0.11600299802006973</v>
      </c>
    </row>
    <row r="60" spans="1:5">
      <c r="B60" s="495">
        <v>0</v>
      </c>
      <c r="C60" s="491">
        <f t="dataTable" ref="C60:E61" dt2D="1" dtr="1" r1="D39" r2="D33"/>
        <v>13873.814868724992</v>
      </c>
      <c r="D60" s="491">
        <v>12881.827178725947</v>
      </c>
      <c r="E60" s="491">
        <v>12060.867428854348</v>
      </c>
    </row>
    <row r="61" spans="1:5">
      <c r="B61" s="495">
        <v>5.0000000000000001E-3</v>
      </c>
      <c r="C61" s="491">
        <v>14482.851253437471</v>
      </c>
      <c r="D61" s="491">
        <v>13381.457877332705</v>
      </c>
      <c r="E61" s="491">
        <v>12478.50839837487</v>
      </c>
    </row>
    <row r="62" spans="1:5">
      <c r="D62" s="490">
        <f>D60-지분가치</f>
        <v>0</v>
      </c>
    </row>
  </sheetData>
  <phoneticPr fontId="16" type="noConversion"/>
  <pageMargins left="0.7" right="0.7" top="0.75" bottom="0.75" header="0.3" footer="0.3"/>
  <pageSetup paperSize="9" orientation="portrait" verticalDpi="0" r:id="rId1"/>
  <extLst>
    <ext xmlns:x14="http://schemas.microsoft.com/office/spreadsheetml/2009/9/main" uri="{05C60535-1F16-4fd2-B633-F4F36F0B64E0}">
      <x14:sparklineGroups xmlns:xm="http://schemas.microsoft.com/office/excel/2006/main">
        <x14:sparklineGroup manualMax="0" manualMin="0" type="column" displayEmptyCellsAs="gap" high="1" low="1" displayHidden="1" xr2:uid="{6C4BBFEC-075C-4148-AF14-7C1966D25803}">
          <x14:colorSeries theme="9" tint="0.59999389629810485"/>
          <x14:colorNegative rgb="FFD00000"/>
          <x14:colorAxis rgb="FF000000"/>
          <x14:colorMarkers rgb="FFD00000"/>
          <x14:colorFirst theme="4" tint="0.39997558519241921"/>
          <x14:colorLast rgb="FFD00000"/>
          <x14:colorHigh rgb="FFFF0000"/>
          <x14:colorLow theme="1"/>
          <x14:sparklines>
            <x14:sparkline>
              <xm:f>DCF!G27:J27</xm:f>
              <xm:sqref>L27</xm:sqref>
            </x14:sparkline>
          </x14:sparklines>
        </x14:sparklineGroup>
        <x14:sparklineGroup manualMax="0" manualMin="0" type="column" displayEmptyCellsAs="gap" high="1" low="1" displayHidden="1" xr2:uid="{31CE35BB-019B-4D1C-8AFA-1B09BC67784A}">
          <x14:colorSeries theme="9" tint="0.59999389629810485"/>
          <x14:colorNegative rgb="FFD00000"/>
          <x14:colorAxis rgb="FF000000"/>
          <x14:colorMarkers rgb="FFD00000"/>
          <x14:colorFirst theme="4" tint="0.39997558519241921"/>
          <x14:colorLast rgb="FFD00000"/>
          <x14:colorHigh rgb="FFFF0000"/>
          <x14:colorLow theme="1"/>
          <x14:sparklines>
            <x14:sparkline>
              <xm:f>DCF!G26:J26</xm:f>
              <xm:sqref>L26</xm:sqref>
            </x14:sparkline>
          </x14:sparklines>
        </x14:sparklineGroup>
        <x14:sparklineGroup manualMax="0" manualMin="0" type="column" displayEmptyCellsAs="gap" high="1" low="1" displayHidden="1" xr2:uid="{51985131-D368-4815-B4EC-AEFAC5B246A4}">
          <x14:colorSeries theme="9" tint="0.59999389629810485"/>
          <x14:colorNegative rgb="FFD00000"/>
          <x14:colorAxis rgb="FF000000"/>
          <x14:colorMarkers rgb="FFD00000"/>
          <x14:colorFirst theme="4" tint="0.39997558519241921"/>
          <x14:colorLast rgb="FFD00000"/>
          <x14:colorHigh rgb="FFFF0000"/>
          <x14:colorLow theme="1"/>
          <x14:sparklines>
            <x14:sparkline>
              <xm:f>DCF!G24:J24</xm:f>
              <xm:sqref>L24</xm:sqref>
            </x14:sparkline>
            <x14:sparkline>
              <xm:f>DCF!G25:J25</xm:f>
              <xm:sqref>L25</xm:sqref>
            </x14:sparkline>
          </x14:sparklines>
        </x14:sparklineGroup>
        <x14:sparklineGroup manualMax="0" manualMin="0" type="column" displayEmptyCellsAs="gap" high="1" low="1" displayHidden="1" xr2:uid="{7C5A068F-E56C-43D2-97C7-7A15B495A90C}">
          <x14:colorSeries theme="9" tint="0.59999389629810485"/>
          <x14:colorNegative rgb="FFD00000"/>
          <x14:colorAxis rgb="FF000000"/>
          <x14:colorMarkers rgb="FFD00000"/>
          <x14:colorFirst theme="4" tint="0.39997558519241921"/>
          <x14:colorLast rgb="FFD00000"/>
          <x14:colorHigh rgb="FFFF0000"/>
          <x14:colorLow theme="1"/>
          <x14:sparklines>
            <x14:sparkline>
              <xm:f>DCF!G23:J23</xm:f>
              <xm:sqref>L23</xm:sqref>
            </x14:sparkline>
          </x14:sparklines>
        </x14:sparklineGroup>
        <x14:sparklineGroup manualMax="0" manualMin="0" type="column" displayEmptyCellsAs="gap" high="1" low="1" displayHidden="1" xr2:uid="{088DED7A-70D2-4871-A30D-3AE5623CBB0A}">
          <x14:colorSeries theme="9" tint="0.59999389629810485"/>
          <x14:colorNegative rgb="FFD00000"/>
          <x14:colorAxis rgb="FF000000"/>
          <x14:colorMarkers rgb="FFD00000"/>
          <x14:colorFirst theme="4" tint="0.39997558519241921"/>
          <x14:colorLast rgb="FFD00000"/>
          <x14:colorHigh rgb="FFFF0000"/>
          <x14:colorLow theme="1"/>
          <x14:sparklines>
            <x14:sparkline>
              <xm:f>DCF!G22:J22</xm:f>
              <xm:sqref>L22</xm:sqref>
            </x14:sparkline>
          </x14:sparklines>
        </x14:sparklineGroup>
        <x14:sparklineGroup manualMax="0" manualMin="0" type="column" displayEmptyCellsAs="gap" high="1" low="1" displayHidden="1" xr2:uid="{4FB2FB86-8802-4395-9E7E-EA2D1E4697CF}">
          <x14:colorSeries theme="9" tint="0.59999389629810485"/>
          <x14:colorNegative rgb="FFD00000"/>
          <x14:colorAxis rgb="FF000000"/>
          <x14:colorMarkers rgb="FFD00000"/>
          <x14:colorFirst theme="4" tint="0.39997558519241921"/>
          <x14:colorLast rgb="FFD00000"/>
          <x14:colorHigh rgb="FFFF0000"/>
          <x14:colorLow theme="1"/>
          <x14:sparklines>
            <x14:sparkline>
              <xm:f>DCF!G21:J21</xm:f>
              <xm:sqref>L21</xm:sqref>
            </x14:sparkline>
          </x14:sparklines>
        </x14:sparklineGroup>
        <x14:sparklineGroup manualMax="0" manualMin="0" type="column" displayEmptyCellsAs="gap" high="1" low="1" displayHidden="1" xr2:uid="{8ED06DE0-2E9F-447E-A043-AD99C0D08A8A}">
          <x14:colorSeries theme="9" tint="0.59999389629810485"/>
          <x14:colorNegative rgb="FFD00000"/>
          <x14:colorAxis rgb="FF000000"/>
          <x14:colorMarkers rgb="FFD00000"/>
          <x14:colorFirst theme="4" tint="0.39997558519241921"/>
          <x14:colorLast rgb="FFD00000"/>
          <x14:colorHigh rgb="FFFF0000"/>
          <x14:colorLow theme="1"/>
          <x14:sparklines>
            <x14:sparkline>
              <xm:f>DCF!G20:J20</xm:f>
              <xm:sqref>L20</xm:sqref>
            </x14:sparkline>
          </x14:sparklines>
        </x14:sparklineGroup>
        <x14:sparklineGroup manualMax="0" manualMin="0" type="column" displayEmptyCellsAs="gap" high="1" low="1" displayHidden="1" xr2:uid="{F647FB00-10F8-4107-93E4-0226A898FEF7}">
          <x14:colorSeries theme="9" tint="0.59999389629810485"/>
          <x14:colorNegative rgb="FFD00000"/>
          <x14:colorAxis rgb="FF000000"/>
          <x14:colorMarkers rgb="FFD00000"/>
          <x14:colorFirst theme="4" tint="0.39997558519241921"/>
          <x14:colorLast rgb="FFD00000"/>
          <x14:colorHigh rgb="FFFF0000"/>
          <x14:colorLow theme="1"/>
          <x14:sparklines>
            <x14:sparkline>
              <xm:f>DCF!G19:J19</xm:f>
              <xm:sqref>L19</xm:sqref>
            </x14:sparkline>
          </x14:sparklines>
        </x14:sparklineGroup>
        <x14:sparklineGroup manualMax="0" manualMin="0" type="column" displayEmptyCellsAs="gap" high="1" low="1" displayHidden="1" xr2:uid="{E9D16F30-A8B4-4561-9C5E-6A26AFCAD183}">
          <x14:colorSeries theme="9" tint="0.59999389629810485"/>
          <x14:colorNegative rgb="FFD00000"/>
          <x14:colorAxis rgb="FF000000"/>
          <x14:colorMarkers rgb="FFD00000"/>
          <x14:colorFirst theme="4" tint="0.39997558519241921"/>
          <x14:colorLast rgb="FFD00000"/>
          <x14:colorHigh rgb="FFFF0000"/>
          <x14:colorLow theme="1"/>
          <x14:sparklines>
            <x14:sparkline>
              <xm:f>DCF!G18:J18</xm:f>
              <xm:sqref>L18</xm:sqref>
            </x14:sparkline>
          </x14:sparklines>
        </x14:sparklineGroup>
        <x14:sparklineGroup manualMax="0" manualMin="0" type="column" displayEmptyCellsAs="gap" high="1" low="1" displayHidden="1" xr2:uid="{B4287501-F6A2-4558-A2F8-E1C1789EB6F7}">
          <x14:colorSeries theme="9" tint="0.59999389629810485"/>
          <x14:colorNegative rgb="FFD00000"/>
          <x14:colorAxis rgb="FF000000"/>
          <x14:colorMarkers rgb="FFD00000"/>
          <x14:colorFirst theme="4" tint="0.39997558519241921"/>
          <x14:colorLast rgb="FFD00000"/>
          <x14:colorHigh rgb="FFFF0000"/>
          <x14:colorLow theme="1"/>
          <x14:sparklines>
            <x14:sparkline>
              <xm:f>DCF!G17:J17</xm:f>
              <xm:sqref>L17</xm:sqref>
            </x14:sparkline>
          </x14:sparklines>
        </x14:sparklineGroup>
        <x14:sparklineGroup manualMax="0" manualMin="0" type="column" displayEmptyCellsAs="gap" high="1" low="1" displayHidden="1" xr2:uid="{AEBAE89C-6437-463E-A015-53F3C3387180}">
          <x14:colorSeries theme="9" tint="0.59999389629810485"/>
          <x14:colorNegative rgb="FFD00000"/>
          <x14:colorAxis rgb="FF000000"/>
          <x14:colorMarkers rgb="FFD00000"/>
          <x14:colorFirst theme="4" tint="0.39997558519241921"/>
          <x14:colorLast rgb="FFD00000"/>
          <x14:colorHigh rgb="FFFF0000"/>
          <x14:colorLow theme="1"/>
          <x14:sparklines>
            <x14:sparkline>
              <xm:f>DCF!G14:J14</xm:f>
              <xm:sqref>L14</xm:sqref>
            </x14:sparkline>
            <x14:sparkline>
              <xm:f>DCF!G15:J15</xm:f>
              <xm:sqref>L15</xm:sqref>
            </x14:sparkline>
            <x14:sparkline>
              <xm:f>DCF!G16:J16</xm:f>
              <xm:sqref>L16</xm:sqref>
            </x14:sparkline>
          </x14:sparklines>
        </x14:sparklineGroup>
        <x14:sparklineGroup manualMax="0" manualMin="0" type="column" displayEmptyCellsAs="gap" high="1" low="1" displayHidden="1" xr2:uid="{C521F548-53C6-43CB-8BDC-9162B7C4895B}">
          <x14:colorSeries theme="9" tint="0.59999389629810485"/>
          <x14:colorNegative rgb="FFD00000"/>
          <x14:colorAxis rgb="FF000000"/>
          <x14:colorMarkers rgb="FFD00000"/>
          <x14:colorFirst theme="4" tint="0.39997558519241921"/>
          <x14:colorLast rgb="FFD00000"/>
          <x14:colorHigh rgb="FFFF0000"/>
          <x14:colorLow theme="1"/>
          <x14:sparklines>
            <x14:sparkline>
              <xm:f>DCF!G13:J13</xm:f>
              <xm:sqref>L13</xm:sqref>
            </x14:sparkline>
          </x14:sparklines>
        </x14:sparklineGroup>
        <x14:sparklineGroup manualMax="0" manualMin="0" type="column" displayEmptyCellsAs="gap" high="1" low="1" displayHidden="1" xr2:uid="{DD04F276-C35D-4148-9DEC-DF8DE3F0617A}">
          <x14:colorSeries theme="9" tint="0.59999389629810485"/>
          <x14:colorNegative rgb="FFD00000"/>
          <x14:colorAxis rgb="FF000000"/>
          <x14:colorMarkers rgb="FFD00000"/>
          <x14:colorFirst theme="4" tint="0.39997558519241921"/>
          <x14:colorLast rgb="FFD00000"/>
          <x14:colorHigh rgb="FFFF0000"/>
          <x14:colorLow theme="1"/>
          <x14:sparklines>
            <x14:sparkline>
              <xm:f>DCF!G12:J12</xm:f>
              <xm:sqref>L12</xm:sqref>
            </x14:sparkline>
          </x14:sparklines>
        </x14:sparklineGroup>
        <x14:sparklineGroup manualMax="0" manualMin="0" type="column" displayEmptyCellsAs="gap" high="1" low="1" displayHidden="1" xr2:uid="{FD2EC547-B036-4CD1-889F-D81577FB9BC3}">
          <x14:colorSeries theme="9" tint="0.59999389629810485"/>
          <x14:colorNegative rgb="FFD00000"/>
          <x14:colorAxis rgb="FF000000"/>
          <x14:colorMarkers rgb="FFD00000"/>
          <x14:colorFirst theme="4" tint="0.39997558519241921"/>
          <x14:colorLast rgb="FFD00000"/>
          <x14:colorHigh rgb="FFFF0000"/>
          <x14:colorLow theme="1"/>
          <x14:sparklines>
            <x14:sparkline>
              <xm:f>DCF!G11:J11</xm:f>
              <xm:sqref>L11</xm:sqref>
            </x14:sparkline>
          </x14:sparklines>
        </x14:sparklineGroup>
        <x14:sparklineGroup manualMax="0" manualMin="0" type="column" displayEmptyCellsAs="gap" high="1" low="1" displayHidden="1" xr2:uid="{0CF845FE-8AA6-43A8-B3D0-0FE5B55FB4ED}">
          <x14:colorSeries theme="9" tint="0.59999389629810485"/>
          <x14:colorNegative rgb="FFD00000"/>
          <x14:colorAxis rgb="FF000000"/>
          <x14:colorMarkers rgb="FFD00000"/>
          <x14:colorFirst theme="4" tint="0.39997558519241921"/>
          <x14:colorLast rgb="FFD00000"/>
          <x14:colorHigh rgb="FFFF0000"/>
          <x14:colorLow theme="1"/>
          <x14:sparklines>
            <x14:sparkline>
              <xm:f>DCF!G8:J8</xm:f>
              <xm:sqref>L8</xm:sqref>
            </x14:sparkline>
            <x14:sparkline>
              <xm:f>DCF!G9:J9</xm:f>
              <xm:sqref>L9</xm:sqref>
            </x14:sparkline>
            <x14:sparkline>
              <xm:f>DCF!G10:J10</xm:f>
              <xm:sqref>L10</xm:sqref>
            </x14:sparkline>
          </x14:sparklines>
        </x14:sparklineGroup>
        <x14:sparklineGroup manualMax="0" manualMin="0" type="column" displayEmptyCellsAs="gap" high="1" low="1" displayHidden="1" xr2:uid="{A9C04E94-5C2F-4B04-B034-69E8ED2C4499}">
          <x14:colorSeries theme="9" tint="0.59999389629810485"/>
          <x14:colorNegative rgb="FFD00000"/>
          <x14:colorAxis rgb="FF000000"/>
          <x14:colorMarkers rgb="FFD00000"/>
          <x14:colorFirst theme="4" tint="0.39997558519241921"/>
          <x14:colorLast rgb="FFD00000"/>
          <x14:colorHigh rgb="FFFF0000"/>
          <x14:colorLow theme="1"/>
          <x14:sparklines>
            <x14:sparkline>
              <xm:f>DCF!G7:J7</xm:f>
              <xm:sqref>L7</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F06BB-206F-406B-A065-304A62C4002A}">
  <sheetPr>
    <tabColor theme="4"/>
  </sheetPr>
  <dimension ref="A1:M70"/>
  <sheetViews>
    <sheetView showGridLines="0" topLeftCell="A26" zoomScale="90" zoomScaleNormal="90" workbookViewId="0">
      <selection activeCell="I27" sqref="I27"/>
    </sheetView>
  </sheetViews>
  <sheetFormatPr defaultColWidth="9.140625" defaultRowHeight="16.5"/>
  <cols>
    <col min="1" max="2" width="4.28515625" style="6" customWidth="1"/>
    <col min="3" max="4" width="9.140625" style="6"/>
    <col min="5" max="5" width="16.42578125" style="6" customWidth="1"/>
    <col min="6" max="6" width="18.140625" style="6" customWidth="1"/>
    <col min="7" max="13" width="15.140625" style="6" customWidth="1"/>
    <col min="14" max="16384" width="9.140625" style="6"/>
  </cols>
  <sheetData>
    <row r="1" spans="1:13" s="85" customFormat="1" ht="20.25">
      <c r="A1" s="309" t="str" cm="1">
        <f t="array" aca="1" ref="A1" ca="1">REPLACE(CELL("filename",$A$1),1,FIND("]",CELL("filename",$A$1),1),"")</f>
        <v>WACC</v>
      </c>
      <c r="B1" s="309"/>
      <c r="C1" s="309"/>
      <c r="D1" s="309"/>
      <c r="E1" s="309"/>
      <c r="F1" s="309"/>
      <c r="G1" s="309"/>
      <c r="H1" s="309"/>
      <c r="I1" s="309"/>
      <c r="J1" s="309"/>
      <c r="K1" s="309"/>
      <c r="L1" s="309"/>
      <c r="M1" s="309"/>
    </row>
    <row r="2" spans="1:13">
      <c r="A2" s="18"/>
      <c r="B2" s="19"/>
      <c r="C2" s="19"/>
      <c r="D2" s="19"/>
      <c r="E2" s="19"/>
      <c r="F2" s="19"/>
      <c r="G2" s="19"/>
      <c r="H2" s="19"/>
      <c r="I2" s="19"/>
      <c r="J2" s="19"/>
      <c r="K2" s="19"/>
      <c r="L2" s="19"/>
      <c r="M2" s="19"/>
    </row>
    <row r="3" spans="1:13">
      <c r="A3" s="18"/>
      <c r="B3" s="19"/>
      <c r="C3" s="19"/>
      <c r="D3" s="19"/>
      <c r="E3" s="19"/>
      <c r="F3" s="19"/>
      <c r="G3" s="19"/>
      <c r="H3" s="19"/>
      <c r="I3" s="19"/>
      <c r="J3" s="19"/>
      <c r="K3" s="19"/>
      <c r="L3" s="19"/>
      <c r="M3" s="19"/>
    </row>
    <row r="4" spans="1:13">
      <c r="A4" s="19"/>
      <c r="B4" s="20" t="s">
        <v>51</v>
      </c>
      <c r="C4" s="19"/>
      <c r="D4" s="19"/>
      <c r="E4" s="408"/>
      <c r="F4" s="409"/>
      <c r="G4" s="409"/>
      <c r="H4" s="45" t="s">
        <v>50</v>
      </c>
      <c r="I4" s="409"/>
      <c r="J4" s="409"/>
      <c r="K4" s="409"/>
      <c r="L4" s="45" t="s">
        <v>49</v>
      </c>
      <c r="M4" s="410"/>
    </row>
    <row r="5" spans="1:13">
      <c r="A5" s="19"/>
      <c r="B5" s="19"/>
      <c r="C5" s="19"/>
      <c r="D5" s="19"/>
      <c r="E5" s="411" t="s">
        <v>1627</v>
      </c>
      <c r="F5" s="412" t="s">
        <v>48</v>
      </c>
      <c r="G5" s="412" t="s">
        <v>8</v>
      </c>
      <c r="H5" s="412"/>
      <c r="I5" s="412" t="s">
        <v>9</v>
      </c>
      <c r="J5" s="412" t="s">
        <v>47</v>
      </c>
      <c r="K5" s="412" t="s">
        <v>8</v>
      </c>
      <c r="L5" s="412"/>
      <c r="M5" s="413"/>
    </row>
    <row r="6" spans="1:13">
      <c r="A6" s="19"/>
      <c r="B6" s="19"/>
      <c r="C6" s="19"/>
      <c r="D6" s="19"/>
      <c r="E6" s="414"/>
      <c r="F6" s="415"/>
      <c r="G6" s="415"/>
      <c r="H6" s="48" t="s">
        <v>46</v>
      </c>
      <c r="I6" s="415"/>
      <c r="J6" s="415"/>
      <c r="K6" s="415"/>
      <c r="L6" s="48" t="s">
        <v>46</v>
      </c>
      <c r="M6" s="416"/>
    </row>
    <row r="7" spans="1:13">
      <c r="A7" s="19"/>
      <c r="B7" s="19"/>
      <c r="C7" s="19"/>
      <c r="D7" s="19"/>
      <c r="E7" s="19"/>
      <c r="F7" s="19"/>
      <c r="G7" s="19"/>
      <c r="H7" s="19"/>
      <c r="I7" s="19"/>
      <c r="J7" s="19"/>
      <c r="K7" s="19"/>
      <c r="L7" s="19"/>
      <c r="M7" s="19"/>
    </row>
    <row r="8" spans="1:13">
      <c r="A8" s="19"/>
      <c r="B8" s="20" t="s">
        <v>45</v>
      </c>
      <c r="C8" s="19"/>
      <c r="D8" s="19"/>
      <c r="E8" s="19"/>
      <c r="F8" s="19"/>
      <c r="G8" s="19"/>
      <c r="H8" s="19"/>
      <c r="I8" s="19"/>
      <c r="J8" s="19"/>
      <c r="K8" s="19"/>
      <c r="L8" s="19"/>
      <c r="M8" s="19"/>
    </row>
    <row r="9" spans="1:13">
      <c r="A9" s="19"/>
      <c r="B9" s="19"/>
      <c r="C9" s="19"/>
      <c r="D9" s="19"/>
      <c r="E9" s="19"/>
      <c r="F9" s="19"/>
      <c r="G9" s="19"/>
      <c r="H9" s="19"/>
      <c r="I9" s="19"/>
      <c r="J9" s="19"/>
      <c r="K9" s="19"/>
      <c r="L9" s="19"/>
      <c r="M9" s="19"/>
    </row>
    <row r="10" spans="1:13">
      <c r="A10" s="19"/>
      <c r="B10" s="19"/>
      <c r="C10" s="18" t="s">
        <v>44</v>
      </c>
      <c r="D10" s="19"/>
      <c r="E10" s="19"/>
      <c r="F10" s="21" t="s">
        <v>42</v>
      </c>
      <c r="G10" s="23">
        <f>'Bloomberg(CRP,Rf)'!C7</f>
        <v>3.0949999999999998E-2</v>
      </c>
      <c r="H10" s="19" t="s">
        <v>2039</v>
      </c>
      <c r="I10" s="19"/>
      <c r="J10" s="19"/>
      <c r="K10" s="19"/>
      <c r="L10" s="19"/>
      <c r="M10" s="19"/>
    </row>
    <row r="11" spans="1:13">
      <c r="A11" s="19"/>
      <c r="B11" s="19"/>
      <c r="C11" s="19"/>
      <c r="D11" s="19"/>
      <c r="E11" s="19"/>
      <c r="F11" s="19"/>
      <c r="G11" s="22"/>
      <c r="H11" s="19"/>
      <c r="I11" s="19"/>
      <c r="J11" s="19"/>
      <c r="K11" s="19"/>
      <c r="L11" s="19"/>
      <c r="M11" s="19"/>
    </row>
    <row r="12" spans="1:13">
      <c r="A12" s="19"/>
      <c r="B12" s="19"/>
      <c r="C12" s="18" t="s">
        <v>43</v>
      </c>
      <c r="D12" s="19"/>
      <c r="E12" s="19"/>
      <c r="F12" s="21" t="s">
        <v>42</v>
      </c>
      <c r="G12" s="23">
        <f>'한공회(MRP,Size premium)'!C5</f>
        <v>0.09</v>
      </c>
      <c r="H12" s="19" t="s">
        <v>1833</v>
      </c>
      <c r="I12" s="19"/>
      <c r="J12" s="19"/>
      <c r="K12" s="19"/>
      <c r="L12" s="19"/>
      <c r="M12" s="19"/>
    </row>
    <row r="13" spans="1:13">
      <c r="A13" s="19"/>
      <c r="B13" s="19"/>
      <c r="C13" s="19"/>
      <c r="D13" s="19"/>
      <c r="E13" s="19"/>
      <c r="F13" s="19"/>
      <c r="G13" s="19"/>
      <c r="H13" s="19"/>
      <c r="I13" s="19"/>
      <c r="J13" s="19"/>
      <c r="K13" s="19"/>
      <c r="L13" s="19"/>
      <c r="M13" s="498"/>
    </row>
    <row r="14" spans="1:13">
      <c r="A14" s="19"/>
      <c r="B14" s="19"/>
      <c r="C14" s="18" t="s">
        <v>41</v>
      </c>
      <c r="D14" s="18" t="s">
        <v>40</v>
      </c>
      <c r="E14" s="19"/>
      <c r="F14" s="19"/>
      <c r="G14" s="19"/>
      <c r="H14" s="19"/>
      <c r="I14" s="19"/>
      <c r="J14" s="19"/>
      <c r="K14" s="19"/>
      <c r="L14" s="19"/>
      <c r="M14" s="19"/>
    </row>
    <row r="15" spans="1:13">
      <c r="A15" s="19"/>
      <c r="B15" s="19"/>
      <c r="C15" s="19"/>
      <c r="D15" s="19"/>
      <c r="E15" s="22"/>
      <c r="F15" s="22"/>
      <c r="G15" s="22"/>
      <c r="H15" s="22"/>
      <c r="I15" s="22"/>
      <c r="J15" s="22"/>
      <c r="K15" s="24"/>
      <c r="M15" s="24" t="s">
        <v>562</v>
      </c>
    </row>
    <row r="16" spans="1:13" ht="33">
      <c r="A16" s="19"/>
      <c r="B16" s="19"/>
      <c r="C16" s="19"/>
      <c r="D16" s="19"/>
      <c r="E16" s="25" t="s">
        <v>39</v>
      </c>
      <c r="F16" s="25" t="s">
        <v>38</v>
      </c>
      <c r="G16" s="26" t="s">
        <v>24</v>
      </c>
      <c r="H16" s="25" t="s">
        <v>897</v>
      </c>
      <c r="I16" s="25" t="s">
        <v>898</v>
      </c>
      <c r="J16" s="26" t="s">
        <v>25</v>
      </c>
      <c r="K16" s="26" t="s">
        <v>26</v>
      </c>
      <c r="L16" s="25" t="s">
        <v>742</v>
      </c>
      <c r="M16" s="26" t="s">
        <v>743</v>
      </c>
    </row>
    <row r="17" spans="3:13">
      <c r="C17" s="19"/>
      <c r="D17" s="19"/>
      <c r="E17" s="27">
        <v>1</v>
      </c>
      <c r="F17" s="124" t="str">
        <f>IFERROR(_xlfn.XLOOKUP($E17,'Proxy Company'!$I$19:$I$22,'Proxy Company'!$C$19:$C$22),"")</f>
        <v>㈜신세계푸드</v>
      </c>
      <c r="G17" s="446">
        <f>IFERROR(_xlfn.XLOOKUP($E17,'Proxy Company'!$I$19:$I$22,'Proxy Company'!$K$19:$K$22),"")</f>
        <v>0.71599999999999997</v>
      </c>
      <c r="H17" s="445">
        <f>IFERROR(_xlfn.XLOOKUP($E17,'Proxy Company'!$I$19:$I$22,'Proxy Company'!$V$19:$V$22),"")</f>
        <v>1335.9403950000001</v>
      </c>
      <c r="I17" s="445">
        <f>IFERROR(_xlfn.XLOOKUP($E17,'Proxy Company'!$I$19:$I$22,'Proxy Company'!$R$19:$R$22),"")</f>
        <v>3466</v>
      </c>
      <c r="J17" s="80">
        <f>IF(ISERROR(_xlfn.XLOOKUP(E17,'Proxy Company'!$I$18:$I$22,'Proxy Company'!$I$18:$I$22)),"",21%*1.1)</f>
        <v>0.23100000000000001</v>
      </c>
      <c r="K17" s="28">
        <f>G17/(1+L17*(1-J17))</f>
        <v>0.46043307534816957</v>
      </c>
      <c r="L17" s="137">
        <f t="shared" ref="L17:L19" si="0">IFERROR(I17/(I17+H17),"")</f>
        <v>0.72179154985117222</v>
      </c>
      <c r="M17" s="357">
        <f>K17*(1+(1-J17)*L17)</f>
        <v>0.71599999999999997</v>
      </c>
    </row>
    <row r="18" spans="3:13">
      <c r="C18" s="19"/>
      <c r="D18" s="19"/>
      <c r="E18" s="27">
        <v>2</v>
      </c>
      <c r="F18" s="124" t="str">
        <f>IFERROR(_xlfn.XLOOKUP($E18,'Proxy Company'!$I$19:$I$22,'Proxy Company'!$C$19:$C$22),"")</f>
        <v>SPC 삼립</v>
      </c>
      <c r="G18" s="446">
        <f>IFERROR(_xlfn.XLOOKUP($E18,'Proxy Company'!$I$19:$I$22,'Proxy Company'!$K$19:$K$22),"")</f>
        <v>0.56799999999999995</v>
      </c>
      <c r="H18" s="445">
        <f>IFERROR(_xlfn.XLOOKUP($E18,'Proxy Company'!$I$19:$I$22,'Proxy Company'!$V$19:$V$22),"")</f>
        <v>4024.2432195000001</v>
      </c>
      <c r="I18" s="445">
        <f>IFERROR(_xlfn.XLOOKUP($E18,'Proxy Company'!$I$19:$I$22,'Proxy Company'!$R$19:$R$22),"")</f>
        <v>3798</v>
      </c>
      <c r="J18" s="80">
        <f>IF(ISERROR(_xlfn.XLOOKUP(E18,'Proxy Company'!$I$18:$I$22,'Proxy Company'!$I$18:$I$22)),"",21%*1.1)</f>
        <v>0.23100000000000001</v>
      </c>
      <c r="K18" s="28">
        <f>G18/(1+L18*(1-J18))</f>
        <v>0.41357845553837891</v>
      </c>
      <c r="L18" s="137">
        <f t="shared" si="0"/>
        <v>0.48553846939097978</v>
      </c>
      <c r="M18" s="357">
        <f t="shared" ref="M18:M19" si="1">K18*(1+(1-J18)*L18)</f>
        <v>0.56799999999999995</v>
      </c>
    </row>
    <row r="19" spans="3:13">
      <c r="C19" s="19"/>
      <c r="D19" s="19"/>
      <c r="E19" s="27">
        <v>3</v>
      </c>
      <c r="F19" s="124" t="str">
        <f>IFERROR(_xlfn.XLOOKUP($E19,'Proxy Company'!$I$19:$I$22,'Proxy Company'!$C$19:$C$22),"")</f>
        <v>교촌에프앤비㈜</v>
      </c>
      <c r="G19" s="446">
        <f>IFERROR(_xlfn.XLOOKUP($E19,'Proxy Company'!$I$19:$I$22,'Proxy Company'!$K$19:$K$22),"")</f>
        <v>0.57699999999999996</v>
      </c>
      <c r="H19" s="445">
        <f>IFERROR(_xlfn.XLOOKUP($E19,'Proxy Company'!$I$19:$I$22,'Proxy Company'!$V$19:$V$22),"")</f>
        <v>2640.6544779999999</v>
      </c>
      <c r="I19" s="445">
        <f>IFERROR(_xlfn.XLOOKUP($E19,'Proxy Company'!$I$19:$I$22,'Proxy Company'!$R$19:$R$22),"")</f>
        <v>974</v>
      </c>
      <c r="J19" s="80">
        <f>IF(ISERROR(_xlfn.XLOOKUP(E19,'Proxy Company'!$I$18:$I$22,'Proxy Company'!$I$18:$I$22)),"",21%*1.1)</f>
        <v>0.23100000000000001</v>
      </c>
      <c r="K19" s="28">
        <f>G19/(1+L19*(1-J19))</f>
        <v>0.4779601081067425</v>
      </c>
      <c r="L19" s="137">
        <f t="shared" si="0"/>
        <v>0.26945867327792761</v>
      </c>
      <c r="M19" s="357">
        <f t="shared" si="1"/>
        <v>0.57699999999999996</v>
      </c>
    </row>
    <row r="20" spans="3:13">
      <c r="C20" s="19"/>
      <c r="D20" s="19"/>
      <c r="E20" s="27">
        <v>4</v>
      </c>
      <c r="F20" s="124" t="str">
        <f>IFERROR(_xlfn.XLOOKUP($E20,'Proxy Company'!$I$19:$I$22,'Proxy Company'!$C$19:$C$22),"")</f>
        <v/>
      </c>
      <c r="G20" s="28" t="str">
        <f>IFERROR(_xlfn.XLOOKUP($E20,'Proxy Company'!$I$19:$I$22,'Proxy Company'!$K$19:$K$22),"")</f>
        <v/>
      </c>
      <c r="H20" s="126" t="str">
        <f>IFERROR(_xlfn.XLOOKUP($E20,'Proxy Company'!$I$19:$I$22,'Proxy Company'!$M$19:$M$22)*10,"")</f>
        <v/>
      </c>
      <c r="I20" s="126" t="str">
        <f>IFERROR(_xlfn.XLOOKUP($E20,'Proxy Company'!$I$19:$I$22,'Proxy Company'!$R$19:$R$22)*10,"")</f>
        <v/>
      </c>
      <c r="J20" s="80" t="str">
        <f>IF(ISERROR(_xlfn.XLOOKUP(E20,'Proxy Company'!$I$18:$I$22,'Proxy Company'!$I$18:$I$22)),"",19%*1.1)</f>
        <v/>
      </c>
      <c r="K20" s="28" t="str">
        <f t="shared" ref="K20:K29" si="2">IFERROR(G20/(1+(1-J20)*I20/H20),"")</f>
        <v/>
      </c>
      <c r="L20" s="137" t="str">
        <f t="shared" ref="L20:L29" si="3">IFERROR(I20/(I20+H20),"")</f>
        <v/>
      </c>
      <c r="M20" s="357" t="str">
        <f t="shared" ref="M20:M29" si="4">IFERROR(K20*(1+(1-$H$44)*($L$30/(1-$L$30))),"")</f>
        <v/>
      </c>
    </row>
    <row r="21" spans="3:13">
      <c r="C21" s="19"/>
      <c r="D21" s="19"/>
      <c r="E21" s="27">
        <v>5</v>
      </c>
      <c r="F21" s="124" t="str">
        <f>IFERROR(_xlfn.XLOOKUP($E21,'Proxy Company'!$I$19:$I$22,'Proxy Company'!$C$19:$C$22),"")</f>
        <v/>
      </c>
      <c r="G21" s="28" t="str">
        <f>IFERROR(_xlfn.XLOOKUP($E21,'Proxy Company'!$I$19:$I$22,'Proxy Company'!$K$19:$K$22),"")</f>
        <v/>
      </c>
      <c r="H21" s="126" t="str">
        <f>IFERROR(_xlfn.XLOOKUP($E21,'Proxy Company'!$I$19:$I$22,'Proxy Company'!$M$19:$M$22)*10,"")</f>
        <v/>
      </c>
      <c r="I21" s="126" t="str">
        <f>IFERROR(_xlfn.XLOOKUP($E21,'Proxy Company'!$I$19:$I$22,'Proxy Company'!$R$19:$R$22)*10,"")</f>
        <v/>
      </c>
      <c r="J21" s="80" t="str">
        <f>IF(ISERROR(_xlfn.XLOOKUP(E21,'Proxy Company'!$I$18:$I$22,'Proxy Company'!$I$18:$I$22)),"",19%*1.1)</f>
        <v/>
      </c>
      <c r="K21" s="28" t="str">
        <f t="shared" si="2"/>
        <v/>
      </c>
      <c r="L21" s="137" t="str">
        <f t="shared" si="3"/>
        <v/>
      </c>
      <c r="M21" s="357" t="str">
        <f t="shared" si="4"/>
        <v/>
      </c>
    </row>
    <row r="22" spans="3:13">
      <c r="C22" s="19"/>
      <c r="D22" s="19"/>
      <c r="E22" s="27">
        <v>6</v>
      </c>
      <c r="F22" s="124" t="str">
        <f>IFERROR(_xlfn.XLOOKUP($E22,'Proxy Company'!$I$19:$I$22,'Proxy Company'!$C$19:$C$22),"")</f>
        <v/>
      </c>
      <c r="G22" s="28" t="str">
        <f>IFERROR(_xlfn.XLOOKUP($E22,'Proxy Company'!$I$19:$I$22,'Proxy Company'!$K$19:$K$22),"")</f>
        <v/>
      </c>
      <c r="H22" s="126" t="str">
        <f>IFERROR(_xlfn.XLOOKUP($E22,'Proxy Company'!$I$19:$I$22,'Proxy Company'!$M$19:$M$22)*10,"")</f>
        <v/>
      </c>
      <c r="I22" s="126" t="str">
        <f>IFERROR(_xlfn.XLOOKUP($E22,'Proxy Company'!$I$19:$I$22,'Proxy Company'!$R$19:$R$22)*10,"")</f>
        <v/>
      </c>
      <c r="J22" s="80" t="str">
        <f>IF(ISERROR(_xlfn.XLOOKUP(E22,'Proxy Company'!$I$18:$I$22,'Proxy Company'!$I$18:$I$22)),"",19%*1.1)</f>
        <v/>
      </c>
      <c r="K22" s="28" t="str">
        <f t="shared" si="2"/>
        <v/>
      </c>
      <c r="L22" s="137" t="str">
        <f t="shared" si="3"/>
        <v/>
      </c>
      <c r="M22" s="357" t="str">
        <f t="shared" si="4"/>
        <v/>
      </c>
    </row>
    <row r="23" spans="3:13">
      <c r="C23" s="19"/>
      <c r="D23" s="19"/>
      <c r="E23" s="27">
        <v>7</v>
      </c>
      <c r="F23" s="124" t="str">
        <f>IFERROR(_xlfn.XLOOKUP($E23,'Proxy Company'!$I$19:$I$22,'Proxy Company'!$C$19:$C$22),"")</f>
        <v/>
      </c>
      <c r="G23" s="28" t="str">
        <f>IFERROR(_xlfn.XLOOKUP($E23,'Proxy Company'!$I$19:$I$22,'Proxy Company'!$K$19:$K$22),"")</f>
        <v/>
      </c>
      <c r="H23" s="126" t="str">
        <f>IFERROR(_xlfn.XLOOKUP($E23,'Proxy Company'!$I$19:$I$22,'Proxy Company'!$M$19:$M$22)*10,"")</f>
        <v/>
      </c>
      <c r="I23" s="126" t="str">
        <f>IFERROR(_xlfn.XLOOKUP($E23,'Proxy Company'!$I$19:$I$22,'Proxy Company'!$R$19:$R$22)*10,"")</f>
        <v/>
      </c>
      <c r="J23" s="80" t="str">
        <f>IF(ISERROR(_xlfn.XLOOKUP(E23,'Proxy Company'!$I$18:$I$22,'Proxy Company'!$I$18:$I$22)),"",19%*1.1)</f>
        <v/>
      </c>
      <c r="K23" s="28" t="str">
        <f t="shared" ref="K23:K28" si="5">IFERROR(G23/(1+(1-J23)*I23/H23),"")</f>
        <v/>
      </c>
      <c r="L23" s="137" t="str">
        <f t="shared" si="3"/>
        <v/>
      </c>
      <c r="M23" s="357" t="str">
        <f t="shared" si="4"/>
        <v/>
      </c>
    </row>
    <row r="24" spans="3:13">
      <c r="C24" s="19"/>
      <c r="D24" s="19"/>
      <c r="E24" s="27">
        <v>8</v>
      </c>
      <c r="F24" s="124" t="str">
        <f>IFERROR(_xlfn.XLOOKUP($E24,'Proxy Company'!$I$19:$I$22,'Proxy Company'!$C$19:$C$22),"")</f>
        <v/>
      </c>
      <c r="G24" s="28" t="str">
        <f>IFERROR(_xlfn.XLOOKUP($E24,'Proxy Company'!$I$19:$I$22,'Proxy Company'!$K$19:$K$22),"")</f>
        <v/>
      </c>
      <c r="H24" s="126" t="str">
        <f>IFERROR(_xlfn.XLOOKUP($E24,'Proxy Company'!$I$19:$I$22,'Proxy Company'!$M$19:$M$22)*10,"")</f>
        <v/>
      </c>
      <c r="I24" s="126" t="str">
        <f>IFERROR(_xlfn.XLOOKUP($E24,'Proxy Company'!$I$19:$I$22,'Proxy Company'!$R$19:$R$22)*10,"")</f>
        <v/>
      </c>
      <c r="J24" s="80" t="str">
        <f>IF(ISERROR(_xlfn.XLOOKUP(E24,'Proxy Company'!$I$18:$I$22,'Proxy Company'!$I$18:$I$22)),"",19%*1.1)</f>
        <v/>
      </c>
      <c r="K24" s="28" t="str">
        <f t="shared" si="5"/>
        <v/>
      </c>
      <c r="L24" s="137" t="str">
        <f t="shared" si="3"/>
        <v/>
      </c>
      <c r="M24" s="357" t="str">
        <f t="shared" si="4"/>
        <v/>
      </c>
    </row>
    <row r="25" spans="3:13">
      <c r="C25" s="19"/>
      <c r="D25" s="19"/>
      <c r="E25" s="27">
        <v>9</v>
      </c>
      <c r="F25" s="124" t="str">
        <f>IFERROR(_xlfn.XLOOKUP($E25,'Proxy Company'!$I$19:$I$22,'Proxy Company'!$C$19:$C$22),"")</f>
        <v/>
      </c>
      <c r="G25" s="28" t="str">
        <f>IFERROR(_xlfn.XLOOKUP($E25,'Proxy Company'!$I$19:$I$22,'Proxy Company'!$K$19:$K$22),"")</f>
        <v/>
      </c>
      <c r="H25" s="126" t="str">
        <f>IFERROR(_xlfn.XLOOKUP($E25,'Proxy Company'!$I$19:$I$22,'Proxy Company'!$M$19:$M$22)*10,"")</f>
        <v/>
      </c>
      <c r="I25" s="126" t="str">
        <f>IFERROR(_xlfn.XLOOKUP($E25,'Proxy Company'!$I$19:$I$22,'Proxy Company'!$R$19:$R$22)*10,"")</f>
        <v/>
      </c>
      <c r="J25" s="80" t="str">
        <f>IF(ISERROR(_xlfn.XLOOKUP(E25,'Proxy Company'!$I$18:$I$22,'Proxy Company'!$I$18:$I$22)),"",19%*1.1)</f>
        <v/>
      </c>
      <c r="K25" s="28" t="str">
        <f t="shared" si="5"/>
        <v/>
      </c>
      <c r="L25" s="137" t="str">
        <f t="shared" si="3"/>
        <v/>
      </c>
      <c r="M25" s="357" t="str">
        <f t="shared" si="4"/>
        <v/>
      </c>
    </row>
    <row r="26" spans="3:13">
      <c r="C26" s="19"/>
      <c r="D26" s="19"/>
      <c r="E26" s="27">
        <v>10</v>
      </c>
      <c r="F26" s="124" t="str">
        <f>IFERROR(_xlfn.XLOOKUP($E26,'Proxy Company'!$I$19:$I$22,'Proxy Company'!$C$19:$C$22),"")</f>
        <v/>
      </c>
      <c r="G26" s="28" t="str">
        <f>IFERROR(_xlfn.XLOOKUP($E26,'Proxy Company'!$I$19:$I$22,'Proxy Company'!$K$19:$K$22),"")</f>
        <v/>
      </c>
      <c r="H26" s="126" t="str">
        <f>IFERROR(_xlfn.XLOOKUP($E26,'Proxy Company'!$I$19:$I$22,'Proxy Company'!$M$19:$M$22)*10,"")</f>
        <v/>
      </c>
      <c r="I26" s="126" t="str">
        <f>IFERROR(_xlfn.XLOOKUP($E26,'Proxy Company'!$I$19:$I$22,'Proxy Company'!$R$19:$R$22)*10,"")</f>
        <v/>
      </c>
      <c r="J26" s="80" t="str">
        <f>IF(ISERROR(_xlfn.XLOOKUP(E26,'Proxy Company'!$I$18:$I$22,'Proxy Company'!$I$18:$I$22)),"",19%*1.1)</f>
        <v/>
      </c>
      <c r="K26" s="28" t="str">
        <f t="shared" si="5"/>
        <v/>
      </c>
      <c r="L26" s="137" t="str">
        <f t="shared" si="3"/>
        <v/>
      </c>
      <c r="M26" s="357" t="str">
        <f t="shared" si="4"/>
        <v/>
      </c>
    </row>
    <row r="27" spans="3:13">
      <c r="C27" s="19"/>
      <c r="D27" s="19"/>
      <c r="E27" s="27">
        <v>11</v>
      </c>
      <c r="F27" s="124" t="str">
        <f>IFERROR(_xlfn.XLOOKUP($E27,'Proxy Company'!$I$19:$I$22,'Proxy Company'!$C$19:$C$22),"")</f>
        <v/>
      </c>
      <c r="G27" s="28" t="str">
        <f>IFERROR(_xlfn.XLOOKUP($E27,'Proxy Company'!$I$19:$I$22,'Proxy Company'!$K$19:$K$22),"")</f>
        <v/>
      </c>
      <c r="H27" s="126" t="str">
        <f>IFERROR(_xlfn.XLOOKUP($E27,'Proxy Company'!$I$19:$I$22,'Proxy Company'!$M$19:$M$22)*10,"")</f>
        <v/>
      </c>
      <c r="I27" s="126" t="str">
        <f>IFERROR(_xlfn.XLOOKUP($E27,'Proxy Company'!$I$19:$I$22,'Proxy Company'!$R$19:$R$22)*10,"")</f>
        <v/>
      </c>
      <c r="J27" s="80" t="str">
        <f>IF(ISERROR(_xlfn.XLOOKUP(E27,'Proxy Company'!$I$18:$I$22,'Proxy Company'!$I$18:$I$22)),"",19%*1.1)</f>
        <v/>
      </c>
      <c r="K27" s="28" t="str">
        <f t="shared" si="5"/>
        <v/>
      </c>
      <c r="L27" s="137" t="str">
        <f t="shared" si="3"/>
        <v/>
      </c>
      <c r="M27" s="357" t="str">
        <f t="shared" si="4"/>
        <v/>
      </c>
    </row>
    <row r="28" spans="3:13">
      <c r="C28" s="19"/>
      <c r="D28" s="19"/>
      <c r="E28" s="27">
        <v>12</v>
      </c>
      <c r="F28" s="124" t="str">
        <f>IFERROR(_xlfn.XLOOKUP($E28,'Proxy Company'!$I$19:$I$22,'Proxy Company'!$C$19:$C$22),"")</f>
        <v/>
      </c>
      <c r="G28" s="28" t="str">
        <f>IFERROR(_xlfn.XLOOKUP($E28,'Proxy Company'!$I$19:$I$22,'Proxy Company'!$K$19:$K$22),"")</f>
        <v/>
      </c>
      <c r="H28" s="126" t="str">
        <f>IFERROR(_xlfn.XLOOKUP($E28,'Proxy Company'!$I$19:$I$22,'Proxy Company'!$M$19:$M$22)*10,"")</f>
        <v/>
      </c>
      <c r="I28" s="126" t="str">
        <f>IFERROR(_xlfn.XLOOKUP($E28,'Proxy Company'!$I$19:$I$22,'Proxy Company'!$R$19:$R$22)*10,"")</f>
        <v/>
      </c>
      <c r="J28" s="80" t="str">
        <f>IF(ISERROR(_xlfn.XLOOKUP(E28,'Proxy Company'!$I$18:$I$22,'Proxy Company'!$I$18:$I$22)),"",19%*1.1)</f>
        <v/>
      </c>
      <c r="K28" s="28" t="str">
        <f t="shared" si="5"/>
        <v/>
      </c>
      <c r="L28" s="137" t="str">
        <f t="shared" si="3"/>
        <v/>
      </c>
      <c r="M28" s="357" t="str">
        <f t="shared" si="4"/>
        <v/>
      </c>
    </row>
    <row r="29" spans="3:13">
      <c r="C29" s="19"/>
      <c r="D29" s="19"/>
      <c r="E29" s="27">
        <v>13</v>
      </c>
      <c r="F29" s="124" t="str">
        <f>IFERROR(_xlfn.XLOOKUP($E29,'Proxy Company'!$I$19:$I$22,'Proxy Company'!$C$19:$C$22),"")</f>
        <v/>
      </c>
      <c r="G29" s="28" t="str">
        <f>IFERROR(_xlfn.XLOOKUP($E29,'Proxy Company'!$I$19:$I$22,'Proxy Company'!$K$19:$K$22),"")</f>
        <v/>
      </c>
      <c r="H29" s="126" t="str">
        <f>IFERROR(_xlfn.XLOOKUP($E29,'Proxy Company'!$I$19:$I$22,'Proxy Company'!$M$19:$M$22)*10,"")</f>
        <v/>
      </c>
      <c r="I29" s="126" t="str">
        <f>IFERROR(_xlfn.XLOOKUP($E29,'Proxy Company'!$I$19:$I$22,'Proxy Company'!$R$19:$R$22)*10,"")</f>
        <v/>
      </c>
      <c r="J29" s="80" t="str">
        <f>IF(ISERROR(_xlfn.XLOOKUP(E29,'Proxy Company'!$I$18:$I$22,'Proxy Company'!$I$18:$I$22)),"",19%*1.1)</f>
        <v/>
      </c>
      <c r="K29" s="28" t="str">
        <f t="shared" si="2"/>
        <v/>
      </c>
      <c r="L29" s="137" t="str">
        <f t="shared" si="3"/>
        <v/>
      </c>
      <c r="M29" s="357" t="str">
        <f t="shared" si="4"/>
        <v/>
      </c>
    </row>
    <row r="30" spans="3:13">
      <c r="C30" s="19"/>
      <c r="D30" s="19"/>
      <c r="E30" s="29" t="s">
        <v>37</v>
      </c>
      <c r="F30" s="30"/>
      <c r="G30" s="32">
        <f>AVERAGE(G17:G29)</f>
        <v>0.62033333333333329</v>
      </c>
      <c r="H30" s="30"/>
      <c r="I30" s="30"/>
      <c r="J30" s="31"/>
      <c r="K30" s="32">
        <f>AVERAGE(K17:K29)</f>
        <v>0.45065721299776368</v>
      </c>
      <c r="L30" s="138">
        <f>AVERAGE(L17:L29)</f>
        <v>0.49226289750669322</v>
      </c>
      <c r="M30" s="32">
        <f>AVERAGE(M17:M29)</f>
        <v>0.62033333333333329</v>
      </c>
    </row>
    <row r="31" spans="3:13">
      <c r="C31" s="19"/>
      <c r="D31" s="19"/>
      <c r="E31" s="22"/>
      <c r="F31" s="22"/>
      <c r="G31" s="22"/>
      <c r="H31" s="22"/>
      <c r="I31" s="22"/>
      <c r="J31" s="22"/>
      <c r="K31" s="22"/>
      <c r="L31" s="22"/>
      <c r="M31" s="22"/>
    </row>
    <row r="32" spans="3:13">
      <c r="C32" s="19"/>
      <c r="D32" s="19"/>
      <c r="E32" s="33" t="s">
        <v>1885</v>
      </c>
      <c r="F32" s="33"/>
      <c r="G32" s="33"/>
      <c r="H32" s="33"/>
      <c r="I32" s="33"/>
      <c r="J32" s="33"/>
      <c r="K32" s="33"/>
      <c r="L32" s="33"/>
      <c r="M32" s="33"/>
    </row>
    <row r="33" spans="3:12">
      <c r="C33" s="19"/>
      <c r="D33" s="19"/>
      <c r="E33" s="19" t="s">
        <v>36</v>
      </c>
      <c r="F33" s="19" t="s">
        <v>1655</v>
      </c>
      <c r="G33" s="19"/>
      <c r="H33" s="19"/>
      <c r="I33" s="19"/>
      <c r="J33" s="19"/>
      <c r="K33" s="19"/>
      <c r="L33" s="19"/>
    </row>
    <row r="34" spans="3:12">
      <c r="C34" s="19"/>
      <c r="D34" s="19"/>
      <c r="E34" s="19" t="s">
        <v>35</v>
      </c>
      <c r="F34" s="811" t="s">
        <v>3112</v>
      </c>
      <c r="G34" s="171"/>
      <c r="H34" s="171"/>
      <c r="I34" s="172"/>
      <c r="J34" s="173"/>
      <c r="K34" s="19"/>
      <c r="L34" s="19"/>
    </row>
    <row r="35" spans="3:12">
      <c r="C35" s="19"/>
      <c r="D35" s="19"/>
      <c r="E35" s="19" t="s">
        <v>34</v>
      </c>
      <c r="F35" s="171" t="s">
        <v>2030</v>
      </c>
      <c r="G35" s="171"/>
      <c r="H35" s="171"/>
      <c r="I35" s="172"/>
      <c r="J35" s="173"/>
      <c r="K35" s="39"/>
      <c r="L35" s="19"/>
    </row>
    <row r="36" spans="3:12">
      <c r="C36" s="19"/>
      <c r="D36" s="19"/>
      <c r="E36" s="19" t="s">
        <v>33</v>
      </c>
      <c r="F36" s="171" t="s">
        <v>3113</v>
      </c>
      <c r="G36" s="171"/>
      <c r="H36" s="171"/>
      <c r="I36" s="172"/>
      <c r="J36" s="173"/>
      <c r="K36" s="39"/>
      <c r="L36" s="19"/>
    </row>
    <row r="37" spans="3:12">
      <c r="C37" s="19"/>
      <c r="D37" s="19"/>
      <c r="E37" s="19" t="s">
        <v>32</v>
      </c>
      <c r="F37" s="19" t="s">
        <v>1656</v>
      </c>
      <c r="G37" s="19"/>
      <c r="H37" s="19"/>
      <c r="I37" s="19"/>
      <c r="J37" s="19"/>
      <c r="K37" s="39"/>
      <c r="L37" s="19"/>
    </row>
    <row r="38" spans="3:12">
      <c r="C38" s="19"/>
      <c r="D38" s="19"/>
      <c r="E38" s="19" t="s">
        <v>31</v>
      </c>
      <c r="F38" s="19" t="s">
        <v>1657</v>
      </c>
      <c r="G38" s="19"/>
      <c r="H38" s="19"/>
      <c r="I38" s="19"/>
      <c r="J38" s="19"/>
      <c r="K38" s="19"/>
      <c r="L38" s="39"/>
    </row>
    <row r="39" spans="3:12">
      <c r="C39" s="19"/>
      <c r="D39" s="19"/>
      <c r="E39" s="19"/>
      <c r="F39" s="19"/>
      <c r="G39" s="19"/>
      <c r="H39" s="19"/>
      <c r="I39" s="34"/>
      <c r="J39" s="19"/>
      <c r="K39" s="35"/>
      <c r="L39" s="35"/>
    </row>
    <row r="40" spans="3:12">
      <c r="C40" s="18"/>
      <c r="D40" s="18" t="s">
        <v>30</v>
      </c>
      <c r="E40" s="19"/>
      <c r="F40" s="19"/>
      <c r="G40" s="19"/>
      <c r="H40" s="19"/>
      <c r="I40" s="19"/>
      <c r="J40" s="19"/>
      <c r="K40" s="19"/>
      <c r="L40" s="19"/>
    </row>
    <row r="41" spans="3:12">
      <c r="C41" s="18"/>
      <c r="D41" s="18"/>
      <c r="E41" s="19" t="s">
        <v>29</v>
      </c>
      <c r="F41" s="19"/>
      <c r="G41" s="19"/>
      <c r="H41" s="19"/>
      <c r="I41" s="19"/>
      <c r="J41" s="19"/>
      <c r="K41" s="19"/>
      <c r="L41" s="19"/>
    </row>
    <row r="42" spans="3:12">
      <c r="C42" s="18"/>
      <c r="D42" s="18"/>
      <c r="E42" s="19" t="s">
        <v>28</v>
      </c>
      <c r="F42" s="19"/>
      <c r="G42" s="19"/>
      <c r="H42" s="19"/>
      <c r="I42" s="19"/>
      <c r="J42" s="19"/>
      <c r="K42" s="19"/>
      <c r="L42" s="19"/>
    </row>
    <row r="43" spans="3:12" ht="33">
      <c r="C43" s="19"/>
      <c r="D43" s="19"/>
      <c r="E43" s="26" t="s">
        <v>27</v>
      </c>
      <c r="F43" s="26" t="s">
        <v>26</v>
      </c>
      <c r="G43" s="358" t="s">
        <v>742</v>
      </c>
      <c r="H43" s="26" t="s">
        <v>25</v>
      </c>
      <c r="I43" s="26" t="s">
        <v>24</v>
      </c>
      <c r="J43" s="19"/>
      <c r="K43" s="22"/>
      <c r="L43" s="22"/>
    </row>
    <row r="44" spans="3:12">
      <c r="C44" s="19"/>
      <c r="D44" s="19"/>
      <c r="E44" s="36"/>
      <c r="F44" s="37">
        <f>I44/(1+(1-H44)*G44)</f>
        <v>0.44648213936915354</v>
      </c>
      <c r="G44" s="186">
        <f>L30</f>
        <v>0.49226289750669322</v>
      </c>
      <c r="H44" s="38">
        <f>19%*1.1</f>
        <v>0.20900000000000002</v>
      </c>
      <c r="I44" s="86">
        <f>M30</f>
        <v>0.62033333333333329</v>
      </c>
      <c r="J44" s="39"/>
      <c r="K44" s="22"/>
      <c r="L44" s="40"/>
    </row>
    <row r="45" spans="3:12">
      <c r="C45" s="19"/>
      <c r="D45" s="19"/>
      <c r="E45" s="19"/>
      <c r="F45" s="19"/>
      <c r="G45" s="19"/>
      <c r="H45" s="39"/>
      <c r="I45" s="41"/>
      <c r="J45" s="42"/>
      <c r="K45" s="60"/>
      <c r="L45" s="132"/>
    </row>
    <row r="46" spans="3:12">
      <c r="C46" s="19"/>
      <c r="D46" s="19"/>
      <c r="E46" s="19"/>
      <c r="F46" s="19"/>
      <c r="G46" s="22"/>
      <c r="H46" s="22"/>
      <c r="I46" s="22"/>
      <c r="J46" s="22"/>
      <c r="K46" s="22"/>
      <c r="L46" s="22"/>
    </row>
    <row r="47" spans="3:12">
      <c r="C47" s="18" t="s">
        <v>21</v>
      </c>
      <c r="D47" s="19"/>
      <c r="E47" s="19"/>
      <c r="F47" s="19"/>
      <c r="G47" s="22"/>
      <c r="H47" s="22"/>
      <c r="I47" s="22"/>
      <c r="J47" s="22"/>
      <c r="K47" s="22"/>
      <c r="L47" s="60"/>
    </row>
    <row r="48" spans="3:12">
      <c r="C48" s="19"/>
      <c r="D48" s="18" t="s">
        <v>900</v>
      </c>
      <c r="E48" s="19"/>
      <c r="F48" s="19"/>
      <c r="G48" s="19"/>
      <c r="H48" s="19"/>
      <c r="I48" s="19"/>
      <c r="J48" s="19"/>
      <c r="K48" s="19"/>
      <c r="L48" s="19"/>
    </row>
    <row r="49" spans="2:12">
      <c r="B49" s="19"/>
      <c r="C49" s="19"/>
      <c r="D49" s="19"/>
      <c r="E49" s="43" t="s">
        <v>20</v>
      </c>
      <c r="F49" s="44">
        <f>G10</f>
        <v>3.0949999999999998E-2</v>
      </c>
      <c r="G49" s="45" t="s">
        <v>9</v>
      </c>
      <c r="H49" s="87">
        <f>I44</f>
        <v>0.62033333333333329</v>
      </c>
      <c r="I49" s="45" t="s">
        <v>8</v>
      </c>
      <c r="J49" s="355">
        <f>G12</f>
        <v>0.09</v>
      </c>
      <c r="K49" s="45" t="s">
        <v>19</v>
      </c>
      <c r="L49" s="131">
        <f>'한공회(MRP,Size premium)'!C15</f>
        <v>4.7300000000000002E-2</v>
      </c>
    </row>
    <row r="50" spans="2:12">
      <c r="B50" s="19"/>
      <c r="C50" s="19"/>
      <c r="D50" s="19"/>
      <c r="E50" s="46" t="s">
        <v>1628</v>
      </c>
      <c r="F50" s="47">
        <f>+F49+(H49*J49)+L49</f>
        <v>0.13408</v>
      </c>
      <c r="G50" s="48"/>
      <c r="H50" s="48"/>
      <c r="I50" s="49"/>
      <c r="J50" s="50"/>
      <c r="K50" s="49"/>
      <c r="L50" s="51"/>
    </row>
    <row r="51" spans="2:12">
      <c r="B51" s="19"/>
      <c r="C51" s="19"/>
      <c r="D51" s="19"/>
      <c r="E51" s="135" t="s">
        <v>121</v>
      </c>
      <c r="F51" s="19"/>
      <c r="G51" s="19"/>
      <c r="H51" s="19"/>
      <c r="I51" s="19"/>
      <c r="J51" s="19"/>
      <c r="K51" s="19"/>
      <c r="L51" s="19"/>
    </row>
    <row r="52" spans="2:12">
      <c r="B52" s="19"/>
      <c r="C52" s="19"/>
      <c r="E52" s="36" t="s">
        <v>1143</v>
      </c>
      <c r="F52" s="146">
        <f>MIN('Proxy Company'!W19:W22)</f>
        <v>0</v>
      </c>
      <c r="G52" s="145" t="s">
        <v>895</v>
      </c>
      <c r="H52" s="19"/>
      <c r="I52" s="19"/>
      <c r="J52" s="19"/>
      <c r="K52" s="19"/>
      <c r="L52" s="19"/>
    </row>
    <row r="53" spans="2:12">
      <c r="B53" s="19"/>
      <c r="C53" s="19"/>
      <c r="E53" s="36" t="s">
        <v>1145</v>
      </c>
      <c r="F53" s="146">
        <f>SUMPRODUCT('Proxy Company'!W19:W22,'Proxy Company'!M19:M22)/SUM('Proxy Company'!M19:M22)</f>
        <v>0</v>
      </c>
      <c r="G53" s="145"/>
      <c r="H53" s="19"/>
      <c r="I53" s="19"/>
      <c r="J53" s="19"/>
      <c r="K53" s="19"/>
      <c r="L53" s="19"/>
    </row>
    <row r="54" spans="2:12">
      <c r="B54" s="19"/>
      <c r="C54" s="19"/>
      <c r="E54" s="36" t="s">
        <v>1144</v>
      </c>
      <c r="F54" s="146">
        <f>MAX('Proxy Company'!W19:W22)</f>
        <v>0</v>
      </c>
      <c r="G54" s="145"/>
      <c r="H54" s="19"/>
      <c r="I54" s="19"/>
      <c r="J54" s="19"/>
      <c r="K54" s="19"/>
      <c r="L54" s="19"/>
    </row>
    <row r="55" spans="2:12">
      <c r="B55" s="19"/>
      <c r="C55" s="19"/>
      <c r="D55" s="19"/>
      <c r="E55" s="19"/>
      <c r="F55" s="19"/>
      <c r="G55" s="19"/>
      <c r="H55" s="19"/>
      <c r="I55" s="19"/>
      <c r="J55" s="19"/>
      <c r="K55" s="19"/>
      <c r="L55" s="19"/>
    </row>
    <row r="56" spans="2:12">
      <c r="B56" s="18" t="s">
        <v>18</v>
      </c>
      <c r="C56" s="19"/>
      <c r="D56" s="19"/>
      <c r="E56" s="19"/>
      <c r="F56" s="19"/>
      <c r="G56" s="19"/>
      <c r="H56" s="19"/>
      <c r="I56" s="19"/>
      <c r="J56" s="19"/>
      <c r="K56" s="19"/>
      <c r="L56" s="19"/>
    </row>
    <row r="57" spans="2:12">
      <c r="B57" s="19"/>
      <c r="C57" s="19"/>
      <c r="D57" s="19"/>
      <c r="E57" s="19"/>
      <c r="F57" s="19"/>
      <c r="G57" s="19"/>
      <c r="H57" s="19"/>
      <c r="I57" s="19"/>
      <c r="J57" s="19"/>
      <c r="K57" s="19"/>
      <c r="L57" s="19"/>
    </row>
    <row r="58" spans="2:12">
      <c r="B58" s="19"/>
      <c r="C58" s="18" t="s">
        <v>17</v>
      </c>
      <c r="D58" s="19"/>
      <c r="E58" s="23">
        <f>Ki!C5</f>
        <v>9.74E-2</v>
      </c>
      <c r="F58" s="19" t="s">
        <v>1884</v>
      </c>
      <c r="G58" s="19"/>
      <c r="H58" s="19"/>
      <c r="I58" s="19"/>
      <c r="J58" s="19"/>
      <c r="K58" s="19"/>
      <c r="L58" s="19"/>
    </row>
    <row r="59" spans="2:12">
      <c r="B59" s="19"/>
      <c r="C59" s="19"/>
      <c r="D59" s="19"/>
      <c r="E59" s="19"/>
      <c r="F59" s="19"/>
      <c r="G59" s="19"/>
      <c r="H59" s="19"/>
      <c r="I59" s="19"/>
      <c r="J59" s="19"/>
      <c r="K59" s="19"/>
      <c r="L59" s="19"/>
    </row>
    <row r="60" spans="2:12">
      <c r="B60" s="19"/>
      <c r="C60" s="18" t="s">
        <v>16</v>
      </c>
      <c r="D60" s="19"/>
      <c r="E60" s="23">
        <f>H44</f>
        <v>0.20900000000000002</v>
      </c>
      <c r="F60" s="19"/>
      <c r="G60" s="19"/>
      <c r="H60" s="19"/>
      <c r="I60" s="19"/>
      <c r="J60" s="19"/>
      <c r="K60" s="19"/>
      <c r="L60" s="19"/>
    </row>
    <row r="61" spans="2:12">
      <c r="B61" s="19"/>
      <c r="C61" s="19"/>
      <c r="D61" s="19"/>
      <c r="E61" s="19"/>
      <c r="F61" s="19"/>
      <c r="G61" s="19"/>
      <c r="H61" s="19"/>
      <c r="I61" s="19"/>
      <c r="J61" s="19"/>
      <c r="K61" s="19"/>
      <c r="L61" s="19"/>
    </row>
    <row r="62" spans="2:12">
      <c r="B62" s="19"/>
      <c r="C62" s="18" t="s">
        <v>15</v>
      </c>
      <c r="D62" s="19"/>
      <c r="E62" s="43" t="s">
        <v>1626</v>
      </c>
      <c r="F62" s="44">
        <f>E58</f>
        <v>9.74E-2</v>
      </c>
      <c r="G62" s="45" t="s">
        <v>8</v>
      </c>
      <c r="H62" s="45" t="s">
        <v>120</v>
      </c>
      <c r="I62" s="45">
        <v>1</v>
      </c>
      <c r="J62" s="45" t="s">
        <v>14</v>
      </c>
      <c r="K62" s="45">
        <f>E60</f>
        <v>0.20900000000000002</v>
      </c>
      <c r="L62" s="168" t="s">
        <v>11</v>
      </c>
    </row>
    <row r="63" spans="2:12">
      <c r="B63" s="19"/>
      <c r="C63" s="19"/>
      <c r="D63" s="19"/>
      <c r="E63" s="46" t="s">
        <v>1628</v>
      </c>
      <c r="F63" s="47">
        <f>F62*(1-K62)</f>
        <v>7.7043399999999998E-2</v>
      </c>
      <c r="G63" s="48"/>
      <c r="H63" s="48"/>
      <c r="I63" s="49"/>
      <c r="J63" s="50"/>
      <c r="K63" s="50"/>
      <c r="L63" s="51"/>
    </row>
    <row r="65" spans="2:12">
      <c r="B65" s="18" t="s">
        <v>13</v>
      </c>
      <c r="C65" s="19"/>
      <c r="D65" s="19"/>
      <c r="E65" s="19"/>
      <c r="F65" s="19"/>
      <c r="G65" s="19"/>
      <c r="H65" s="19"/>
      <c r="I65" s="19"/>
      <c r="J65" s="19"/>
      <c r="K65" s="19"/>
      <c r="L65" s="19"/>
    </row>
    <row r="66" spans="2:12">
      <c r="B66" s="19"/>
      <c r="C66" s="19"/>
      <c r="D66" s="19"/>
      <c r="E66" s="19"/>
      <c r="F66" s="19"/>
      <c r="G66" s="19"/>
      <c r="H66" s="19"/>
      <c r="I66" s="19"/>
      <c r="J66" s="19"/>
      <c r="K66" s="19"/>
      <c r="L66" s="19"/>
    </row>
    <row r="67" spans="2:12">
      <c r="B67" s="19"/>
      <c r="C67" s="18" t="s">
        <v>12</v>
      </c>
      <c r="D67" s="19"/>
      <c r="E67" s="23">
        <f>G44</f>
        <v>0.49226289750669322</v>
      </c>
      <c r="F67" s="19"/>
      <c r="G67" s="19"/>
      <c r="H67" s="19"/>
      <c r="I67" s="19"/>
      <c r="J67" s="19"/>
      <c r="K67" s="19"/>
      <c r="L67" s="19"/>
    </row>
    <row r="68" spans="2:12">
      <c r="B68" s="19"/>
      <c r="C68" s="19"/>
      <c r="D68" s="19"/>
      <c r="E68" s="19"/>
      <c r="F68" s="19"/>
      <c r="G68" s="19"/>
      <c r="H68" s="19"/>
      <c r="I68" s="19"/>
      <c r="J68" s="19"/>
      <c r="K68" s="19"/>
      <c r="L68" s="19"/>
    </row>
    <row r="69" spans="2:12">
      <c r="B69" s="19"/>
      <c r="C69" s="18" t="s">
        <v>10</v>
      </c>
      <c r="D69" s="19"/>
      <c r="E69" s="43" t="s">
        <v>1627</v>
      </c>
      <c r="F69" s="44">
        <f>F63</f>
        <v>7.7043399999999998E-2</v>
      </c>
      <c r="G69" s="45" t="s">
        <v>8</v>
      </c>
      <c r="H69" s="139">
        <f>E67</f>
        <v>0.49226289750669322</v>
      </c>
      <c r="I69" s="45" t="s">
        <v>9</v>
      </c>
      <c r="J69" s="44">
        <f>F50</f>
        <v>0.13408</v>
      </c>
      <c r="K69" s="44" t="s">
        <v>8</v>
      </c>
      <c r="L69" s="140">
        <f>1-E67</f>
        <v>0.50773710249330684</v>
      </c>
    </row>
    <row r="70" spans="2:12">
      <c r="B70" s="19"/>
      <c r="C70" s="19"/>
      <c r="D70" s="19"/>
      <c r="E70" s="46" t="s">
        <v>1625</v>
      </c>
      <c r="F70" s="52">
        <f>(F69*H69)+(J69*L69)</f>
        <v>0.10600299802006974</v>
      </c>
      <c r="G70" s="48"/>
      <c r="H70" s="48"/>
      <c r="I70" s="49"/>
      <c r="J70" s="50"/>
      <c r="K70" s="50"/>
      <c r="L70" s="51"/>
    </row>
  </sheetData>
  <phoneticPr fontId="16"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416DD-CDC6-45C5-A534-C225B50AC6C9}">
  <sheetPr>
    <tabColor theme="4"/>
  </sheetPr>
  <dimension ref="A1:X28"/>
  <sheetViews>
    <sheetView showGridLines="0" zoomScale="85" zoomScaleNormal="85" workbookViewId="0">
      <pane xSplit="3" topLeftCell="D1" activePane="topRight" state="frozen"/>
      <selection pane="topRight" activeCell="J33" sqref="J33:J34"/>
    </sheetView>
  </sheetViews>
  <sheetFormatPr defaultColWidth="9.140625" defaultRowHeight="16.5"/>
  <cols>
    <col min="1" max="1" width="3.85546875" style="13" customWidth="1"/>
    <col min="2" max="2" width="13.140625" style="13" customWidth="1"/>
    <col min="3" max="3" width="17.28515625" style="13" customWidth="1"/>
    <col min="4" max="4" width="49" style="13" customWidth="1"/>
    <col min="5" max="5" width="23.28515625" style="13" customWidth="1"/>
    <col min="6" max="6" width="17.42578125" style="13" customWidth="1"/>
    <col min="7" max="9" width="13.140625" style="13" customWidth="1"/>
    <col min="10" max="10" width="27.7109375" style="13" customWidth="1"/>
    <col min="11" max="21" width="12.7109375" style="13" customWidth="1"/>
    <col min="22" max="22" width="14.85546875" style="13" customWidth="1"/>
    <col min="23" max="24" width="12.7109375" style="13" customWidth="1"/>
    <col min="25" max="16384" width="9.140625" style="13"/>
  </cols>
  <sheetData>
    <row r="1" spans="1:24" customFormat="1" ht="20.25">
      <c r="A1" s="309" t="str" cm="1">
        <f t="array" aca="1" ref="A1" ca="1">REPLACE(CELL("filename",$A$1),1,FIND("]",CELL("filename",$A$1),1),"")</f>
        <v>Proxy Company</v>
      </c>
      <c r="B1" s="309"/>
      <c r="C1" s="309"/>
      <c r="D1" s="309"/>
      <c r="E1" s="309"/>
      <c r="F1" s="309"/>
      <c r="G1" s="309"/>
      <c r="H1" s="309"/>
      <c r="I1" s="309"/>
      <c r="J1" s="309"/>
      <c r="K1" s="309"/>
      <c r="L1" s="309"/>
      <c r="M1" s="309"/>
      <c r="N1" s="309"/>
      <c r="O1" s="309"/>
      <c r="P1" s="309"/>
      <c r="Q1" s="309"/>
      <c r="R1" s="309"/>
      <c r="S1" s="309"/>
      <c r="T1" s="309"/>
      <c r="U1" s="309"/>
      <c r="V1" s="309"/>
      <c r="W1" s="309"/>
      <c r="X1" s="309"/>
    </row>
    <row r="3" spans="1:24">
      <c r="A3" s="88" t="s">
        <v>93</v>
      </c>
      <c r="B3" s="83" t="s">
        <v>894</v>
      </c>
    </row>
    <row r="5" spans="1:24">
      <c r="B5" s="481" t="s">
        <v>2031</v>
      </c>
    </row>
    <row r="6" spans="1:24">
      <c r="B6" s="169" t="s">
        <v>896</v>
      </c>
      <c r="C6" s="169"/>
      <c r="D6" s="174">
        <v>45545</v>
      </c>
    </row>
    <row r="8" spans="1:24">
      <c r="A8" s="88" t="s">
        <v>93</v>
      </c>
      <c r="B8" s="83" t="s">
        <v>1658</v>
      </c>
    </row>
    <row r="9" spans="1:24">
      <c r="W9" s="122"/>
      <c r="X9" s="803" t="s">
        <v>2362</v>
      </c>
    </row>
    <row r="10" spans="1:24" ht="16.5" customHeight="1">
      <c r="B10" s="340"/>
      <c r="C10" s="340"/>
      <c r="D10" s="341"/>
      <c r="E10" s="341" t="s">
        <v>1643</v>
      </c>
      <c r="F10" s="341" t="s">
        <v>128</v>
      </c>
      <c r="G10" s="340"/>
      <c r="H10" s="340"/>
      <c r="I10" s="14" t="s">
        <v>117</v>
      </c>
      <c r="J10" s="14"/>
      <c r="K10" s="350" t="s">
        <v>119</v>
      </c>
      <c r="L10" s="350"/>
      <c r="M10" s="350" t="s">
        <v>1637</v>
      </c>
      <c r="N10" s="350"/>
      <c r="O10" s="350"/>
      <c r="P10" s="350"/>
      <c r="Q10" s="350"/>
      <c r="R10" s="350"/>
      <c r="S10" s="14" t="s">
        <v>115</v>
      </c>
      <c r="T10" s="14"/>
      <c r="U10" s="14"/>
      <c r="V10" s="14"/>
      <c r="W10" s="342"/>
      <c r="X10" s="343"/>
    </row>
    <row r="11" spans="1:24">
      <c r="B11" s="97" t="s">
        <v>1641</v>
      </c>
      <c r="C11" s="97" t="s">
        <v>1642</v>
      </c>
      <c r="D11" s="97" t="s">
        <v>1875</v>
      </c>
      <c r="E11" s="97" t="s">
        <v>1644</v>
      </c>
      <c r="F11" s="97" t="s">
        <v>1876</v>
      </c>
      <c r="G11" s="97" t="s">
        <v>114</v>
      </c>
      <c r="H11" s="97" t="s">
        <v>560</v>
      </c>
      <c r="I11" s="97" t="s">
        <v>191</v>
      </c>
      <c r="J11" s="97" t="s">
        <v>187</v>
      </c>
      <c r="K11" s="340" t="s">
        <v>1638</v>
      </c>
      <c r="L11" s="340" t="s">
        <v>1636</v>
      </c>
      <c r="M11" s="340" t="s">
        <v>559</v>
      </c>
      <c r="N11" s="340"/>
      <c r="O11" s="340"/>
      <c r="P11" s="340"/>
      <c r="Q11" s="340"/>
      <c r="R11" s="340" t="s">
        <v>561</v>
      </c>
      <c r="S11" s="15" t="s">
        <v>22</v>
      </c>
      <c r="T11" s="15"/>
      <c r="U11" s="15" t="s">
        <v>116</v>
      </c>
      <c r="V11" s="15" t="s">
        <v>115</v>
      </c>
      <c r="W11" s="97" t="s">
        <v>1645</v>
      </c>
      <c r="X11" s="344" t="s">
        <v>1646</v>
      </c>
    </row>
    <row r="12" spans="1:24">
      <c r="B12" s="183"/>
      <c r="C12" s="479" t="s">
        <v>2029</v>
      </c>
      <c r="D12" s="182" t="s">
        <v>1874</v>
      </c>
      <c r="E12" s="182"/>
      <c r="F12" s="353"/>
      <c r="G12" s="184"/>
      <c r="H12" s="184"/>
      <c r="I12" s="184"/>
      <c r="J12" s="182"/>
      <c r="K12" s="184"/>
      <c r="L12" s="184"/>
      <c r="M12" s="353"/>
      <c r="N12" s="353"/>
      <c r="O12" s="353"/>
      <c r="P12" s="353"/>
      <c r="Q12" s="353"/>
      <c r="R12" s="353"/>
      <c r="S12" s="352"/>
      <c r="T12" s="352"/>
      <c r="U12" s="352"/>
      <c r="V12" s="353"/>
      <c r="W12" s="354"/>
      <c r="X12" s="185"/>
    </row>
    <row r="13" spans="1:24">
      <c r="B13" s="99"/>
      <c r="C13" s="98"/>
      <c r="D13" s="119"/>
      <c r="E13" s="98"/>
      <c r="F13" s="134"/>
      <c r="G13" s="16"/>
      <c r="H13" s="16"/>
      <c r="I13" s="16"/>
      <c r="J13" s="120"/>
      <c r="K13" s="16"/>
      <c r="L13" s="16"/>
      <c r="M13" s="123"/>
      <c r="N13" s="123"/>
      <c r="O13" s="123"/>
      <c r="P13" s="123"/>
      <c r="Q13" s="123"/>
      <c r="R13" s="123"/>
      <c r="S13" s="17"/>
      <c r="T13" s="17"/>
      <c r="U13" s="17"/>
      <c r="V13" s="123"/>
      <c r="W13" s="130"/>
      <c r="X13" s="185"/>
    </row>
    <row r="14" spans="1:24">
      <c r="X14" s="169"/>
    </row>
    <row r="15" spans="1:24">
      <c r="A15" s="88" t="s">
        <v>93</v>
      </c>
      <c r="B15" s="384" t="s">
        <v>1677</v>
      </c>
      <c r="X15" s="169"/>
    </row>
    <row r="16" spans="1:24">
      <c r="V16" s="89"/>
      <c r="W16" s="122"/>
      <c r="X16" s="803" t="s">
        <v>2362</v>
      </c>
    </row>
    <row r="17" spans="2:24" ht="16.5" customHeight="1">
      <c r="B17" s="340"/>
      <c r="C17" s="340"/>
      <c r="D17" s="341" t="s">
        <v>1639</v>
      </c>
      <c r="E17" s="341" t="s">
        <v>1643</v>
      </c>
      <c r="F17" s="341" t="s">
        <v>128</v>
      </c>
      <c r="G17" s="340"/>
      <c r="H17" s="340"/>
      <c r="I17" s="14" t="s">
        <v>117</v>
      </c>
      <c r="J17" s="14"/>
      <c r="K17" s="350" t="s">
        <v>119</v>
      </c>
      <c r="L17" s="350"/>
      <c r="M17" s="350" t="s">
        <v>1637</v>
      </c>
      <c r="N17" s="350"/>
      <c r="O17" s="350"/>
      <c r="P17" s="350"/>
      <c r="Q17" s="350"/>
      <c r="R17" s="350"/>
      <c r="S17" s="14" t="s">
        <v>1649</v>
      </c>
      <c r="T17" s="14"/>
      <c r="U17" s="14"/>
      <c r="V17" s="14"/>
      <c r="W17" s="342"/>
      <c r="X17" s="343"/>
    </row>
    <row r="18" spans="2:24">
      <c r="B18" s="97" t="s">
        <v>1641</v>
      </c>
      <c r="C18" s="97" t="s">
        <v>1642</v>
      </c>
      <c r="D18" s="97" t="s">
        <v>1640</v>
      </c>
      <c r="E18" s="97" t="s">
        <v>1644</v>
      </c>
      <c r="F18" s="97" t="s">
        <v>1990</v>
      </c>
      <c r="G18" s="97" t="s">
        <v>114</v>
      </c>
      <c r="H18" s="97" t="s">
        <v>560</v>
      </c>
      <c r="I18" s="97" t="s">
        <v>191</v>
      </c>
      <c r="J18" s="97" t="s">
        <v>187</v>
      </c>
      <c r="K18" s="340" t="s">
        <v>1638</v>
      </c>
      <c r="L18" s="340" t="s">
        <v>1659</v>
      </c>
      <c r="M18" s="340" t="s">
        <v>559</v>
      </c>
      <c r="N18" s="340" t="s">
        <v>2033</v>
      </c>
      <c r="O18" s="340" t="s">
        <v>2034</v>
      </c>
      <c r="P18" s="340" t="s">
        <v>2035</v>
      </c>
      <c r="Q18" s="340" t="s">
        <v>2036</v>
      </c>
      <c r="R18" s="340" t="s">
        <v>561</v>
      </c>
      <c r="S18" s="15" t="s">
        <v>1647</v>
      </c>
      <c r="T18" s="15" t="s">
        <v>1648</v>
      </c>
      <c r="U18" s="15" t="s">
        <v>116</v>
      </c>
      <c r="V18" s="15" t="s">
        <v>115</v>
      </c>
      <c r="W18" s="97" t="s">
        <v>1645</v>
      </c>
      <c r="X18" s="344" t="s">
        <v>1646</v>
      </c>
    </row>
    <row r="19" spans="2:24" ht="33">
      <c r="B19" s="183" t="s">
        <v>1631</v>
      </c>
      <c r="C19" s="181" t="s">
        <v>1882</v>
      </c>
      <c r="D19" s="182" t="s">
        <v>1881</v>
      </c>
      <c r="E19" s="182" t="s">
        <v>1880</v>
      </c>
      <c r="F19" s="351">
        <v>848.39958182099997</v>
      </c>
      <c r="G19" s="184" t="s">
        <v>1652</v>
      </c>
      <c r="H19" s="125" t="s">
        <v>1650</v>
      </c>
      <c r="I19" s="184">
        <v>1</v>
      </c>
      <c r="J19" s="182" t="e" vm="1">
        <v>#VALUE!</v>
      </c>
      <c r="K19" s="175">
        <v>0.71599999999999997</v>
      </c>
      <c r="L19" s="497"/>
      <c r="M19" s="123">
        <v>193</v>
      </c>
      <c r="N19" s="123"/>
      <c r="O19" s="123"/>
      <c r="P19" s="123">
        <f>296+1523</f>
        <v>1819</v>
      </c>
      <c r="Q19" s="123">
        <v>1647</v>
      </c>
      <c r="R19" s="123">
        <f>SUM(N19:Q19)</f>
        <v>3466</v>
      </c>
      <c r="S19" s="352">
        <v>3872480</v>
      </c>
      <c r="T19" s="352">
        <v>189</v>
      </c>
      <c r="U19" s="352">
        <v>34500</v>
      </c>
      <c r="V19" s="450">
        <f t="shared" ref="V19:V20" si="0">(S19-T19)*U19/10^8</f>
        <v>1335.9403950000001</v>
      </c>
      <c r="W19" s="354"/>
      <c r="X19" s="805">
        <v>45596</v>
      </c>
    </row>
    <row r="20" spans="2:24" ht="33">
      <c r="B20" s="183" t="s">
        <v>1987</v>
      </c>
      <c r="C20" s="442" t="s">
        <v>1942</v>
      </c>
      <c r="D20" s="447" t="s">
        <v>1989</v>
      </c>
      <c r="E20" s="447" t="s">
        <v>1988</v>
      </c>
      <c r="F20" s="351">
        <v>1272.2740353490001</v>
      </c>
      <c r="G20" s="184" t="s">
        <v>1652</v>
      </c>
      <c r="H20" s="184" t="s">
        <v>1651</v>
      </c>
      <c r="I20" s="184">
        <v>2</v>
      </c>
      <c r="J20" s="182" t="e" vm="2">
        <v>#VALUE!</v>
      </c>
      <c r="K20" s="175">
        <v>0.56799999999999995</v>
      </c>
      <c r="L20" s="497"/>
      <c r="M20" s="123">
        <v>431</v>
      </c>
      <c r="N20" s="123">
        <v>981</v>
      </c>
      <c r="O20" s="123"/>
      <c r="P20" s="123">
        <f>507+1610</f>
        <v>2117</v>
      </c>
      <c r="Q20" s="123">
        <v>700</v>
      </c>
      <c r="R20" s="123">
        <f>SUM(N20:Q20)</f>
        <v>3798</v>
      </c>
      <c r="S20" s="352">
        <v>8629009</v>
      </c>
      <c r="T20" s="352">
        <v>523786</v>
      </c>
      <c r="U20" s="352">
        <v>49650</v>
      </c>
      <c r="V20" s="450">
        <f t="shared" si="0"/>
        <v>4024.2432195000001</v>
      </c>
      <c r="W20" s="354"/>
      <c r="X20" s="805">
        <v>45596</v>
      </c>
    </row>
    <row r="21" spans="2:24" ht="33">
      <c r="B21" s="183" t="s">
        <v>901</v>
      </c>
      <c r="C21" s="181" t="s">
        <v>1878</v>
      </c>
      <c r="D21" s="182" t="s">
        <v>1879</v>
      </c>
      <c r="E21" s="182" t="s">
        <v>1877</v>
      </c>
      <c r="F21" s="351">
        <v>322.76279614800001</v>
      </c>
      <c r="G21" s="184" t="s">
        <v>1652</v>
      </c>
      <c r="H21" s="184" t="s">
        <v>1651</v>
      </c>
      <c r="I21" s="184">
        <v>3</v>
      </c>
      <c r="J21" s="182" t="e" vm="3">
        <v>#VALUE!</v>
      </c>
      <c r="K21" s="175">
        <v>0.57699999999999996</v>
      </c>
      <c r="L21" s="497"/>
      <c r="M21" s="123">
        <v>125</v>
      </c>
      <c r="N21" s="123">
        <v>557</v>
      </c>
      <c r="O21" s="123">
        <v>298</v>
      </c>
      <c r="P21" s="123">
        <f>35+84</f>
        <v>119</v>
      </c>
      <c r="Q21" s="123"/>
      <c r="R21" s="123">
        <f>SUM(N21:Q21)</f>
        <v>974</v>
      </c>
      <c r="S21" s="352">
        <v>24982540</v>
      </c>
      <c r="T21" s="352">
        <v>0</v>
      </c>
      <c r="U21" s="352">
        <v>10570</v>
      </c>
      <c r="V21" s="450">
        <f>(S21-T21)*U21/10^8</f>
        <v>2640.6544779999999</v>
      </c>
      <c r="W21" s="354"/>
      <c r="X21" s="805">
        <v>45596</v>
      </c>
    </row>
    <row r="22" spans="2:24">
      <c r="B22" s="183"/>
      <c r="C22" s="181"/>
      <c r="D22" s="182"/>
      <c r="E22" s="182"/>
      <c r="F22" s="351"/>
      <c r="G22" s="184"/>
      <c r="H22" s="184"/>
      <c r="I22" s="184"/>
      <c r="J22" s="182"/>
      <c r="K22" s="175"/>
      <c r="L22" s="175"/>
      <c r="M22" s="123"/>
      <c r="N22" s="123"/>
      <c r="O22" s="123"/>
      <c r="P22" s="123"/>
      <c r="Q22" s="123"/>
      <c r="R22" s="123"/>
      <c r="S22" s="352"/>
      <c r="T22" s="352"/>
      <c r="U22" s="352"/>
      <c r="V22" s="353"/>
      <c r="W22" s="354"/>
      <c r="X22" s="185"/>
    </row>
    <row r="23" spans="2:24">
      <c r="T23" s="93"/>
    </row>
    <row r="24" spans="2:24" ht="18.75">
      <c r="B24" s="136" t="s">
        <v>1635</v>
      </c>
      <c r="C24" s="802" t="s">
        <v>2360</v>
      </c>
      <c r="D24" s="169"/>
      <c r="F24" s="448"/>
      <c r="V24" s="804"/>
    </row>
    <row r="25" spans="2:24">
      <c r="B25" s="136" t="s">
        <v>1632</v>
      </c>
      <c r="C25" s="407" t="s">
        <v>2361</v>
      </c>
      <c r="D25" s="170"/>
      <c r="F25" s="449"/>
      <c r="J25" s="93"/>
      <c r="V25" s="804"/>
    </row>
    <row r="26" spans="2:24">
      <c r="B26" s="136" t="s">
        <v>1633</v>
      </c>
      <c r="C26" s="480" t="s">
        <v>2032</v>
      </c>
      <c r="D26" s="170"/>
      <c r="F26" s="448"/>
      <c r="L26" s="93"/>
      <c r="M26" s="93"/>
      <c r="N26" s="93"/>
      <c r="O26" s="93"/>
      <c r="P26" s="93"/>
      <c r="Q26" s="93"/>
    </row>
    <row r="27" spans="2:24">
      <c r="B27" s="136" t="s">
        <v>1634</v>
      </c>
      <c r="C27" s="169" t="s">
        <v>1883</v>
      </c>
      <c r="D27" s="169"/>
      <c r="F27" s="169"/>
      <c r="L27" s="93"/>
      <c r="M27" s="93"/>
      <c r="N27" s="93"/>
      <c r="O27" s="93"/>
      <c r="P27" s="93"/>
      <c r="Q27" s="93"/>
    </row>
    <row r="28" spans="2:24">
      <c r="B28" s="136" t="s">
        <v>1653</v>
      </c>
      <c r="C28" s="136" t="s">
        <v>1654</v>
      </c>
    </row>
  </sheetData>
  <phoneticPr fontId="16"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0085C-9711-46ED-BB0F-389F577F52EA}">
  <sheetPr>
    <tabColor theme="4"/>
  </sheetPr>
  <dimension ref="A1:D21"/>
  <sheetViews>
    <sheetView showGridLines="0" zoomScale="115" zoomScaleNormal="115" workbookViewId="0">
      <selection activeCell="B16" sqref="B16"/>
    </sheetView>
  </sheetViews>
  <sheetFormatPr defaultRowHeight="13.5"/>
  <cols>
    <col min="1" max="1" width="3.5703125" customWidth="1"/>
    <col min="2" max="2" width="20.7109375" customWidth="1"/>
    <col min="3" max="3" width="25.85546875" bestFit="1" customWidth="1"/>
    <col min="4" max="8" width="15.5703125" customWidth="1"/>
  </cols>
  <sheetData>
    <row r="1" spans="1:4" ht="20.25">
      <c r="A1" s="309" t="str" cm="1">
        <f t="array" aca="1" ref="A1" ca="1">REPLACE(CELL("filename",$A$1),1,FIND("]",CELL("filename",$A$1),1),"")</f>
        <v>Ki</v>
      </c>
      <c r="B1" s="309"/>
      <c r="C1" s="309"/>
      <c r="D1" s="309"/>
    </row>
    <row r="3" spans="1:4">
      <c r="A3" s="102" t="s">
        <v>67</v>
      </c>
      <c r="B3" s="103" t="s">
        <v>599</v>
      </c>
      <c r="C3" s="103"/>
      <c r="D3" s="103"/>
    </row>
    <row r="5" spans="1:4">
      <c r="B5" s="121" t="s">
        <v>600</v>
      </c>
      <c r="C5" s="369">
        <f>C18</f>
        <v>9.74E-2</v>
      </c>
      <c r="D5" s="129"/>
    </row>
    <row r="8" spans="1:4">
      <c r="A8" s="102" t="s">
        <v>68</v>
      </c>
      <c r="B8" s="103" t="s">
        <v>1630</v>
      </c>
      <c r="C8" s="103"/>
      <c r="D8" s="103"/>
    </row>
    <row r="10" spans="1:4">
      <c r="B10" s="336" t="s">
        <v>1672</v>
      </c>
      <c r="C10" s="337" t="s">
        <v>1673</v>
      </c>
      <c r="D10" s="336"/>
    </row>
    <row r="11" spans="1:4">
      <c r="B11" s="336" t="s">
        <v>1674</v>
      </c>
      <c r="C11" s="337" t="s">
        <v>1993</v>
      </c>
      <c r="D11" s="367" t="e" vm="4">
        <v>#VALUE!</v>
      </c>
    </row>
    <row r="14" spans="1:4">
      <c r="A14" s="102" t="s">
        <v>189</v>
      </c>
      <c r="B14" s="103" t="s">
        <v>1671</v>
      </c>
      <c r="C14" s="103"/>
      <c r="D14" s="103"/>
    </row>
    <row r="16" spans="1:4">
      <c r="B16" s="336" t="s">
        <v>1668</v>
      </c>
      <c r="C16" s="366" t="s">
        <v>1669</v>
      </c>
      <c r="D16" s="916" t="e" vm="5">
        <v>#VALUE!</v>
      </c>
    </row>
    <row r="17" spans="1:4">
      <c r="B17" s="336" t="s">
        <v>1670</v>
      </c>
      <c r="C17" s="366">
        <v>45596</v>
      </c>
      <c r="D17" s="917"/>
    </row>
    <row r="18" spans="1:4">
      <c r="B18" s="121" t="s">
        <v>601</v>
      </c>
      <c r="C18" s="368">
        <v>9.74E-2</v>
      </c>
      <c r="D18" s="812" t="e" vm="6">
        <v>#VALUE!</v>
      </c>
    </row>
    <row r="19" spans="1:4">
      <c r="B19" s="349"/>
      <c r="C19" s="349"/>
      <c r="D19" s="349"/>
    </row>
    <row r="21" spans="1:4">
      <c r="A21" s="347" t="s">
        <v>1255</v>
      </c>
      <c r="B21" s="348"/>
      <c r="C21" s="348"/>
      <c r="D21" s="348"/>
    </row>
  </sheetData>
  <mergeCells count="1">
    <mergeCell ref="D16:D17"/>
  </mergeCells>
  <phoneticPr fontId="1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9FA2-AEA7-463E-9AEF-F87A4CA7C52D}">
  <sheetPr>
    <tabColor theme="4"/>
  </sheetPr>
  <dimension ref="A1:O59"/>
  <sheetViews>
    <sheetView showGridLines="0" zoomScale="85" zoomScaleNormal="85" workbookViewId="0">
      <selection activeCell="G56" sqref="G56"/>
    </sheetView>
  </sheetViews>
  <sheetFormatPr defaultColWidth="9.140625" defaultRowHeight="13.5"/>
  <cols>
    <col min="1" max="1" width="4.28515625" style="85" customWidth="1"/>
    <col min="2" max="2" width="26.140625" style="85" customWidth="1"/>
    <col min="3" max="14" width="15.7109375" style="85" customWidth="1"/>
    <col min="15" max="15" width="14.140625" style="85" customWidth="1"/>
    <col min="16" max="16384" width="9.140625" style="85"/>
  </cols>
  <sheetData>
    <row r="1" spans="1:15" s="245" customFormat="1" ht="20.25">
      <c r="A1" s="309" t="str" cm="1">
        <f t="array" aca="1" ref="A1" ca="1">REPLACE(CELL("filename",$A$1),1,FIND("]",CELL("filename",$A$1),1),"")</f>
        <v>Assumption</v>
      </c>
      <c r="B1" s="310"/>
      <c r="C1" s="310"/>
      <c r="D1" s="311"/>
      <c r="E1" s="311"/>
      <c r="F1" s="310"/>
      <c r="G1" s="310"/>
      <c r="H1" s="310"/>
      <c r="I1" s="310"/>
      <c r="J1" s="310"/>
      <c r="K1" s="310"/>
      <c r="L1" s="310"/>
      <c r="M1" s="310"/>
      <c r="N1" s="310"/>
      <c r="O1" s="310"/>
    </row>
    <row r="2" spans="1:15">
      <c r="A2" s="105"/>
      <c r="B2" s="105"/>
      <c r="C2" s="105"/>
      <c r="D2" s="105"/>
      <c r="E2" s="105"/>
      <c r="F2" s="105"/>
      <c r="G2" s="105"/>
      <c r="H2" s="105"/>
      <c r="I2" s="105"/>
      <c r="J2" s="105"/>
      <c r="K2" s="105"/>
      <c r="L2" s="105"/>
      <c r="M2" s="105"/>
      <c r="N2" s="105"/>
      <c r="O2" s="105"/>
    </row>
    <row r="3" spans="1:15">
      <c r="A3" s="105"/>
      <c r="B3" s="105"/>
      <c r="C3" s="105"/>
      <c r="D3" s="105"/>
      <c r="E3" s="105"/>
      <c r="F3" s="105"/>
      <c r="G3" s="105"/>
      <c r="H3" s="105"/>
      <c r="I3" s="105"/>
      <c r="J3" s="105"/>
      <c r="K3" s="105"/>
      <c r="L3" s="105"/>
      <c r="M3" s="105"/>
      <c r="N3" s="105"/>
      <c r="O3" s="105"/>
    </row>
    <row r="4" spans="1:15">
      <c r="A4" s="102" t="s">
        <v>67</v>
      </c>
      <c r="B4" s="103" t="s">
        <v>66</v>
      </c>
      <c r="C4" s="103"/>
      <c r="D4" s="103"/>
      <c r="E4" s="103"/>
      <c r="F4" s="103"/>
      <c r="G4" s="103"/>
      <c r="H4" s="103"/>
      <c r="I4" s="103"/>
      <c r="J4" s="103"/>
      <c r="K4" s="103"/>
      <c r="L4" s="103"/>
      <c r="M4" s="103"/>
      <c r="N4" s="103"/>
      <c r="O4" s="103"/>
    </row>
    <row r="5" spans="1:15">
      <c r="A5" s="105"/>
      <c r="B5" s="105"/>
      <c r="D5" s="105"/>
      <c r="E5" s="105"/>
      <c r="F5" s="105"/>
      <c r="G5" s="105"/>
      <c r="H5" s="105"/>
      <c r="I5" s="105"/>
      <c r="J5" s="105"/>
      <c r="K5" s="179"/>
      <c r="L5" s="105"/>
      <c r="M5" s="105"/>
      <c r="N5" s="105"/>
      <c r="O5" s="105"/>
    </row>
    <row r="6" spans="1:15">
      <c r="A6" s="106" t="s">
        <v>93</v>
      </c>
      <c r="B6" s="107" t="s">
        <v>1607</v>
      </c>
      <c r="D6" s="105"/>
      <c r="E6" s="105"/>
      <c r="F6" s="105"/>
      <c r="G6" s="105"/>
      <c r="H6" s="105"/>
      <c r="I6" s="109" t="s">
        <v>93</v>
      </c>
      <c r="J6" s="107" t="s">
        <v>74</v>
      </c>
      <c r="K6" s="257" t="s">
        <v>1273</v>
      </c>
      <c r="L6" s="108"/>
    </row>
    <row r="7" spans="1:15">
      <c r="A7" s="105"/>
      <c r="B7" s="105"/>
      <c r="D7" s="105"/>
      <c r="E7" s="105"/>
      <c r="F7" s="105"/>
      <c r="G7" s="105"/>
      <c r="H7" s="105"/>
      <c r="I7" s="106"/>
      <c r="J7" s="107"/>
      <c r="K7" s="105"/>
      <c r="L7" s="108"/>
    </row>
    <row r="8" spans="1:15">
      <c r="A8" s="105"/>
      <c r="B8" s="105" t="s">
        <v>1872</v>
      </c>
      <c r="D8" s="105"/>
      <c r="E8" s="105"/>
      <c r="F8" s="105"/>
      <c r="G8" s="105"/>
      <c r="H8" s="105"/>
      <c r="I8" s="105"/>
      <c r="J8" s="110" t="s">
        <v>108</v>
      </c>
      <c r="K8" s="338">
        <v>1000000</v>
      </c>
      <c r="L8" s="359">
        <f>화폐단위</f>
        <v>1000000</v>
      </c>
      <c r="M8" s="388">
        <f>화폐단위</f>
        <v>1000000</v>
      </c>
    </row>
    <row r="9" spans="1:15">
      <c r="A9" s="105"/>
      <c r="B9" s="105" t="s">
        <v>1873</v>
      </c>
      <c r="D9" s="105"/>
      <c r="E9" s="105"/>
      <c r="F9" s="105"/>
      <c r="G9" s="105"/>
      <c r="H9" s="105"/>
      <c r="I9" s="105"/>
      <c r="J9" s="105"/>
      <c r="K9" s="105"/>
      <c r="L9" s="105"/>
    </row>
    <row r="10" spans="1:15">
      <c r="A10" s="105"/>
      <c r="B10" s="105"/>
      <c r="D10" s="105"/>
      <c r="E10" s="105"/>
      <c r="F10" s="105"/>
      <c r="G10" s="105"/>
      <c r="H10" s="105"/>
    </row>
    <row r="11" spans="1:15">
      <c r="A11" s="105"/>
      <c r="B11" s="105"/>
      <c r="D11" s="105"/>
      <c r="E11" s="105"/>
      <c r="F11" s="105"/>
      <c r="G11" s="105"/>
      <c r="H11" s="105"/>
      <c r="I11" s="109" t="s">
        <v>93</v>
      </c>
      <c r="J11" s="107" t="s">
        <v>899</v>
      </c>
      <c r="L11" s="109" t="s">
        <v>93</v>
      </c>
      <c r="M11" s="107" t="s">
        <v>1608</v>
      </c>
      <c r="N11" s="105"/>
      <c r="O11" s="105"/>
    </row>
    <row r="12" spans="1:15">
      <c r="A12" s="106" t="s">
        <v>93</v>
      </c>
      <c r="B12" s="107" t="s">
        <v>1248</v>
      </c>
      <c r="D12" s="105"/>
      <c r="E12" s="105"/>
      <c r="H12" s="104"/>
      <c r="I12" s="180"/>
      <c r="L12" s="109"/>
      <c r="M12" s="107"/>
      <c r="N12" s="105"/>
      <c r="O12" s="105"/>
    </row>
    <row r="13" spans="1:15">
      <c r="A13" s="105"/>
      <c r="I13" s="180"/>
      <c r="J13" s="110" t="s">
        <v>185</v>
      </c>
      <c r="K13" s="110" t="s">
        <v>190</v>
      </c>
      <c r="L13" s="179"/>
      <c r="M13" s="110" t="s">
        <v>23</v>
      </c>
      <c r="N13" s="111" t="s">
        <v>75</v>
      </c>
      <c r="O13" s="110" t="s">
        <v>65</v>
      </c>
    </row>
    <row r="14" spans="1:15">
      <c r="A14" s="105"/>
      <c r="B14" s="85" t="s">
        <v>1855</v>
      </c>
      <c r="I14" s="180"/>
      <c r="J14" s="167" t="s">
        <v>183</v>
      </c>
      <c r="K14" s="176">
        <f>WACC</f>
        <v>0.10600299802006974</v>
      </c>
      <c r="L14" s="179"/>
      <c r="M14" s="112" t="s">
        <v>64</v>
      </c>
      <c r="N14" s="113">
        <v>45596</v>
      </c>
      <c r="O14" s="114"/>
    </row>
    <row r="15" spans="1:15">
      <c r="A15" s="105"/>
      <c r="B15" s="118" t="s">
        <v>564</v>
      </c>
      <c r="C15" s="194">
        <v>2024</v>
      </c>
      <c r="D15" s="194">
        <v>2025</v>
      </c>
      <c r="E15" s="194">
        <v>2026</v>
      </c>
      <c r="F15" s="194">
        <v>2027</v>
      </c>
      <c r="G15" s="194">
        <v>2028</v>
      </c>
      <c r="I15" s="180"/>
      <c r="J15" s="167" t="s">
        <v>106</v>
      </c>
      <c r="K15" s="177">
        <v>7284.0474942543087</v>
      </c>
      <c r="L15" s="179"/>
      <c r="M15" s="115" t="s">
        <v>77</v>
      </c>
      <c r="N15" s="113">
        <v>45596</v>
      </c>
      <c r="O15" s="114"/>
    </row>
    <row r="16" spans="1:15">
      <c r="A16" s="105"/>
      <c r="B16" s="114" t="s">
        <v>3116</v>
      </c>
      <c r="C16" s="323">
        <v>2.1999999999999999E-2</v>
      </c>
      <c r="D16" s="323">
        <v>1.9E-2</v>
      </c>
      <c r="E16" s="323">
        <v>1.6E-2</v>
      </c>
      <c r="F16" s="323">
        <v>0.02</v>
      </c>
      <c r="G16" s="323">
        <v>1.7999999999999999E-2</v>
      </c>
      <c r="I16" s="180"/>
      <c r="J16" s="167" t="s">
        <v>83</v>
      </c>
      <c r="K16" s="178">
        <f>단위기간</f>
        <v>3</v>
      </c>
      <c r="L16" s="179"/>
      <c r="M16" s="115" t="s">
        <v>78</v>
      </c>
      <c r="N16" s="113">
        <v>47118</v>
      </c>
      <c r="O16" s="114"/>
    </row>
    <row r="17" spans="1:15">
      <c r="B17" s="114" t="s">
        <v>3115</v>
      </c>
      <c r="C17" s="323">
        <f>'EIU(Growth rate)'!H9/100</f>
        <v>3.1E-2</v>
      </c>
      <c r="D17" s="323">
        <f>'EIU(Growth rate)'!I9/100</f>
        <v>2.7999999999999997E-2</v>
      </c>
      <c r="E17" s="323">
        <f>'EIU(Growth rate)'!J9/100</f>
        <v>4.0999999999999995E-2</v>
      </c>
      <c r="F17" s="323">
        <f>'EIU(Growth rate)'!K9/100</f>
        <v>3.4000000000000002E-2</v>
      </c>
      <c r="G17" s="323">
        <f>'EIU(Growth rate)'!L9/100</f>
        <v>3.5000000000000003E-2</v>
      </c>
      <c r="I17" s="180"/>
      <c r="J17" s="167" t="s">
        <v>605</v>
      </c>
      <c r="K17" s="177">
        <f>지분가치</f>
        <v>12881.827178725947</v>
      </c>
      <c r="L17" s="179"/>
      <c r="M17" s="112" t="s">
        <v>63</v>
      </c>
      <c r="N17" s="117">
        <v>12</v>
      </c>
      <c r="O17" s="114"/>
    </row>
    <row r="18" spans="1:15">
      <c r="B18" s="114" t="s">
        <v>3114</v>
      </c>
      <c r="C18" s="323">
        <v>2.1000000000000001E-2</v>
      </c>
      <c r="D18" s="323">
        <v>1.6E-2</v>
      </c>
      <c r="E18" s="323">
        <v>0.02</v>
      </c>
      <c r="F18" s="323">
        <v>1.7000000000000001E-2</v>
      </c>
      <c r="G18" s="323">
        <f>'EIU(Growth rate)'!L11/100</f>
        <v>1.8000000000000002E-2</v>
      </c>
      <c r="I18" s="180"/>
      <c r="J18" s="167" t="s">
        <v>74</v>
      </c>
      <c r="K18" s="177">
        <f>화폐단위</f>
        <v>1000000</v>
      </c>
      <c r="L18" s="179"/>
      <c r="M18" s="112" t="s">
        <v>62</v>
      </c>
      <c r="N18" s="116">
        <f>Index!K8</f>
        <v>4</v>
      </c>
      <c r="O18" s="114"/>
    </row>
    <row r="19" spans="1:15">
      <c r="B19" s="114" t="s">
        <v>3117</v>
      </c>
      <c r="C19" s="813">
        <v>1265.5999999999999</v>
      </c>
      <c r="D19" s="813">
        <v>1207.5999999999999</v>
      </c>
      <c r="E19" s="813">
        <v>1201.8</v>
      </c>
      <c r="F19" s="813">
        <v>1199.3</v>
      </c>
      <c r="G19" s="813">
        <v>1212</v>
      </c>
      <c r="I19" s="180"/>
      <c r="J19" s="167" t="s">
        <v>184</v>
      </c>
      <c r="K19" s="177">
        <f>화폐단위2</f>
        <v>1000000</v>
      </c>
      <c r="L19" s="179"/>
      <c r="M19" s="112" t="s">
        <v>83</v>
      </c>
      <c r="N19" s="117">
        <v>3</v>
      </c>
      <c r="O19" s="118" t="s">
        <v>82</v>
      </c>
    </row>
    <row r="20" spans="1:15">
      <c r="I20" s="180"/>
      <c r="J20" s="167" t="s">
        <v>1680</v>
      </c>
      <c r="K20" s="177">
        <f>화폐단위3</f>
        <v>1000</v>
      </c>
    </row>
    <row r="21" spans="1:15">
      <c r="A21" s="106" t="s">
        <v>93</v>
      </c>
      <c r="B21" s="142" t="s">
        <v>181</v>
      </c>
      <c r="I21" s="180"/>
      <c r="J21" s="167" t="s">
        <v>1268</v>
      </c>
      <c r="K21" s="177">
        <f>회계기간</f>
        <v>12</v>
      </c>
      <c r="M21" s="257"/>
    </row>
    <row r="22" spans="1:15">
      <c r="E22" s="104"/>
    </row>
    <row r="23" spans="1:15">
      <c r="B23" s="118" t="s">
        <v>564</v>
      </c>
      <c r="C23" s="118" t="s">
        <v>190</v>
      </c>
      <c r="D23" s="118" t="s">
        <v>1621</v>
      </c>
      <c r="E23" s="118" t="s">
        <v>1618</v>
      </c>
    </row>
    <row r="24" spans="1:15">
      <c r="B24" s="114" t="s">
        <v>1620</v>
      </c>
      <c r="C24" s="141">
        <v>0</v>
      </c>
      <c r="D24" s="918" t="s">
        <v>2343</v>
      </c>
      <c r="E24" s="918" t="s">
        <v>1871</v>
      </c>
      <c r="F24" s="104"/>
    </row>
    <row r="25" spans="1:15">
      <c r="B25" s="114" t="s">
        <v>1854</v>
      </c>
      <c r="C25" s="141">
        <f>'ECOS(Growth rate,Rf)'!M44</f>
        <v>3.6444940729164932E-2</v>
      </c>
      <c r="D25" s="919"/>
      <c r="E25" s="919"/>
    </row>
    <row r="26" spans="1:15">
      <c r="B26" s="114" t="s">
        <v>1853</v>
      </c>
      <c r="C26" s="141">
        <f>'EIU(Growth rate)'!P11%</f>
        <v>2.4206000000000002E-2</v>
      </c>
      <c r="D26" s="919"/>
      <c r="E26" s="919"/>
    </row>
    <row r="27" spans="1:15">
      <c r="B27" s="114" t="s">
        <v>1870</v>
      </c>
      <c r="C27" s="141">
        <f>AVERAGE(C16:G16)</f>
        <v>1.9E-2</v>
      </c>
      <c r="D27" s="920"/>
      <c r="E27" s="920"/>
    </row>
    <row r="29" spans="1:15">
      <c r="J29" s="180"/>
    </row>
    <row r="30" spans="1:15">
      <c r="A30" s="102" t="s">
        <v>68</v>
      </c>
      <c r="B30" s="103" t="s">
        <v>1886</v>
      </c>
      <c r="C30" s="103"/>
      <c r="D30" s="103"/>
      <c r="E30" s="103"/>
      <c r="F30" s="103"/>
      <c r="G30" s="103"/>
      <c r="H30" s="103"/>
      <c r="I30" s="103"/>
      <c r="J30" s="103"/>
      <c r="K30" s="103"/>
      <c r="L30" s="103"/>
      <c r="M30" s="103"/>
      <c r="N30" s="103"/>
      <c r="O30" s="103"/>
    </row>
    <row r="31" spans="1:15">
      <c r="J31" s="180"/>
    </row>
    <row r="32" spans="1:15">
      <c r="A32" s="106" t="s">
        <v>93</v>
      </c>
      <c r="B32" s="142" t="s">
        <v>1887</v>
      </c>
      <c r="J32" s="180"/>
    </row>
    <row r="34" spans="1:15">
      <c r="B34" s="85" t="s">
        <v>1994</v>
      </c>
    </row>
    <row r="36" spans="1:15">
      <c r="J36" s="180"/>
    </row>
    <row r="37" spans="1:15">
      <c r="A37" s="106" t="s">
        <v>93</v>
      </c>
      <c r="B37" s="142" t="s">
        <v>1888</v>
      </c>
      <c r="J37" s="180"/>
    </row>
    <row r="38" spans="1:15">
      <c r="J38" s="180"/>
    </row>
    <row r="39" spans="1:15">
      <c r="B39" s="85" t="s">
        <v>1995</v>
      </c>
      <c r="C39" s="279"/>
      <c r="J39" s="180"/>
    </row>
    <row r="40" spans="1:15">
      <c r="C40" s="279"/>
      <c r="J40" s="180"/>
    </row>
    <row r="41" spans="1:15">
      <c r="J41" s="180"/>
    </row>
    <row r="42" spans="1:15">
      <c r="J42" s="180"/>
    </row>
    <row r="43" spans="1:15">
      <c r="A43" s="102" t="s">
        <v>189</v>
      </c>
      <c r="B43" s="103" t="s">
        <v>739</v>
      </c>
      <c r="C43" s="103"/>
      <c r="D43" s="103"/>
      <c r="E43" s="103"/>
      <c r="F43" s="103"/>
      <c r="G43" s="103"/>
      <c r="H43" s="103"/>
      <c r="I43" s="103"/>
      <c r="J43" s="103"/>
      <c r="K43" s="103"/>
      <c r="L43" s="103"/>
      <c r="M43" s="103"/>
      <c r="N43" s="103"/>
      <c r="O43" s="103"/>
    </row>
    <row r="45" spans="1:15">
      <c r="A45" s="106" t="s">
        <v>93</v>
      </c>
      <c r="B45" s="142" t="s">
        <v>1250</v>
      </c>
      <c r="C45" t="s">
        <v>609</v>
      </c>
      <c r="D45"/>
      <c r="E45" t="s">
        <v>610</v>
      </c>
      <c r="J45" s="109" t="s">
        <v>93</v>
      </c>
      <c r="K45" s="142" t="s">
        <v>1254</v>
      </c>
      <c r="L45" s="187" t="s">
        <v>1660</v>
      </c>
      <c r="M45" s="256" t="s">
        <v>611</v>
      </c>
      <c r="N45" s="187" t="s">
        <v>1661</v>
      </c>
      <c r="O45" s="387">
        <f>M8</f>
        <v>1000000</v>
      </c>
    </row>
    <row r="46" spans="1:15">
      <c r="C46"/>
      <c r="D46"/>
      <c r="E46"/>
      <c r="L46" s="362">
        <f>200000000/화폐단위</f>
        <v>200</v>
      </c>
      <c r="M46" s="193">
        <f>9%*1.1</f>
        <v>9.9000000000000005E-2</v>
      </c>
      <c r="N46" s="361"/>
    </row>
    <row r="47" spans="1:15">
      <c r="L47" s="363">
        <f>L46</f>
        <v>200</v>
      </c>
      <c r="M47" s="193">
        <f>19%*1.1</f>
        <v>0.20900000000000002</v>
      </c>
      <c r="N47" s="361">
        <f>L47*(M47-M46)</f>
        <v>22.000000000000004</v>
      </c>
    </row>
    <row r="48" spans="1:15">
      <c r="A48" s="106" t="s">
        <v>93</v>
      </c>
      <c r="B48" s="142" t="s">
        <v>1272</v>
      </c>
      <c r="H48" s="422"/>
      <c r="L48" s="363">
        <f>20000000000/화폐단위</f>
        <v>20000</v>
      </c>
      <c r="M48" s="193">
        <f>21%*1.1</f>
        <v>0.23100000000000001</v>
      </c>
      <c r="N48" s="361">
        <f>L48*(M48-M47)+N47</f>
        <v>461.99999999999983</v>
      </c>
    </row>
    <row r="49" spans="1:15">
      <c r="A49" s="106"/>
      <c r="B49" s="142"/>
      <c r="H49" s="422"/>
      <c r="L49" s="187" t="s">
        <v>1679</v>
      </c>
      <c r="M49" s="389">
        <v>0.8</v>
      </c>
      <c r="N49" s="389"/>
    </row>
    <row r="50" spans="1:15">
      <c r="B50" s="437" t="s">
        <v>23</v>
      </c>
      <c r="C50" s="433" t="s">
        <v>3123</v>
      </c>
      <c r="D50" s="434" t="s">
        <v>3357</v>
      </c>
      <c r="E50" s="434">
        <v>2025</v>
      </c>
      <c r="F50" s="434">
        <v>2026</v>
      </c>
      <c r="G50" s="434">
        <v>2027</v>
      </c>
      <c r="H50" s="434">
        <v>2028</v>
      </c>
      <c r="I50" s="440" t="s">
        <v>1278</v>
      </c>
    </row>
    <row r="51" spans="1:15">
      <c r="B51" s="420" t="s">
        <v>152</v>
      </c>
      <c r="C51" s="435">
        <f>DCF!D19</f>
        <v>-2536.7249586666658</v>
      </c>
      <c r="D51" s="435">
        <f>DCF!E19</f>
        <v>-712.08848642948669</v>
      </c>
      <c r="E51" s="435">
        <f>DCF!G17</f>
        <v>861.34024860606769</v>
      </c>
      <c r="F51" s="435">
        <f>DCF!H17</f>
        <v>1654.9332079854539</v>
      </c>
      <c r="G51" s="435">
        <f>DCF!I17</f>
        <v>1220.0462524810573</v>
      </c>
      <c r="H51" s="435">
        <f>DCF!J17</f>
        <v>1818.7858042762782</v>
      </c>
      <c r="I51" s="435">
        <f>DCF!K17</f>
        <v>1818.7858042762782</v>
      </c>
      <c r="K51" s="192"/>
      <c r="L51" s="192"/>
      <c r="M51" s="192"/>
      <c r="N51" s="192"/>
      <c r="O51" s="192"/>
    </row>
    <row r="52" spans="1:15">
      <c r="B52" s="420" t="s">
        <v>1991</v>
      </c>
      <c r="C52" s="435"/>
      <c r="D52" s="435"/>
      <c r="E52" s="435">
        <f>IF(ABS(SUM(C51:D51))&gt;E51,-E51,SUM(C51:D51))</f>
        <v>-861.34024860606769</v>
      </c>
      <c r="F52" s="435">
        <f>IF(ABS(SUM(C51:E51))&gt;F51,-F51,SUM(C51:E51))</f>
        <v>-1654.9332079854539</v>
      </c>
      <c r="G52" s="435">
        <f>IF(ABS(SUM(C51:F51))&gt;G51,-G51,SUM(C51:F51))</f>
        <v>-732.53998850463086</v>
      </c>
      <c r="H52" s="435"/>
      <c r="I52" s="435"/>
      <c r="K52" s="192"/>
      <c r="L52" s="192"/>
      <c r="M52" s="192"/>
      <c r="N52" s="192"/>
      <c r="O52" s="192"/>
    </row>
    <row r="53" spans="1:15">
      <c r="B53" s="420" t="s">
        <v>1992</v>
      </c>
      <c r="C53" s="435">
        <f>SUM(C51:C52)</f>
        <v>-2536.7249586666658</v>
      </c>
      <c r="D53" s="435">
        <f t="shared" ref="D53:H53" si="0">SUM(D51:D52)</f>
        <v>-712.08848642948669</v>
      </c>
      <c r="E53" s="435">
        <f t="shared" si="0"/>
        <v>0</v>
      </c>
      <c r="F53" s="435">
        <f t="shared" si="0"/>
        <v>0</v>
      </c>
      <c r="G53" s="435">
        <f t="shared" si="0"/>
        <v>487.50626397642645</v>
      </c>
      <c r="H53" s="435">
        <f t="shared" si="0"/>
        <v>1818.7858042762782</v>
      </c>
      <c r="I53" s="435">
        <f>I51+I52</f>
        <v>1818.7858042762782</v>
      </c>
      <c r="K53" s="192"/>
      <c r="L53" s="192"/>
      <c r="M53" s="192"/>
      <c r="N53" s="192"/>
      <c r="O53" s="192"/>
    </row>
    <row r="54" spans="1:15">
      <c r="B54" s="420" t="s">
        <v>1629</v>
      </c>
      <c r="C54" s="436"/>
      <c r="D54" s="436">
        <f>_xlfn.XLOOKUP(D$53+DCF!$F$17,$L$47:$L$48,$M$47:$M$48,0,-1)</f>
        <v>0</v>
      </c>
      <c r="E54" s="436">
        <f>M47</f>
        <v>0.20900000000000002</v>
      </c>
      <c r="F54" s="436">
        <f>M47</f>
        <v>0.20900000000000002</v>
      </c>
      <c r="G54" s="436">
        <f>M47</f>
        <v>0.20900000000000002</v>
      </c>
      <c r="H54" s="436">
        <f>M47</f>
        <v>0.20900000000000002</v>
      </c>
      <c r="I54" s="436">
        <f>M47</f>
        <v>0.20900000000000002</v>
      </c>
      <c r="K54" s="192"/>
      <c r="L54" s="192"/>
      <c r="M54" s="192"/>
      <c r="N54" s="192"/>
      <c r="O54" s="192"/>
    </row>
    <row r="55" spans="1:15">
      <c r="B55" s="438" t="s">
        <v>1662</v>
      </c>
      <c r="C55" s="439">
        <f>C53*C54</f>
        <v>0</v>
      </c>
      <c r="D55" s="439">
        <f>D53*D54</f>
        <v>0</v>
      </c>
      <c r="E55" s="439"/>
      <c r="F55" s="439"/>
      <c r="G55" s="439">
        <f>G53*M47-N47</f>
        <v>79.888809171073135</v>
      </c>
      <c r="H55" s="439">
        <f>H53*M47-N47</f>
        <v>358.1262330937422</v>
      </c>
      <c r="I55" s="439">
        <f>I53*M47-N47</f>
        <v>358.1262330937422</v>
      </c>
      <c r="K55" s="192"/>
      <c r="M55" s="192"/>
      <c r="N55" s="192"/>
      <c r="O55" s="192"/>
    </row>
    <row r="56" spans="1:15">
      <c r="B56" s="420" t="s">
        <v>1663</v>
      </c>
      <c r="C56" s="436">
        <f t="shared" ref="C56:I56" si="1">C55/C53</f>
        <v>0</v>
      </c>
      <c r="D56" s="436">
        <f t="shared" si="1"/>
        <v>0</v>
      </c>
      <c r="E56" s="436" t="e">
        <f t="shared" si="1"/>
        <v>#DIV/0!</v>
      </c>
      <c r="F56" s="436" t="e">
        <f t="shared" si="1"/>
        <v>#DIV/0!</v>
      </c>
      <c r="G56" s="436">
        <f t="shared" si="1"/>
        <v>0.16387237472488392</v>
      </c>
      <c r="H56" s="436">
        <f t="shared" si="1"/>
        <v>0.1969040181926458</v>
      </c>
      <c r="I56" s="436">
        <f t="shared" si="1"/>
        <v>0.1969040181926458</v>
      </c>
      <c r="L56" s="192"/>
      <c r="M56" s="192"/>
      <c r="N56" s="192"/>
      <c r="O56" s="192"/>
    </row>
    <row r="57" spans="1:15">
      <c r="C57" s="104"/>
      <c r="D57" s="104"/>
      <c r="E57" s="104"/>
      <c r="F57" s="104"/>
      <c r="G57" s="104"/>
      <c r="H57" s="104"/>
      <c r="I57" s="104"/>
      <c r="J57"/>
      <c r="K57" s="192"/>
      <c r="L57" s="192"/>
      <c r="M57" s="192"/>
      <c r="N57" s="192"/>
      <c r="O57" s="192"/>
    </row>
    <row r="58" spans="1:15">
      <c r="C58" s="192"/>
      <c r="D58" s="192"/>
      <c r="E58" s="192"/>
      <c r="F58" s="192"/>
      <c r="G58" s="192"/>
      <c r="H58" s="192"/>
      <c r="I58" s="356"/>
    </row>
    <row r="59" spans="1:15">
      <c r="A59" s="347" t="s">
        <v>1255</v>
      </c>
      <c r="B59" s="348"/>
      <c r="C59" s="348"/>
      <c r="D59" s="348"/>
      <c r="E59" s="348"/>
      <c r="F59" s="348"/>
      <c r="G59" s="348"/>
      <c r="H59" s="348"/>
      <c r="I59" s="348"/>
      <c r="J59" s="348"/>
      <c r="K59" s="348"/>
      <c r="L59" s="348"/>
      <c r="M59" s="348"/>
      <c r="N59" s="348"/>
      <c r="O59" s="348"/>
    </row>
  </sheetData>
  <mergeCells count="2">
    <mergeCell ref="D24:D27"/>
    <mergeCell ref="E24:E27"/>
  </mergeCells>
  <phoneticPr fontId="16" type="noConversion"/>
  <dataValidations disablePrompts="1" count="2">
    <dataValidation type="list" allowBlank="1" showInputMessage="1" showErrorMessage="1" sqref="N19" xr:uid="{00000000-0002-0000-0200-000000000000}">
      <formula1>"1,3,6,12"</formula1>
    </dataValidation>
    <dataValidation type="list" allowBlank="1" showInputMessage="1" showErrorMessage="1" sqref="K8" xr:uid="{2E948C00-9C8D-4C43-9FFB-9EB6EB9C5652}">
      <formula1>"1,1000,1000000,100000000"</formula1>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F67F-5410-4025-BC24-C0964C30A2B4}">
  <sheetPr>
    <tabColor rgb="FF7030A0"/>
  </sheetPr>
  <dimension ref="A1"/>
  <sheetViews>
    <sheetView showGridLines="0" workbookViewId="0">
      <selection activeCell="I31" sqref="I31"/>
    </sheetView>
  </sheetViews>
  <sheetFormatPr defaultColWidth="9.140625" defaultRowHeight="13.5"/>
  <cols>
    <col min="1" max="16384" width="9.140625" style="346"/>
  </cols>
  <sheetData/>
  <phoneticPr fontId="1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A43BE-5710-4236-8FE4-29D731A3391C}">
  <sheetPr>
    <tabColor theme="1"/>
    <pageSetUpPr autoPageBreaks="0"/>
  </sheetPr>
  <dimension ref="B1:AA568"/>
  <sheetViews>
    <sheetView showGridLines="0" topLeftCell="F249" zoomScaleNormal="100" workbookViewId="0">
      <selection activeCell="O264" sqref="O264"/>
    </sheetView>
  </sheetViews>
  <sheetFormatPr defaultColWidth="10" defaultRowHeight="12" outlineLevelRow="1"/>
  <cols>
    <col min="1" max="5" width="1.85546875" style="502" customWidth="1"/>
    <col min="6" max="6" width="18.5703125" style="502" customWidth="1"/>
    <col min="7" max="7" width="31.28515625" style="502" customWidth="1"/>
    <col min="8" max="8" width="14.7109375" style="502" customWidth="1"/>
    <col min="9" max="13" width="15" style="502" customWidth="1"/>
    <col min="14" max="14" width="17.28515625" style="502" customWidth="1"/>
    <col min="15" max="15" width="18.42578125" style="502" bestFit="1" customWidth="1"/>
    <col min="16" max="17" width="18.5703125" style="502" bestFit="1" customWidth="1"/>
    <col min="18" max="18" width="18.5703125" style="502" customWidth="1"/>
    <col min="19" max="19" width="9.85546875" style="502" customWidth="1"/>
    <col min="20" max="20" width="49.28515625" style="502" customWidth="1"/>
    <col min="21" max="25" width="10" style="502"/>
    <col min="26" max="26" width="12.42578125" style="502" bestFit="1" customWidth="1"/>
    <col min="27" max="28" width="10" style="502"/>
    <col min="29" max="30" width="11" style="502" bestFit="1" customWidth="1"/>
    <col min="31" max="16384" width="10" style="502"/>
  </cols>
  <sheetData>
    <row r="1" spans="2:20" ht="26.25">
      <c r="B1" s="499" t="s">
        <v>2045</v>
      </c>
      <c r="C1" s="500"/>
      <c r="D1" s="500"/>
      <c r="E1" s="500"/>
      <c r="F1" s="500"/>
      <c r="G1" s="500"/>
      <c r="H1" s="500"/>
      <c r="I1" s="500"/>
      <c r="J1" s="500"/>
      <c r="K1" s="500"/>
      <c r="L1" s="500"/>
      <c r="M1" s="500"/>
      <c r="N1" s="500"/>
      <c r="O1" s="500"/>
      <c r="P1" s="500"/>
      <c r="Q1" s="500"/>
      <c r="R1" s="500"/>
      <c r="S1" s="501"/>
      <c r="T1" s="501"/>
    </row>
    <row r="2" spans="2:20">
      <c r="B2" s="500"/>
      <c r="C2" s="500"/>
      <c r="D2" s="500"/>
      <c r="E2" s="500"/>
      <c r="F2" s="500"/>
      <c r="G2" s="500"/>
      <c r="H2" s="503" t="s">
        <v>2046</v>
      </c>
      <c r="I2" s="504" t="s">
        <v>2047</v>
      </c>
      <c r="J2" s="504" t="s">
        <v>2048</v>
      </c>
      <c r="K2" s="504" t="s">
        <v>2049</v>
      </c>
      <c r="L2" s="504" t="s">
        <v>3122</v>
      </c>
      <c r="M2" s="505" t="s">
        <v>2340</v>
      </c>
      <c r="N2" s="505" t="s">
        <v>2050</v>
      </c>
      <c r="O2" s="505" t="s">
        <v>2051</v>
      </c>
      <c r="P2" s="505" t="s">
        <v>2052</v>
      </c>
      <c r="Q2" s="505" t="s">
        <v>2053</v>
      </c>
      <c r="R2" s="505" t="s">
        <v>2054</v>
      </c>
      <c r="S2" s="501"/>
      <c r="T2" s="501"/>
    </row>
    <row r="3" spans="2:20">
      <c r="B3" s="500"/>
      <c r="C3" s="500"/>
      <c r="D3" s="500"/>
      <c r="E3" s="500"/>
      <c r="F3" s="500"/>
      <c r="G3" s="500"/>
      <c r="H3" s="506" t="s">
        <v>2055</v>
      </c>
      <c r="I3" s="506">
        <v>44197</v>
      </c>
      <c r="J3" s="506">
        <v>44562</v>
      </c>
      <c r="K3" s="506">
        <v>44927</v>
      </c>
      <c r="L3" s="506">
        <v>45292</v>
      </c>
      <c r="M3" s="506">
        <f>L4</f>
        <v>45596</v>
      </c>
      <c r="N3" s="506">
        <v>45292</v>
      </c>
      <c r="O3" s="506">
        <v>45658</v>
      </c>
      <c r="P3" s="506">
        <v>46023</v>
      </c>
      <c r="Q3" s="506">
        <v>46388</v>
      </c>
      <c r="R3" s="506">
        <v>46753</v>
      </c>
    </row>
    <row r="4" spans="2:20">
      <c r="B4" s="500"/>
      <c r="C4" s="500"/>
      <c r="D4" s="500"/>
      <c r="E4" s="500"/>
      <c r="F4" s="500"/>
      <c r="G4" s="500"/>
      <c r="H4" s="506" t="s">
        <v>2056</v>
      </c>
      <c r="I4" s="506">
        <v>44561</v>
      </c>
      <c r="J4" s="506">
        <v>44926</v>
      </c>
      <c r="K4" s="506">
        <v>45291</v>
      </c>
      <c r="L4" s="506">
        <v>45596</v>
      </c>
      <c r="M4" s="506">
        <f>N4</f>
        <v>45657</v>
      </c>
      <c r="N4" s="506">
        <v>45657</v>
      </c>
      <c r="O4" s="506">
        <v>46022</v>
      </c>
      <c r="P4" s="506">
        <v>46387</v>
      </c>
      <c r="Q4" s="506">
        <v>46752</v>
      </c>
      <c r="R4" s="506">
        <v>47118</v>
      </c>
    </row>
    <row r="5" spans="2:20">
      <c r="B5" s="500"/>
      <c r="C5" s="500"/>
      <c r="D5" s="500"/>
      <c r="E5" s="500"/>
      <c r="F5" s="500"/>
      <c r="G5" s="500"/>
      <c r="H5" s="500"/>
      <c r="I5" s="500"/>
      <c r="J5" s="500"/>
      <c r="K5" s="500"/>
      <c r="L5" s="500"/>
      <c r="M5" s="500"/>
      <c r="N5" s="500"/>
      <c r="O5" s="500"/>
      <c r="P5" s="500"/>
      <c r="Q5" s="500"/>
      <c r="R5" s="500"/>
    </row>
    <row r="6" spans="2:20">
      <c r="F6" s="507"/>
      <c r="O6" s="508"/>
      <c r="P6" s="509"/>
      <c r="Q6" s="509"/>
      <c r="R6" s="509"/>
      <c r="T6" s="510" t="s">
        <v>2057</v>
      </c>
    </row>
    <row r="7" spans="2:20" s="507" customFormat="1">
      <c r="E7" s="507" t="s">
        <v>1652</v>
      </c>
      <c r="F7" s="511" t="s">
        <v>2058</v>
      </c>
      <c r="G7" s="512"/>
      <c r="H7" s="512"/>
      <c r="I7" s="513" t="s">
        <v>2047</v>
      </c>
      <c r="J7" s="513" t="s">
        <v>2048</v>
      </c>
      <c r="K7" s="514" t="s">
        <v>2049</v>
      </c>
      <c r="L7" s="513" t="s">
        <v>3119</v>
      </c>
      <c r="M7" s="515" t="s">
        <v>3121</v>
      </c>
      <c r="N7" s="515" t="s">
        <v>2059</v>
      </c>
      <c r="O7" s="515" t="s">
        <v>2060</v>
      </c>
      <c r="P7" s="515" t="s">
        <v>2061</v>
      </c>
      <c r="Q7" s="515" t="s">
        <v>2062</v>
      </c>
      <c r="R7" s="515" t="s">
        <v>2063</v>
      </c>
      <c r="T7" s="516"/>
    </row>
    <row r="8" spans="2:20" s="507" customFormat="1">
      <c r="F8" s="507" t="s">
        <v>76</v>
      </c>
      <c r="I8" s="517"/>
      <c r="J8" s="517">
        <f t="shared" ref="J8:K8" si="0">SUM(J10:J22)</f>
        <v>10903.023845454543</v>
      </c>
      <c r="K8" s="518">
        <f t="shared" si="0"/>
        <v>13185.058888715013</v>
      </c>
      <c r="L8" s="517">
        <f>SUM(L9:L22)</f>
        <v>10942.090075</v>
      </c>
      <c r="M8" s="517">
        <f>SUM(M9:M22)</f>
        <v>2624.5756849675972</v>
      </c>
      <c r="N8" s="517">
        <f>SUM(N9:N22)</f>
        <v>13566.665759967596</v>
      </c>
      <c r="O8" s="517">
        <f t="shared" ref="O8:Q8" si="1">SUM(O9:O22)</f>
        <v>22905.153081665838</v>
      </c>
      <c r="P8" s="517">
        <f t="shared" si="1"/>
        <v>29712.770752919827</v>
      </c>
      <c r="Q8" s="517">
        <f t="shared" si="1"/>
        <v>33269.354756009248</v>
      </c>
      <c r="R8" s="517">
        <f>SUM(R9:R22)</f>
        <v>36741.800832397457</v>
      </c>
      <c r="T8" s="519"/>
    </row>
    <row r="9" spans="2:20" s="507" customFormat="1">
      <c r="E9" s="502" t="s">
        <v>1965</v>
      </c>
      <c r="I9" s="517"/>
      <c r="J9" s="517"/>
      <c r="K9" s="603"/>
      <c r="L9" s="522">
        <f>'손익계산서(10월)'!D7/10^6</f>
        <v>20.745885999999999</v>
      </c>
      <c r="M9" s="522">
        <f>N9-L9</f>
        <v>0</v>
      </c>
      <c r="N9" s="522">
        <v>20.745885999999999</v>
      </c>
      <c r="O9" s="517"/>
      <c r="P9" s="517"/>
      <c r="Q9" s="517"/>
      <c r="R9" s="517"/>
      <c r="T9" s="519" t="s">
        <v>2344</v>
      </c>
    </row>
    <row r="10" spans="2:20">
      <c r="E10" s="502" t="s">
        <v>1925</v>
      </c>
      <c r="F10" s="520" t="s">
        <v>2064</v>
      </c>
      <c r="G10" s="521" t="s">
        <v>2065</v>
      </c>
      <c r="I10" s="522"/>
      <c r="J10" s="522">
        <f t="shared" ref="J10:R10" si="2">J44</f>
        <v>10204.284772727271</v>
      </c>
      <c r="K10" s="523">
        <f t="shared" si="2"/>
        <v>6651.6717881818186</v>
      </c>
      <c r="L10" s="522">
        <f>SUM('손익계산서(10월)'!E7,'손익계산서(10월)'!I7)/10^6</f>
        <v>4447.4998429999996</v>
      </c>
      <c r="M10" s="522">
        <f>N10-L10</f>
        <v>889.49996860000101</v>
      </c>
      <c r="N10" s="522">
        <f>N44</f>
        <v>5336.9998116000006</v>
      </c>
      <c r="O10" s="522">
        <f t="shared" si="2"/>
        <v>5486.4358063247992</v>
      </c>
      <c r="P10" s="522">
        <f t="shared" si="2"/>
        <v>5711.3796743841158</v>
      </c>
      <c r="Q10" s="522">
        <f t="shared" si="2"/>
        <v>5905.5665833131761</v>
      </c>
      <c r="R10" s="522">
        <f t="shared" si="2"/>
        <v>6112.2614137291366</v>
      </c>
      <c r="T10" s="519" t="s">
        <v>2345</v>
      </c>
    </row>
    <row r="11" spans="2:20">
      <c r="E11" s="502" t="s">
        <v>1943</v>
      </c>
      <c r="F11" s="520" t="s">
        <v>2066</v>
      </c>
      <c r="G11" s="521" t="s">
        <v>2067</v>
      </c>
      <c r="I11" s="522"/>
      <c r="J11" s="522">
        <f t="shared" ref="J11:R11" si="3">J84</f>
        <v>698.73907272727274</v>
      </c>
      <c r="K11" s="523">
        <f t="shared" si="3"/>
        <v>1341.9245679999999</v>
      </c>
      <c r="L11" s="522">
        <f>'손익계산서(10월)'!J7/10^6</f>
        <v>243.444447</v>
      </c>
      <c r="M11" s="522">
        <f>N11-L11</f>
        <v>0</v>
      </c>
      <c r="N11" s="522">
        <f t="shared" si="3"/>
        <v>243.444447</v>
      </c>
      <c r="O11" s="522">
        <f t="shared" si="3"/>
        <v>0</v>
      </c>
      <c r="P11" s="522">
        <f t="shared" si="3"/>
        <v>0</v>
      </c>
      <c r="Q11" s="522">
        <f t="shared" si="3"/>
        <v>0</v>
      </c>
      <c r="R11" s="522">
        <f t="shared" si="3"/>
        <v>0</v>
      </c>
      <c r="T11" s="519" t="s">
        <v>2346</v>
      </c>
    </row>
    <row r="12" spans="2:20" s="507" customFormat="1">
      <c r="E12" s="507" t="s">
        <v>1966</v>
      </c>
      <c r="F12" s="520" t="s">
        <v>2068</v>
      </c>
      <c r="G12" s="521" t="s">
        <v>2069</v>
      </c>
      <c r="I12" s="522"/>
      <c r="J12" s="522">
        <f t="shared" ref="J12:R12" si="4">J91</f>
        <v>0</v>
      </c>
      <c r="K12" s="523">
        <f t="shared" si="4"/>
        <v>2494.812942</v>
      </c>
      <c r="L12" s="522">
        <f>'손익계산서(10월)'!F7/10^6</f>
        <v>1726.0146789999999</v>
      </c>
      <c r="M12" s="522">
        <f t="shared" ref="M12:M22" si="5">N12-L12</f>
        <v>345.20293579999998</v>
      </c>
      <c r="N12" s="522">
        <f>N91</f>
        <v>2071.2176147999999</v>
      </c>
      <c r="O12" s="522">
        <f t="shared" si="4"/>
        <v>2129.2117080143998</v>
      </c>
      <c r="P12" s="522">
        <f t="shared" si="4"/>
        <v>2216.5093880429904</v>
      </c>
      <c r="Q12" s="522">
        <f t="shared" si="4"/>
        <v>2291.8707072364523</v>
      </c>
      <c r="R12" s="522">
        <f t="shared" si="4"/>
        <v>2372.0861819897277</v>
      </c>
      <c r="T12" s="519" t="s">
        <v>2347</v>
      </c>
    </row>
    <row r="13" spans="2:20" s="507" customFormat="1">
      <c r="E13" s="507" t="s">
        <v>1967</v>
      </c>
      <c r="F13" s="520" t="s">
        <v>2070</v>
      </c>
      <c r="G13" s="521" t="s">
        <v>2071</v>
      </c>
      <c r="I13" s="522"/>
      <c r="J13" s="522">
        <f t="shared" ref="J13:R13" si="6">J136</f>
        <v>0</v>
      </c>
      <c r="K13" s="523">
        <f t="shared" si="6"/>
        <v>2421.5746840000002</v>
      </c>
      <c r="L13" s="522">
        <f>'손익계산서(10월)'!G7/10^6</f>
        <v>1850.3851299999999</v>
      </c>
      <c r="M13" s="522">
        <f t="shared" si="5"/>
        <v>520.93932199999995</v>
      </c>
      <c r="N13" s="522">
        <f>N136</f>
        <v>2371.3244519999998</v>
      </c>
      <c r="O13" s="522">
        <f t="shared" si="6"/>
        <v>2437.7215366559999</v>
      </c>
      <c r="P13" s="522">
        <f t="shared" si="6"/>
        <v>2537.6681196588961</v>
      </c>
      <c r="Q13" s="522">
        <f t="shared" si="6"/>
        <v>2623.948835727298</v>
      </c>
      <c r="R13" s="522">
        <f t="shared" si="6"/>
        <v>2715.7870449777533</v>
      </c>
      <c r="T13" s="516"/>
    </row>
    <row r="14" spans="2:20">
      <c r="E14" s="502" t="s">
        <v>1968</v>
      </c>
      <c r="F14" s="520" t="s">
        <v>2072</v>
      </c>
      <c r="G14" s="521" t="s">
        <v>2073</v>
      </c>
      <c r="I14" s="522"/>
      <c r="J14" s="522">
        <f t="shared" ref="J14:R14" si="7">J175</f>
        <v>0</v>
      </c>
      <c r="K14" s="523">
        <f t="shared" si="7"/>
        <v>275.07490653319354</v>
      </c>
      <c r="L14" s="522">
        <f>'손익계산서(10월)'!H7/10^6</f>
        <v>2108.63636</v>
      </c>
      <c r="M14" s="522">
        <f t="shared" si="5"/>
        <v>456.49096719999989</v>
      </c>
      <c r="N14" s="522">
        <f>N175</f>
        <v>2565.1273271999999</v>
      </c>
      <c r="O14" s="522">
        <f t="shared" si="7"/>
        <v>2125.2622621564574</v>
      </c>
      <c r="P14" s="522">
        <f t="shared" si="7"/>
        <v>2212.3980149048716</v>
      </c>
      <c r="Q14" s="522">
        <f t="shared" si="7"/>
        <v>2287.6195474116375</v>
      </c>
      <c r="R14" s="522">
        <f t="shared" si="7"/>
        <v>2367.686231571045</v>
      </c>
      <c r="T14" s="516"/>
    </row>
    <row r="15" spans="2:20">
      <c r="E15" s="502" t="s">
        <v>1969</v>
      </c>
      <c r="F15" s="520" t="s">
        <v>2074</v>
      </c>
      <c r="G15" s="521" t="s">
        <v>2075</v>
      </c>
      <c r="I15" s="522"/>
      <c r="J15" s="522">
        <f t="shared" ref="J15:R15" si="8">J220</f>
        <v>0</v>
      </c>
      <c r="K15" s="523">
        <f t="shared" si="8"/>
        <v>0</v>
      </c>
      <c r="L15" s="522">
        <f>'손익계산서(10월)'!K7/10^6</f>
        <v>545.36373000000003</v>
      </c>
      <c r="M15" s="522">
        <f t="shared" si="5"/>
        <v>412.44249136759686</v>
      </c>
      <c r="N15" s="522">
        <f>N220</f>
        <v>957.80622136759689</v>
      </c>
      <c r="O15" s="522">
        <f t="shared" si="8"/>
        <v>2363.099509358135</v>
      </c>
      <c r="P15" s="522">
        <f t="shared" si="8"/>
        <v>1976.0073716486781</v>
      </c>
      <c r="Q15" s="522">
        <f t="shared" si="8"/>
        <v>2043.1916222847333</v>
      </c>
      <c r="R15" s="522">
        <f t="shared" si="8"/>
        <v>2114.7033290646987</v>
      </c>
      <c r="T15" s="516"/>
    </row>
    <row r="16" spans="2:20">
      <c r="E16" s="502" t="s">
        <v>1970</v>
      </c>
      <c r="F16" s="520" t="s">
        <v>2076</v>
      </c>
      <c r="G16" s="521" t="s">
        <v>3356</v>
      </c>
      <c r="I16" s="522"/>
      <c r="J16" s="522">
        <f t="shared" ref="J16:R16" si="9">J264</f>
        <v>0</v>
      </c>
      <c r="K16" s="523">
        <f t="shared" si="9"/>
        <v>0</v>
      </c>
      <c r="L16" s="522"/>
      <c r="M16" s="522"/>
      <c r="N16" s="522"/>
      <c r="O16" s="522">
        <f t="shared" si="9"/>
        <v>6605.4549975816462</v>
      </c>
      <c r="P16" s="522">
        <f t="shared" si="9"/>
        <v>8093.7444164468407</v>
      </c>
      <c r="Q16" s="522">
        <f t="shared" si="9"/>
        <v>6343.9922205117427</v>
      </c>
      <c r="R16" s="522">
        <f t="shared" si="9"/>
        <v>6112.2614137291366</v>
      </c>
      <c r="T16" s="516"/>
    </row>
    <row r="17" spans="5:18">
      <c r="E17" s="502" t="s">
        <v>1971</v>
      </c>
      <c r="F17" s="520" t="s">
        <v>2077</v>
      </c>
      <c r="G17" s="521" t="s">
        <v>2078</v>
      </c>
      <c r="I17" s="522"/>
      <c r="J17" s="522">
        <f t="shared" ref="J17:R17" si="10">J304</f>
        <v>0</v>
      </c>
      <c r="K17" s="523">
        <f t="shared" si="10"/>
        <v>0</v>
      </c>
      <c r="L17" s="522"/>
      <c r="M17" s="522">
        <f t="shared" si="5"/>
        <v>0</v>
      </c>
      <c r="N17" s="522">
        <f t="shared" si="10"/>
        <v>0</v>
      </c>
      <c r="O17" s="522">
        <f t="shared" si="10"/>
        <v>1538.2213538776</v>
      </c>
      <c r="P17" s="522">
        <f t="shared" si="10"/>
        <v>2434.3429582563531</v>
      </c>
      <c r="Q17" s="522">
        <f t="shared" si="10"/>
        <v>2287.6195474116375</v>
      </c>
      <c r="R17" s="522">
        <f t="shared" si="10"/>
        <v>2367.686231571045</v>
      </c>
    </row>
    <row r="18" spans="5:18">
      <c r="E18" s="502" t="s">
        <v>1972</v>
      </c>
      <c r="F18" s="520" t="s">
        <v>2079</v>
      </c>
      <c r="G18" s="521" t="s">
        <v>2080</v>
      </c>
      <c r="I18" s="522"/>
      <c r="J18" s="522">
        <f t="shared" ref="J18:R18" si="11">J349</f>
        <v>0</v>
      </c>
      <c r="K18" s="523">
        <f t="shared" si="11"/>
        <v>0</v>
      </c>
      <c r="L18" s="522"/>
      <c r="M18" s="522">
        <f t="shared" si="5"/>
        <v>0</v>
      </c>
      <c r="N18" s="522">
        <f t="shared" si="11"/>
        <v>0</v>
      </c>
      <c r="O18" s="522">
        <f t="shared" si="11"/>
        <v>219.74590769680003</v>
      </c>
      <c r="P18" s="522">
        <f t="shared" si="11"/>
        <v>2700.6768902781296</v>
      </c>
      <c r="Q18" s="522">
        <f t="shared" si="11"/>
        <v>2287.6195474116375</v>
      </c>
      <c r="R18" s="522">
        <f t="shared" si="11"/>
        <v>2367.686231571045</v>
      </c>
    </row>
    <row r="19" spans="5:18">
      <c r="E19" s="502" t="s">
        <v>1973</v>
      </c>
      <c r="F19" s="520" t="s">
        <v>1973</v>
      </c>
      <c r="G19" s="521"/>
      <c r="I19" s="522"/>
      <c r="J19" s="522">
        <f t="shared" ref="J19:R19" si="12">J394</f>
        <v>0</v>
      </c>
      <c r="K19" s="523">
        <f t="shared" si="12"/>
        <v>0</v>
      </c>
      <c r="L19" s="522"/>
      <c r="M19" s="522">
        <f t="shared" si="5"/>
        <v>0</v>
      </c>
      <c r="N19" s="522">
        <f t="shared" si="12"/>
        <v>0</v>
      </c>
      <c r="O19" s="522">
        <f t="shared" si="12"/>
        <v>0</v>
      </c>
      <c r="P19" s="522">
        <f t="shared" si="12"/>
        <v>1601.2884293865814</v>
      </c>
      <c r="Q19" s="522">
        <f t="shared" si="12"/>
        <v>2517.1106188370682</v>
      </c>
      <c r="R19" s="522">
        <f t="shared" si="12"/>
        <v>2367.686231571045</v>
      </c>
    </row>
    <row r="20" spans="5:18">
      <c r="E20" s="502" t="s">
        <v>1974</v>
      </c>
      <c r="F20" s="520" t="s">
        <v>1974</v>
      </c>
      <c r="G20" s="521"/>
      <c r="I20" s="522"/>
      <c r="J20" s="522">
        <f t="shared" ref="J20:R20" si="13">J439</f>
        <v>0</v>
      </c>
      <c r="K20" s="523">
        <f t="shared" si="13"/>
        <v>0</v>
      </c>
      <c r="L20" s="522"/>
      <c r="M20" s="522">
        <f t="shared" si="5"/>
        <v>0</v>
      </c>
      <c r="N20" s="522">
        <f t="shared" si="13"/>
        <v>0</v>
      </c>
      <c r="O20" s="522">
        <f t="shared" si="13"/>
        <v>0</v>
      </c>
      <c r="P20" s="522">
        <f t="shared" si="13"/>
        <v>228.75548991236883</v>
      </c>
      <c r="Q20" s="522">
        <f t="shared" si="13"/>
        <v>2792.4999045475856</v>
      </c>
      <c r="R20" s="522">
        <f t="shared" si="13"/>
        <v>2367.686231571045</v>
      </c>
    </row>
    <row r="21" spans="5:18">
      <c r="E21" s="502" t="s">
        <v>1975</v>
      </c>
      <c r="F21" s="520" t="s">
        <v>1975</v>
      </c>
      <c r="G21" s="521"/>
      <c r="I21" s="522"/>
      <c r="J21" s="522">
        <f t="shared" ref="J21:R21" si="14">J484</f>
        <v>0</v>
      </c>
      <c r="K21" s="523">
        <f t="shared" si="14"/>
        <v>0</v>
      </c>
      <c r="L21" s="522"/>
      <c r="M21" s="522">
        <f t="shared" si="5"/>
        <v>0</v>
      </c>
      <c r="N21" s="522">
        <f t="shared" si="14"/>
        <v>0</v>
      </c>
      <c r="O21" s="522">
        <f t="shared" si="14"/>
        <v>0</v>
      </c>
      <c r="P21" s="522">
        <f t="shared" si="14"/>
        <v>0</v>
      </c>
      <c r="Q21" s="522">
        <f t="shared" si="14"/>
        <v>1651.7824447468893</v>
      </c>
      <c r="R21" s="522">
        <f t="shared" si="14"/>
        <v>2586.0328898450271</v>
      </c>
    </row>
    <row r="22" spans="5:18">
      <c r="E22" s="502" t="s">
        <v>1976</v>
      </c>
      <c r="F22" s="520" t="s">
        <v>1976</v>
      </c>
      <c r="G22" s="521"/>
      <c r="I22" s="522"/>
      <c r="J22" s="522">
        <f t="shared" ref="J22:R22" si="15">J529</f>
        <v>0</v>
      </c>
      <c r="K22" s="524">
        <f t="shared" si="15"/>
        <v>0</v>
      </c>
      <c r="L22" s="522"/>
      <c r="M22" s="522">
        <f t="shared" si="5"/>
        <v>0</v>
      </c>
      <c r="N22" s="522">
        <f t="shared" si="15"/>
        <v>0</v>
      </c>
      <c r="O22" s="522">
        <f t="shared" si="15"/>
        <v>0</v>
      </c>
      <c r="P22" s="522">
        <f t="shared" si="15"/>
        <v>0</v>
      </c>
      <c r="Q22" s="522">
        <f t="shared" si="15"/>
        <v>236.53317656938933</v>
      </c>
      <c r="R22" s="522">
        <f t="shared" si="15"/>
        <v>2890.2374012067512</v>
      </c>
    </row>
    <row r="23" spans="5:18" s="525" customFormat="1">
      <c r="F23" s="526" t="s">
        <v>2081</v>
      </c>
      <c r="G23" s="527"/>
      <c r="H23" s="527"/>
      <c r="I23" s="526"/>
      <c r="J23" s="528" t="s">
        <v>2082</v>
      </c>
      <c r="K23" s="529"/>
      <c r="L23" s="526"/>
      <c r="M23" s="526"/>
      <c r="N23" s="526">
        <f>N8/K8-1</f>
        <v>2.8942371397309152E-2</v>
      </c>
      <c r="O23" s="526">
        <f>O8/N8-1</f>
        <v>0.68834063482673624</v>
      </c>
      <c r="P23" s="526">
        <f>P8/O8-1</f>
        <v>0.29720900126631622</v>
      </c>
      <c r="Q23" s="526">
        <f>Q8/P8-1</f>
        <v>0.11969883363166067</v>
      </c>
      <c r="R23" s="526">
        <f>R8/Q8-1</f>
        <v>0.10437371274118257</v>
      </c>
    </row>
    <row r="24" spans="5:18" s="530" customFormat="1">
      <c r="F24" s="531" t="s">
        <v>2083</v>
      </c>
      <c r="G24" s="525"/>
      <c r="H24" s="525"/>
      <c r="I24" s="532"/>
      <c r="J24" s="533" t="s">
        <v>2082</v>
      </c>
      <c r="K24" s="534" t="s">
        <v>2082</v>
      </c>
      <c r="L24" s="533"/>
      <c r="M24" s="533"/>
      <c r="N24" s="535">
        <f>N10/K10-1</f>
        <v>-0.19764534668075873</v>
      </c>
      <c r="O24" s="535">
        <f>O10/N10-1</f>
        <v>2.7999999999999803E-2</v>
      </c>
      <c r="P24" s="535">
        <f t="shared" ref="P24:R28" si="16">P10/O10-1</f>
        <v>4.0999999999999925E-2</v>
      </c>
      <c r="Q24" s="535">
        <f t="shared" si="16"/>
        <v>3.400000000000003E-2</v>
      </c>
      <c r="R24" s="535">
        <f t="shared" si="16"/>
        <v>3.499999999999992E-2</v>
      </c>
    </row>
    <row r="25" spans="5:18" s="530" customFormat="1">
      <c r="F25" s="531" t="s">
        <v>2084</v>
      </c>
      <c r="G25" s="525"/>
      <c r="H25" s="525"/>
      <c r="I25" s="532"/>
      <c r="J25" s="533" t="s">
        <v>2082</v>
      </c>
      <c r="K25" s="534" t="s">
        <v>2082</v>
      </c>
      <c r="L25" s="533"/>
      <c r="M25" s="533"/>
      <c r="N25" s="535" t="s">
        <v>2082</v>
      </c>
      <c r="O25" s="535" t="s">
        <v>2082</v>
      </c>
      <c r="P25" s="535" t="s">
        <v>2082</v>
      </c>
      <c r="Q25" s="535" t="s">
        <v>2082</v>
      </c>
      <c r="R25" s="535" t="s">
        <v>2082</v>
      </c>
    </row>
    <row r="26" spans="5:18" s="525" customFormat="1">
      <c r="F26" s="531" t="s">
        <v>2085</v>
      </c>
      <c r="I26" s="532"/>
      <c r="J26" s="533" t="s">
        <v>2082</v>
      </c>
      <c r="K26" s="534" t="s">
        <v>2082</v>
      </c>
      <c r="L26" s="533"/>
      <c r="M26" s="533"/>
      <c r="N26" s="535">
        <f>N12/K12-1</f>
        <v>-0.16979041597420097</v>
      </c>
      <c r="O26" s="535">
        <f>O12/N12-1</f>
        <v>2.8000000000000025E-2</v>
      </c>
      <c r="P26" s="535">
        <f t="shared" si="16"/>
        <v>4.1000000000000147E-2</v>
      </c>
      <c r="Q26" s="535">
        <f t="shared" si="16"/>
        <v>3.400000000000003E-2</v>
      </c>
      <c r="R26" s="535">
        <f t="shared" si="16"/>
        <v>3.499999999999992E-2</v>
      </c>
    </row>
    <row r="27" spans="5:18" s="525" customFormat="1">
      <c r="F27" s="531" t="s">
        <v>2086</v>
      </c>
      <c r="I27" s="532"/>
      <c r="J27" s="533" t="s">
        <v>2082</v>
      </c>
      <c r="K27" s="534" t="s">
        <v>2082</v>
      </c>
      <c r="L27" s="533"/>
      <c r="M27" s="533"/>
      <c r="N27" s="535">
        <f>N13/K13-1</f>
        <v>-2.0751056051261707E-2</v>
      </c>
      <c r="O27" s="535">
        <f>O13/N13-1</f>
        <v>2.8000000000000025E-2</v>
      </c>
      <c r="P27" s="535">
        <f t="shared" si="16"/>
        <v>4.1000000000000147E-2</v>
      </c>
      <c r="Q27" s="535">
        <f t="shared" si="16"/>
        <v>3.3999999999999808E-2</v>
      </c>
      <c r="R27" s="535">
        <f t="shared" si="16"/>
        <v>3.499999999999992E-2</v>
      </c>
    </row>
    <row r="28" spans="5:18" s="536" customFormat="1">
      <c r="F28" s="531" t="s">
        <v>2087</v>
      </c>
      <c r="G28" s="537"/>
      <c r="H28" s="537"/>
      <c r="I28" s="538"/>
      <c r="J28" s="533" t="s">
        <v>2082</v>
      </c>
      <c r="K28" s="534" t="s">
        <v>2082</v>
      </c>
      <c r="L28" s="533"/>
      <c r="M28" s="533"/>
      <c r="N28" s="535">
        <f>N14/K14-1</f>
        <v>8.3251956695310678</v>
      </c>
      <c r="O28" s="535">
        <f>O14/N14-1</f>
        <v>-0.17147884254294821</v>
      </c>
      <c r="P28" s="535">
        <f t="shared" si="16"/>
        <v>4.0999999999999703E-2</v>
      </c>
      <c r="Q28" s="535">
        <f t="shared" si="16"/>
        <v>3.400000000000003E-2</v>
      </c>
      <c r="R28" s="535">
        <f t="shared" si="16"/>
        <v>3.5000000000000142E-2</v>
      </c>
    </row>
    <row r="29" spans="5:18" s="536" customFormat="1">
      <c r="F29" s="531" t="s">
        <v>2088</v>
      </c>
      <c r="G29" s="537"/>
      <c r="H29" s="537"/>
      <c r="I29" s="538"/>
      <c r="J29" s="533" t="s">
        <v>2082</v>
      </c>
      <c r="K29" s="534" t="s">
        <v>2082</v>
      </c>
      <c r="L29" s="533"/>
      <c r="M29" s="533"/>
      <c r="N29" s="535" t="e">
        <f t="shared" ref="N29:N36" si="17">N15/K15-1</f>
        <v>#DIV/0!</v>
      </c>
      <c r="O29" s="535">
        <f t="shared" ref="O29:R29" si="18">O15/N15-1</f>
        <v>1.4672000000000001</v>
      </c>
      <c r="P29" s="535">
        <f t="shared" si="18"/>
        <v>-0.16380695615082197</v>
      </c>
      <c r="Q29" s="535">
        <f t="shared" si="18"/>
        <v>3.400000000000003E-2</v>
      </c>
      <c r="R29" s="535">
        <f t="shared" si="18"/>
        <v>3.499999999999992E-2</v>
      </c>
    </row>
    <row r="30" spans="5:18" s="536" customFormat="1">
      <c r="F30" s="531" t="s">
        <v>2089</v>
      </c>
      <c r="G30" s="537"/>
      <c r="H30" s="537"/>
      <c r="I30" s="538"/>
      <c r="J30" s="533" t="s">
        <v>2082</v>
      </c>
      <c r="K30" s="534" t="s">
        <v>2082</v>
      </c>
      <c r="L30" s="533"/>
      <c r="M30" s="533"/>
      <c r="N30" s="535" t="e">
        <f t="shared" si="17"/>
        <v>#DIV/0!</v>
      </c>
      <c r="O30" s="535" t="e">
        <f t="shared" ref="O30:R30" si="19">O16/N16-1</f>
        <v>#DIV/0!</v>
      </c>
      <c r="P30" s="535">
        <f t="shared" si="19"/>
        <v>0.22531217295554651</v>
      </c>
      <c r="Q30" s="535">
        <f t="shared" si="19"/>
        <v>-0.21618574863564077</v>
      </c>
      <c r="R30" s="535">
        <f t="shared" si="19"/>
        <v>-3.6527599455964288E-2</v>
      </c>
    </row>
    <row r="31" spans="5:18" s="536" customFormat="1">
      <c r="F31" s="531" t="s">
        <v>2090</v>
      </c>
      <c r="G31" s="537"/>
      <c r="H31" s="537"/>
      <c r="I31" s="538"/>
      <c r="J31" s="533" t="s">
        <v>2082</v>
      </c>
      <c r="K31" s="534" t="s">
        <v>2082</v>
      </c>
      <c r="L31" s="533"/>
      <c r="M31" s="533"/>
      <c r="N31" s="535" t="e">
        <f t="shared" si="17"/>
        <v>#DIV/0!</v>
      </c>
      <c r="O31" s="535" t="e">
        <f t="shared" ref="O31:R31" si="20">O17/N17-1</f>
        <v>#DIV/0!</v>
      </c>
      <c r="P31" s="535">
        <f t="shared" si="20"/>
        <v>0.58256999366169215</v>
      </c>
      <c r="Q31" s="535">
        <f t="shared" si="20"/>
        <v>-6.0272284292189116E-2</v>
      </c>
      <c r="R31" s="535">
        <f t="shared" si="20"/>
        <v>3.5000000000000142E-2</v>
      </c>
    </row>
    <row r="32" spans="5:18" s="536" customFormat="1">
      <c r="F32" s="531" t="s">
        <v>2091</v>
      </c>
      <c r="G32" s="537"/>
      <c r="H32" s="537"/>
      <c r="I32" s="538"/>
      <c r="J32" s="533" t="s">
        <v>2082</v>
      </c>
      <c r="K32" s="534" t="s">
        <v>2082</v>
      </c>
      <c r="L32" s="533"/>
      <c r="M32" s="533"/>
      <c r="N32" s="535" t="e">
        <f t="shared" si="17"/>
        <v>#DIV/0!</v>
      </c>
      <c r="O32" s="535" t="e">
        <f t="shared" ref="O32:R32" si="21">O18/N18-1</f>
        <v>#DIV/0!</v>
      </c>
      <c r="P32" s="535">
        <f t="shared" si="21"/>
        <v>11.289998565090261</v>
      </c>
      <c r="Q32" s="535">
        <f t="shared" si="21"/>
        <v>-0.15294585751942846</v>
      </c>
      <c r="R32" s="535">
        <f t="shared" si="21"/>
        <v>3.5000000000000142E-2</v>
      </c>
    </row>
    <row r="33" spans="5:18" s="536" customFormat="1">
      <c r="F33" s="531" t="s">
        <v>1926</v>
      </c>
      <c r="G33" s="537"/>
      <c r="H33" s="537"/>
      <c r="I33" s="538"/>
      <c r="J33" s="533" t="s">
        <v>2082</v>
      </c>
      <c r="K33" s="534" t="s">
        <v>2082</v>
      </c>
      <c r="L33" s="533"/>
      <c r="M33" s="533"/>
      <c r="N33" s="535" t="e">
        <f t="shared" si="17"/>
        <v>#DIV/0!</v>
      </c>
      <c r="O33" s="535" t="e">
        <f t="shared" ref="O33:R33" si="22">O19/N19-1</f>
        <v>#DIV/0!</v>
      </c>
      <c r="P33" s="535" t="e">
        <f t="shared" si="22"/>
        <v>#DIV/0!</v>
      </c>
      <c r="Q33" s="535">
        <f t="shared" si="22"/>
        <v>0.57192831262842403</v>
      </c>
      <c r="R33" s="535">
        <f t="shared" si="22"/>
        <v>-5.9363456714134677E-2</v>
      </c>
    </row>
    <row r="34" spans="5:18" s="536" customFormat="1">
      <c r="F34" s="531" t="s">
        <v>1927</v>
      </c>
      <c r="G34" s="537"/>
      <c r="H34" s="537"/>
      <c r="I34" s="538"/>
      <c r="J34" s="533" t="s">
        <v>2082</v>
      </c>
      <c r="K34" s="534" t="s">
        <v>2082</v>
      </c>
      <c r="L34" s="533"/>
      <c r="M34" s="533"/>
      <c r="N34" s="535" t="e">
        <f t="shared" si="17"/>
        <v>#DIV/0!</v>
      </c>
      <c r="O34" s="535" t="e">
        <f t="shared" ref="O34:R34" si="23">O20/N20-1</f>
        <v>#DIV/0!</v>
      </c>
      <c r="P34" s="535" t="e">
        <f t="shared" si="23"/>
        <v>#DIV/0!</v>
      </c>
      <c r="Q34" s="535">
        <f t="shared" si="23"/>
        <v>11.207356884056994</v>
      </c>
      <c r="R34" s="535">
        <f t="shared" si="23"/>
        <v>-0.15212665622109123</v>
      </c>
    </row>
    <row r="35" spans="5:18" s="536" customFormat="1">
      <c r="F35" s="531" t="s">
        <v>1928</v>
      </c>
      <c r="G35" s="537"/>
      <c r="H35" s="537"/>
      <c r="I35" s="538"/>
      <c r="J35" s="533" t="s">
        <v>2082</v>
      </c>
      <c r="K35" s="534" t="s">
        <v>2082</v>
      </c>
      <c r="L35" s="533"/>
      <c r="M35" s="533"/>
      <c r="N35" s="535" t="e">
        <f t="shared" si="17"/>
        <v>#DIV/0!</v>
      </c>
      <c r="O35" s="535" t="e">
        <f t="shared" ref="O35:R35" si="24">O21/N21-1</f>
        <v>#DIV/0!</v>
      </c>
      <c r="P35" s="535" t="e">
        <f t="shared" si="24"/>
        <v>#DIV/0!</v>
      </c>
      <c r="Q35" s="535" t="e">
        <f t="shared" si="24"/>
        <v>#DIV/0!</v>
      </c>
      <c r="R35" s="535">
        <f t="shared" si="24"/>
        <v>0.56560138901421575</v>
      </c>
    </row>
    <row r="36" spans="5:18" s="536" customFormat="1">
      <c r="F36" s="531" t="s">
        <v>1929</v>
      </c>
      <c r="G36" s="537"/>
      <c r="H36" s="537"/>
      <c r="I36" s="538"/>
      <c r="J36" s="533" t="s">
        <v>2082</v>
      </c>
      <c r="K36" s="534" t="s">
        <v>2082</v>
      </c>
      <c r="L36" s="533"/>
      <c r="M36" s="533"/>
      <c r="N36" s="535" t="e">
        <f t="shared" si="17"/>
        <v>#DIV/0!</v>
      </c>
      <c r="O36" s="535" t="e">
        <f t="shared" ref="O36:R36" si="25">O22/N22-1</f>
        <v>#DIV/0!</v>
      </c>
      <c r="P36" s="535" t="e">
        <f t="shared" si="25"/>
        <v>#DIV/0!</v>
      </c>
      <c r="Q36" s="535" t="e">
        <f t="shared" si="25"/>
        <v>#DIV/0!</v>
      </c>
      <c r="R36" s="535">
        <f t="shared" si="25"/>
        <v>11.21916283849032</v>
      </c>
    </row>
    <row r="37" spans="5:18">
      <c r="F37" s="539"/>
      <c r="G37" s="539"/>
      <c r="H37" s="539"/>
      <c r="I37" s="540"/>
      <c r="J37" s="541" t="b">
        <v>1</v>
      </c>
      <c r="K37" s="541" t="b">
        <v>1</v>
      </c>
      <c r="L37" s="541"/>
      <c r="M37" s="541"/>
      <c r="N37" s="542"/>
      <c r="O37" s="542"/>
      <c r="P37" s="542"/>
      <c r="Q37" s="542"/>
      <c r="R37" s="542"/>
    </row>
    <row r="41" spans="5:18">
      <c r="J41" s="509"/>
      <c r="K41" s="509"/>
      <c r="L41" s="509"/>
      <c r="M41" s="509"/>
    </row>
    <row r="42" spans="5:18">
      <c r="E42" s="502" t="s">
        <v>1652</v>
      </c>
      <c r="F42" s="543" t="s">
        <v>2092</v>
      </c>
      <c r="G42" s="544"/>
      <c r="H42" s="544"/>
      <c r="I42" s="545"/>
      <c r="J42" s="545" t="b">
        <v>1</v>
      </c>
      <c r="K42" s="545" t="b">
        <v>1</v>
      </c>
      <c r="L42" s="545"/>
      <c r="M42" s="545"/>
      <c r="N42" s="545">
        <v>0</v>
      </c>
      <c r="O42" s="545">
        <v>0</v>
      </c>
      <c r="P42" s="545">
        <v>0</v>
      </c>
      <c r="Q42" s="545">
        <v>0</v>
      </c>
      <c r="R42" s="545">
        <v>0</v>
      </c>
    </row>
    <row r="43" spans="5:18">
      <c r="F43" s="546" t="s">
        <v>2093</v>
      </c>
      <c r="G43" s="547"/>
      <c r="H43" s="547"/>
      <c r="I43" s="513" t="s">
        <v>2047</v>
      </c>
      <c r="J43" s="513" t="s">
        <v>2048</v>
      </c>
      <c r="K43" s="514" t="s">
        <v>2049</v>
      </c>
      <c r="L43" s="513" t="s">
        <v>3118</v>
      </c>
      <c r="M43" s="513" t="s">
        <v>3120</v>
      </c>
      <c r="N43" s="515" t="s">
        <v>2050</v>
      </c>
      <c r="O43" s="515" t="s">
        <v>2051</v>
      </c>
      <c r="P43" s="515" t="s">
        <v>2052</v>
      </c>
      <c r="Q43" s="515" t="s">
        <v>2053</v>
      </c>
      <c r="R43" s="515" t="s">
        <v>2054</v>
      </c>
    </row>
    <row r="44" spans="5:18">
      <c r="F44" s="548" t="s">
        <v>2064</v>
      </c>
      <c r="G44" s="539"/>
      <c r="H44" s="539"/>
      <c r="I44" s="549"/>
      <c r="J44" s="549">
        <f>SUM(J45:J48)</f>
        <v>10204.284772727271</v>
      </c>
      <c r="K44" s="550">
        <f>SUM(K45:K48)</f>
        <v>6651.6717881818186</v>
      </c>
      <c r="L44" s="549">
        <f>SUM(L45:L48)</f>
        <v>4447.4998430000005</v>
      </c>
      <c r="M44" s="549">
        <f>SUM(M45:M48)</f>
        <v>889.49996859999999</v>
      </c>
      <c r="N44" s="549">
        <f>SUM(N45:N48)</f>
        <v>5336.9998116000006</v>
      </c>
      <c r="O44" s="549">
        <f t="shared" ref="O44:R44" si="26">SUM(O45:O48)</f>
        <v>5486.4358063247992</v>
      </c>
      <c r="P44" s="549">
        <f t="shared" si="26"/>
        <v>5711.3796743841158</v>
      </c>
      <c r="Q44" s="549">
        <f t="shared" si="26"/>
        <v>5905.5665833131761</v>
      </c>
      <c r="R44" s="549">
        <f t="shared" si="26"/>
        <v>6112.2614137291366</v>
      </c>
    </row>
    <row r="45" spans="5:18">
      <c r="F45" s="520" t="s">
        <v>2094</v>
      </c>
      <c r="G45" s="551"/>
      <c r="H45" s="507"/>
      <c r="I45" s="522"/>
      <c r="J45" s="522">
        <f t="shared" ref="J45:R48" si="27">J59*J70/10^6</f>
        <v>6969.912097272726</v>
      </c>
      <c r="K45" s="523">
        <f t="shared" si="27"/>
        <v>4362.706345454545</v>
      </c>
      <c r="L45" s="522">
        <f t="shared" ref="L45" si="28">L59*L70/10^6</f>
        <v>2844.4618580000001</v>
      </c>
      <c r="M45" s="522">
        <f>N45-L45</f>
        <v>568.89237159999993</v>
      </c>
      <c r="N45" s="522">
        <f t="shared" si="27"/>
        <v>3413.3542296000001</v>
      </c>
      <c r="O45" s="522">
        <f t="shared" si="27"/>
        <v>3508.9281480287996</v>
      </c>
      <c r="P45" s="522">
        <f t="shared" si="27"/>
        <v>3652.7942020979799</v>
      </c>
      <c r="Q45" s="522">
        <f t="shared" si="27"/>
        <v>3776.9892049693117</v>
      </c>
      <c r="R45" s="522">
        <f t="shared" si="27"/>
        <v>3909.1838271432375</v>
      </c>
    </row>
    <row r="46" spans="5:18">
      <c r="F46" s="520" t="s">
        <v>2095</v>
      </c>
      <c r="G46" s="551"/>
      <c r="H46" s="507"/>
      <c r="I46" s="522"/>
      <c r="J46" s="522">
        <f t="shared" si="27"/>
        <v>1726.6264372727271</v>
      </c>
      <c r="K46" s="523">
        <f t="shared" si="27"/>
        <v>1098.3670309090908</v>
      </c>
      <c r="L46" s="522">
        <f t="shared" ref="L46" si="29">L60*L71/10^6</f>
        <v>770.08611199999996</v>
      </c>
      <c r="M46" s="522">
        <f t="shared" ref="M46:M48" si="30">N46-L46</f>
        <v>154.01722239999992</v>
      </c>
      <c r="N46" s="522">
        <f t="shared" si="27"/>
        <v>924.10333439999988</v>
      </c>
      <c r="O46" s="522">
        <f t="shared" si="27"/>
        <v>949.97822776319992</v>
      </c>
      <c r="P46" s="522">
        <f t="shared" si="27"/>
        <v>988.92733510149105</v>
      </c>
      <c r="Q46" s="522">
        <f t="shared" si="27"/>
        <v>1022.5508644949418</v>
      </c>
      <c r="R46" s="522">
        <f t="shared" si="27"/>
        <v>1058.3401447522647</v>
      </c>
    </row>
    <row r="47" spans="5:18">
      <c r="F47" s="520" t="s">
        <v>2096</v>
      </c>
      <c r="G47" s="551"/>
      <c r="H47" s="507"/>
      <c r="I47" s="522"/>
      <c r="J47" s="522">
        <f t="shared" si="27"/>
        <v>1144.5204199999998</v>
      </c>
      <c r="K47" s="523">
        <f t="shared" si="27"/>
        <v>695.59841181818183</v>
      </c>
      <c r="L47" s="522">
        <f t="shared" ref="L47:L48" si="31">L61*L72/10^6</f>
        <v>608.96683399999995</v>
      </c>
      <c r="M47" s="522">
        <f t="shared" si="30"/>
        <v>121.79336680000017</v>
      </c>
      <c r="N47" s="522">
        <f t="shared" si="27"/>
        <v>730.76020080000012</v>
      </c>
      <c r="O47" s="522">
        <f t="shared" si="27"/>
        <v>751.22148642239995</v>
      </c>
      <c r="P47" s="522">
        <f t="shared" si="27"/>
        <v>782.0215673657184</v>
      </c>
      <c r="Q47" s="522">
        <f t="shared" si="27"/>
        <v>808.61030065615284</v>
      </c>
      <c r="R47" s="522">
        <f t="shared" si="27"/>
        <v>836.91166117911803</v>
      </c>
    </row>
    <row r="48" spans="5:18">
      <c r="F48" s="552" t="s">
        <v>1941</v>
      </c>
      <c r="G48" s="553"/>
      <c r="H48" s="553"/>
      <c r="I48" s="554"/>
      <c r="J48" s="554">
        <f t="shared" si="27"/>
        <v>363.22581818181777</v>
      </c>
      <c r="K48" s="524">
        <v>495</v>
      </c>
      <c r="L48" s="554">
        <f t="shared" si="31"/>
        <v>223.985039</v>
      </c>
      <c r="M48" s="554">
        <f t="shared" si="30"/>
        <v>44.797007799999932</v>
      </c>
      <c r="N48" s="554">
        <f t="shared" si="27"/>
        <v>268.78204679999993</v>
      </c>
      <c r="O48" s="554">
        <f t="shared" si="27"/>
        <v>276.3079441104</v>
      </c>
      <c r="P48" s="554">
        <f t="shared" si="27"/>
        <v>287.63656981892638</v>
      </c>
      <c r="Q48" s="554">
        <f t="shared" si="27"/>
        <v>297.41621319276982</v>
      </c>
      <c r="R48" s="554">
        <f t="shared" si="27"/>
        <v>307.82578065451679</v>
      </c>
    </row>
    <row r="49" spans="5:20" s="555" customFormat="1">
      <c r="F49" s="556" t="s">
        <v>2097</v>
      </c>
      <c r="G49" s="556"/>
      <c r="H49" s="556"/>
      <c r="I49" s="556"/>
      <c r="J49" s="557"/>
      <c r="K49" s="558">
        <v>-0.34812142897280685</v>
      </c>
      <c r="L49" s="791"/>
      <c r="M49" s="791"/>
      <c r="N49" s="559">
        <v>-0.25716794725323411</v>
      </c>
      <c r="O49" s="559">
        <v>2.8000000000000247E-2</v>
      </c>
      <c r="P49" s="559">
        <v>4.0999999999999925E-2</v>
      </c>
      <c r="Q49" s="559">
        <v>3.3999999999999808E-2</v>
      </c>
      <c r="R49" s="559">
        <v>3.499999999999992E-2</v>
      </c>
      <c r="T49" s="560"/>
    </row>
    <row r="50" spans="5:20" s="555" customFormat="1">
      <c r="F50" s="561" t="s">
        <v>2094</v>
      </c>
      <c r="G50" s="562"/>
      <c r="H50" s="562"/>
      <c r="I50" s="562"/>
      <c r="J50" s="563"/>
      <c r="K50" s="564">
        <v>-0.37406580103619402</v>
      </c>
      <c r="L50" s="792"/>
      <c r="M50" s="792"/>
      <c r="N50" s="565">
        <v>-0.21441016284142511</v>
      </c>
      <c r="O50" s="565">
        <v>2.8000000000000247E-2</v>
      </c>
      <c r="P50" s="565">
        <v>4.0999999999999925E-2</v>
      </c>
      <c r="Q50" s="565">
        <v>3.400000000000003E-2</v>
      </c>
      <c r="R50" s="565">
        <v>3.4999999999999698E-2</v>
      </c>
      <c r="T50" s="560"/>
    </row>
    <row r="51" spans="5:20" s="555" customFormat="1">
      <c r="F51" s="561" t="s">
        <v>2095</v>
      </c>
      <c r="G51" s="562"/>
      <c r="H51" s="562"/>
      <c r="I51" s="562"/>
      <c r="J51" s="563"/>
      <c r="K51" s="564">
        <v>-0.36386527670455238</v>
      </c>
      <c r="L51" s="792"/>
      <c r="M51" s="792"/>
      <c r="N51" s="565">
        <v>-0.19415749771777258</v>
      </c>
      <c r="O51" s="565">
        <v>2.8000000000000025E-2</v>
      </c>
      <c r="P51" s="565">
        <v>4.0999999999999925E-2</v>
      </c>
      <c r="Q51" s="565">
        <v>3.400000000000003E-2</v>
      </c>
      <c r="R51" s="565">
        <v>3.499999999999992E-2</v>
      </c>
      <c r="T51" s="560"/>
    </row>
    <row r="52" spans="5:20" s="555" customFormat="1">
      <c r="F52" s="561" t="s">
        <v>2096</v>
      </c>
      <c r="G52" s="562"/>
      <c r="H52" s="562"/>
      <c r="I52" s="562"/>
      <c r="J52" s="563"/>
      <c r="K52" s="564">
        <v>-0.39223590976368783</v>
      </c>
      <c r="L52" s="792"/>
      <c r="M52" s="792"/>
      <c r="N52" s="565">
        <v>-0.56531305868254056</v>
      </c>
      <c r="O52" s="565">
        <v>2.8000000000000025E-2</v>
      </c>
      <c r="P52" s="565">
        <v>4.0999999999999925E-2</v>
      </c>
      <c r="Q52" s="565">
        <v>3.400000000000003E-2</v>
      </c>
      <c r="R52" s="565">
        <v>3.499999999999992E-2</v>
      </c>
      <c r="T52" s="560"/>
    </row>
    <row r="53" spans="5:20" s="555" customFormat="1">
      <c r="F53" s="566" t="s">
        <v>1941</v>
      </c>
      <c r="G53" s="567"/>
      <c r="H53" s="567"/>
      <c r="I53" s="567"/>
      <c r="J53" s="568"/>
      <c r="K53" s="569">
        <v>8.9750283069586434E-2</v>
      </c>
      <c r="L53" s="567"/>
      <c r="M53" s="567"/>
      <c r="N53" s="568">
        <v>-0.17511890129856245</v>
      </c>
      <c r="O53" s="568">
        <v>2.8000000000000025E-2</v>
      </c>
      <c r="P53" s="568">
        <v>4.0999999999999925E-2</v>
      </c>
      <c r="Q53" s="568">
        <v>3.4000000000000252E-2</v>
      </c>
      <c r="R53" s="568">
        <v>3.4999999999999698E-2</v>
      </c>
      <c r="T53" s="560"/>
    </row>
    <row r="54" spans="5:20">
      <c r="T54" s="519"/>
    </row>
    <row r="55" spans="5:20">
      <c r="T55" s="519"/>
    </row>
    <row r="56" spans="5:20" outlineLevel="1">
      <c r="F56" s="570" t="s">
        <v>2098</v>
      </c>
      <c r="G56" s="545"/>
      <c r="H56" s="545"/>
      <c r="I56" s="545"/>
      <c r="J56" s="545"/>
      <c r="K56" s="545"/>
      <c r="L56" s="545"/>
      <c r="M56" s="545"/>
      <c r="N56" s="545"/>
      <c r="O56" s="545"/>
      <c r="P56" s="545"/>
      <c r="Q56" s="545"/>
      <c r="R56" s="545"/>
      <c r="T56" s="519"/>
    </row>
    <row r="57" spans="5:20" outlineLevel="1">
      <c r="F57" s="546" t="s">
        <v>2099</v>
      </c>
      <c r="G57" s="547"/>
      <c r="H57" s="547"/>
      <c r="I57" s="513" t="s">
        <v>2047</v>
      </c>
      <c r="J57" s="513" t="s">
        <v>2048</v>
      </c>
      <c r="K57" s="514" t="s">
        <v>2049</v>
      </c>
      <c r="L57" s="513" t="s">
        <v>3118</v>
      </c>
      <c r="M57" s="513" t="s">
        <v>3120</v>
      </c>
      <c r="N57" s="571" t="s">
        <v>2050</v>
      </c>
      <c r="O57" s="571" t="s">
        <v>2051</v>
      </c>
      <c r="P57" s="571" t="s">
        <v>2052</v>
      </c>
      <c r="Q57" s="571" t="s">
        <v>2053</v>
      </c>
      <c r="R57" s="571" t="s">
        <v>2054</v>
      </c>
      <c r="T57" s="519"/>
    </row>
    <row r="58" spans="5:20" outlineLevel="1">
      <c r="F58" s="548" t="s">
        <v>2100</v>
      </c>
      <c r="G58" s="539"/>
      <c r="H58" s="539"/>
      <c r="I58" s="549"/>
      <c r="J58" s="549"/>
      <c r="K58" s="550"/>
      <c r="L58" s="549"/>
      <c r="M58" s="549"/>
      <c r="N58" s="549"/>
      <c r="O58" s="549"/>
      <c r="P58" s="549"/>
      <c r="Q58" s="549"/>
      <c r="R58" s="549"/>
      <c r="T58" s="519"/>
    </row>
    <row r="59" spans="5:20" outlineLevel="1">
      <c r="E59" s="502" t="s">
        <v>1925</v>
      </c>
      <c r="F59" s="520" t="s">
        <v>2094</v>
      </c>
      <c r="G59" s="551"/>
      <c r="H59" s="507"/>
      <c r="I59" s="522"/>
      <c r="J59" s="522">
        <v>31901.247218435794</v>
      </c>
      <c r="K59" s="523">
        <v>29925.413588784555</v>
      </c>
      <c r="L59" s="522">
        <v>30398.3185106815</v>
      </c>
      <c r="M59" s="522">
        <f>L59</f>
        <v>30398.3185106815</v>
      </c>
      <c r="N59" s="522">
        <f>M59</f>
        <v>30398.3185106815</v>
      </c>
      <c r="O59" s="522">
        <f>N59*(1+$O$63)</f>
        <v>31249.471428980582</v>
      </c>
      <c r="P59" s="522">
        <f>O59*(1+$P$63)</f>
        <v>32530.699757568782</v>
      </c>
      <c r="Q59" s="522">
        <f>P59*(1+$Q$63)</f>
        <v>33636.743549326122</v>
      </c>
      <c r="R59" s="522">
        <f>Q59*(1+$R$63)</f>
        <v>34814.029573552536</v>
      </c>
      <c r="T59" s="519" t="s">
        <v>3226</v>
      </c>
    </row>
    <row r="60" spans="5:20" outlineLevel="1">
      <c r="E60" s="502" t="s">
        <v>1925</v>
      </c>
      <c r="F60" s="520" t="s">
        <v>2095</v>
      </c>
      <c r="G60" s="551"/>
      <c r="H60" s="507"/>
      <c r="I60" s="522"/>
      <c r="J60" s="522">
        <v>13795.353445771229</v>
      </c>
      <c r="K60" s="523">
        <v>13193.281013177952</v>
      </c>
      <c r="L60" s="522">
        <v>12359.147346290263</v>
      </c>
      <c r="M60" s="522">
        <f t="shared" ref="M60:N62" si="32">L60</f>
        <v>12359.147346290263</v>
      </c>
      <c r="N60" s="522">
        <f t="shared" si="32"/>
        <v>12359.147346290263</v>
      </c>
      <c r="O60" s="522">
        <f t="shared" ref="O60:O62" si="33">N60*(1+$O$63)</f>
        <v>12705.203471986391</v>
      </c>
      <c r="P60" s="522">
        <f t="shared" ref="P60:P62" si="34">O60*(1+$P$63)</f>
        <v>13226.116814337833</v>
      </c>
      <c r="Q60" s="522">
        <f t="shared" ref="Q60:Q62" si="35">P60*(1+$Q$63)</f>
        <v>13675.804786025319</v>
      </c>
      <c r="R60" s="522">
        <f t="shared" ref="R60:R62" si="36">Q60*(1+$R$63)</f>
        <v>14154.457953536205</v>
      </c>
      <c r="T60" s="519" t="s">
        <v>2101</v>
      </c>
    </row>
    <row r="61" spans="5:20" outlineLevel="1">
      <c r="E61" s="502" t="s">
        <v>1925</v>
      </c>
      <c r="F61" s="520" t="s">
        <v>2096</v>
      </c>
      <c r="G61" s="551"/>
      <c r="H61" s="507"/>
      <c r="I61" s="522"/>
      <c r="J61" s="522">
        <v>6874.7810260630331</v>
      </c>
      <c r="K61" s="523">
        <v>6832.85605212257</v>
      </c>
      <c r="L61" s="522">
        <v>6825.0695881199217</v>
      </c>
      <c r="M61" s="522">
        <f t="shared" si="32"/>
        <v>6825.0695881199217</v>
      </c>
      <c r="N61" s="522">
        <f t="shared" si="32"/>
        <v>6825.0695881199217</v>
      </c>
      <c r="O61" s="522">
        <f t="shared" si="33"/>
        <v>7016.1715365872797</v>
      </c>
      <c r="P61" s="522">
        <f t="shared" si="34"/>
        <v>7303.8345695873577</v>
      </c>
      <c r="Q61" s="522">
        <f t="shared" si="35"/>
        <v>7552.1649449533279</v>
      </c>
      <c r="R61" s="522">
        <f t="shared" si="36"/>
        <v>7816.4907180266937</v>
      </c>
      <c r="T61" s="519"/>
    </row>
    <row r="62" spans="5:20" outlineLevel="1">
      <c r="E62" s="502" t="s">
        <v>1925</v>
      </c>
      <c r="F62" s="572" t="s">
        <v>1941</v>
      </c>
      <c r="G62" s="573"/>
      <c r="H62" s="573"/>
      <c r="I62" s="574"/>
      <c r="J62" s="574">
        <v>11457.143430647502</v>
      </c>
      <c r="K62" s="575">
        <v>10576.215416603913</v>
      </c>
      <c r="L62" s="574">
        <v>9893.3321113074198</v>
      </c>
      <c r="M62" s="574">
        <f t="shared" si="32"/>
        <v>9893.3321113074198</v>
      </c>
      <c r="N62" s="574">
        <f t="shared" si="32"/>
        <v>9893.3321113074198</v>
      </c>
      <c r="O62" s="574">
        <f t="shared" si="33"/>
        <v>10170.345410424028</v>
      </c>
      <c r="P62" s="574">
        <f t="shared" si="34"/>
        <v>10587.329572251412</v>
      </c>
      <c r="Q62" s="574">
        <f t="shared" si="35"/>
        <v>10947.29877770796</v>
      </c>
      <c r="R62" s="574">
        <f t="shared" si="36"/>
        <v>11330.454234927738</v>
      </c>
      <c r="T62" s="519"/>
    </row>
    <row r="63" spans="5:20" outlineLevel="1">
      <c r="F63" s="576" t="s">
        <v>2102</v>
      </c>
      <c r="G63" s="576"/>
      <c r="H63" s="576"/>
      <c r="I63" s="576"/>
      <c r="J63" s="576"/>
      <c r="K63" s="576"/>
      <c r="L63" s="576"/>
      <c r="M63" s="576"/>
      <c r="N63" s="562"/>
      <c r="O63" s="562">
        <v>2.7999999999999997E-2</v>
      </c>
      <c r="P63" s="562">
        <v>4.0999999999999995E-2</v>
      </c>
      <c r="Q63" s="562">
        <v>3.4000000000000002E-2</v>
      </c>
      <c r="R63" s="562">
        <v>3.5000000000000003E-2</v>
      </c>
      <c r="T63" s="519"/>
    </row>
    <row r="64" spans="5:20" outlineLevel="1"/>
    <row r="65" spans="5:20" outlineLevel="1"/>
    <row r="66" spans="5:20" outlineLevel="1"/>
    <row r="67" spans="5:20" outlineLevel="1">
      <c r="F67" s="570" t="s">
        <v>2103</v>
      </c>
      <c r="G67" s="545"/>
      <c r="H67" s="545"/>
      <c r="I67" s="545"/>
      <c r="J67" s="545"/>
      <c r="K67" s="545"/>
      <c r="L67" s="545"/>
      <c r="M67" s="545"/>
      <c r="N67" s="545"/>
      <c r="O67" s="545"/>
      <c r="P67" s="545"/>
      <c r="Q67" s="545"/>
      <c r="R67" s="545"/>
      <c r="T67" s="519"/>
    </row>
    <row r="68" spans="5:20" outlineLevel="1">
      <c r="F68" s="546" t="s">
        <v>2104</v>
      </c>
      <c r="G68" s="547"/>
      <c r="H68" s="547"/>
      <c r="I68" s="513" t="s">
        <v>2047</v>
      </c>
      <c r="J68" s="513" t="s">
        <v>2048</v>
      </c>
      <c r="K68" s="514" t="s">
        <v>2049</v>
      </c>
      <c r="L68" s="513" t="s">
        <v>3118</v>
      </c>
      <c r="M68" s="513" t="s">
        <v>3120</v>
      </c>
      <c r="N68" s="571" t="s">
        <v>2050</v>
      </c>
      <c r="O68" s="571" t="s">
        <v>2051</v>
      </c>
      <c r="P68" s="571" t="s">
        <v>2052</v>
      </c>
      <c r="Q68" s="571" t="s">
        <v>2053</v>
      </c>
      <c r="R68" s="571" t="s">
        <v>2054</v>
      </c>
      <c r="T68" s="519"/>
    </row>
    <row r="69" spans="5:20" outlineLevel="1">
      <c r="F69" s="548" t="s">
        <v>2105</v>
      </c>
      <c r="G69" s="539"/>
      <c r="H69" s="539"/>
      <c r="I69" s="549"/>
      <c r="J69" s="549">
        <f>SUM(J70:J73)</f>
        <v>541828</v>
      </c>
      <c r="K69" s="550">
        <f>SUM(K70:K73)</f>
        <v>368266</v>
      </c>
      <c r="L69" s="549">
        <f>SUM(L70:L73)</f>
        <v>267747</v>
      </c>
      <c r="M69" s="549">
        <f>SUM(M70:M73)</f>
        <v>53549.39999999998</v>
      </c>
      <c r="N69" s="549">
        <f t="shared" ref="N69:R69" si="37">SUM(N70:N73)</f>
        <v>321296.39999999997</v>
      </c>
      <c r="O69" s="549">
        <f t="shared" si="37"/>
        <v>321296.39999999997</v>
      </c>
      <c r="P69" s="549">
        <f t="shared" si="37"/>
        <v>321296.39999999997</v>
      </c>
      <c r="Q69" s="549">
        <f t="shared" si="37"/>
        <v>321296.39999999997</v>
      </c>
      <c r="R69" s="549">
        <f t="shared" si="37"/>
        <v>321296.39999999997</v>
      </c>
      <c r="T69" s="519"/>
    </row>
    <row r="70" spans="5:20" outlineLevel="1">
      <c r="E70" s="502" t="s">
        <v>1925</v>
      </c>
      <c r="F70" s="520" t="s">
        <v>2094</v>
      </c>
      <c r="G70" s="551"/>
      <c r="H70" s="507"/>
      <c r="I70" s="522"/>
      <c r="J70" s="522">
        <v>218484</v>
      </c>
      <c r="K70" s="523">
        <v>145786</v>
      </c>
      <c r="L70" s="522">
        <v>93573</v>
      </c>
      <c r="M70" s="522">
        <f>N70-L70</f>
        <v>18714.599999999991</v>
      </c>
      <c r="N70" s="522">
        <f>L70/10*12</f>
        <v>112287.59999999999</v>
      </c>
      <c r="O70" s="522">
        <f>N70</f>
        <v>112287.59999999999</v>
      </c>
      <c r="P70" s="522">
        <f t="shared" ref="P70:R70" si="38">O70</f>
        <v>112287.59999999999</v>
      </c>
      <c r="Q70" s="522">
        <f t="shared" si="38"/>
        <v>112287.59999999999</v>
      </c>
      <c r="R70" s="522">
        <f t="shared" si="38"/>
        <v>112287.59999999999</v>
      </c>
      <c r="T70" s="519" t="s">
        <v>3227</v>
      </c>
    </row>
    <row r="71" spans="5:20" outlineLevel="1">
      <c r="E71" s="502" t="s">
        <v>1925</v>
      </c>
      <c r="F71" s="520" t="s">
        <v>2095</v>
      </c>
      <c r="G71" s="551"/>
      <c r="H71" s="507"/>
      <c r="I71" s="522"/>
      <c r="J71" s="522">
        <v>125160</v>
      </c>
      <c r="K71" s="523">
        <v>83252</v>
      </c>
      <c r="L71" s="522">
        <v>62309</v>
      </c>
      <c r="M71" s="522">
        <f t="shared" ref="M71:M73" si="39">N71-L71</f>
        <v>12461.799999999988</v>
      </c>
      <c r="N71" s="522">
        <f t="shared" ref="N71:N73" si="40">L71/10*12</f>
        <v>74770.799999999988</v>
      </c>
      <c r="O71" s="522">
        <f t="shared" ref="O71:R73" si="41">N71</f>
        <v>74770.799999999988</v>
      </c>
      <c r="P71" s="522">
        <f t="shared" si="41"/>
        <v>74770.799999999988</v>
      </c>
      <c r="Q71" s="522">
        <f t="shared" si="41"/>
        <v>74770.799999999988</v>
      </c>
      <c r="R71" s="522">
        <f t="shared" si="41"/>
        <v>74770.799999999988</v>
      </c>
      <c r="T71" s="519"/>
    </row>
    <row r="72" spans="5:20" outlineLevel="1">
      <c r="E72" s="502" t="s">
        <v>1925</v>
      </c>
      <c r="F72" s="520" t="s">
        <v>2096</v>
      </c>
      <c r="G72" s="551"/>
      <c r="H72" s="507"/>
      <c r="I72" s="522"/>
      <c r="J72" s="522">
        <v>166481</v>
      </c>
      <c r="K72" s="523">
        <v>101802</v>
      </c>
      <c r="L72" s="522">
        <v>89225</v>
      </c>
      <c r="M72" s="522">
        <f t="shared" si="39"/>
        <v>17845</v>
      </c>
      <c r="N72" s="522">
        <f t="shared" si="40"/>
        <v>107070</v>
      </c>
      <c r="O72" s="522">
        <f t="shared" si="41"/>
        <v>107070</v>
      </c>
      <c r="P72" s="522">
        <f t="shared" si="41"/>
        <v>107070</v>
      </c>
      <c r="Q72" s="522">
        <f t="shared" si="41"/>
        <v>107070</v>
      </c>
      <c r="R72" s="522">
        <f t="shared" si="41"/>
        <v>107070</v>
      </c>
      <c r="T72" s="519"/>
    </row>
    <row r="73" spans="5:20" outlineLevel="1">
      <c r="E73" s="502" t="s">
        <v>1925</v>
      </c>
      <c r="F73" s="552" t="s">
        <v>1941</v>
      </c>
      <c r="G73" s="553"/>
      <c r="H73" s="553"/>
      <c r="I73" s="554"/>
      <c r="J73" s="554">
        <v>31703</v>
      </c>
      <c r="K73" s="524">
        <v>37426</v>
      </c>
      <c r="L73" s="554">
        <v>22640</v>
      </c>
      <c r="M73" s="554">
        <f t="shared" si="39"/>
        <v>4528</v>
      </c>
      <c r="N73" s="554">
        <f t="shared" si="40"/>
        <v>27168</v>
      </c>
      <c r="O73" s="554">
        <f t="shared" si="41"/>
        <v>27168</v>
      </c>
      <c r="P73" s="554">
        <f t="shared" si="41"/>
        <v>27168</v>
      </c>
      <c r="Q73" s="554">
        <f t="shared" si="41"/>
        <v>27168</v>
      </c>
      <c r="R73" s="554">
        <f t="shared" si="41"/>
        <v>27168</v>
      </c>
      <c r="T73" s="519"/>
    </row>
    <row r="74" spans="5:20" s="577" customFormat="1" ht="12.75" outlineLevel="1" thickBot="1">
      <c r="F74" s="578" t="s">
        <v>2097</v>
      </c>
      <c r="G74" s="578"/>
      <c r="H74" s="578"/>
      <c r="I74" s="578"/>
      <c r="J74" s="578"/>
      <c r="K74" s="579"/>
      <c r="L74" s="578"/>
      <c r="M74" s="578"/>
      <c r="N74" s="559"/>
      <c r="O74" s="559"/>
      <c r="P74" s="559"/>
      <c r="Q74" s="559"/>
      <c r="R74" s="559"/>
      <c r="T74" s="580"/>
    </row>
    <row r="75" spans="5:20" s="577" customFormat="1" ht="12.75" outlineLevel="1" thickBot="1">
      <c r="F75" s="581" t="s">
        <v>2094</v>
      </c>
      <c r="G75" s="582"/>
      <c r="H75" s="576"/>
      <c r="I75" s="576"/>
      <c r="J75" s="563"/>
      <c r="K75" s="564">
        <f>K70/J70-1</f>
        <v>-0.33273832408780502</v>
      </c>
      <c r="L75" s="792"/>
      <c r="M75" s="792"/>
      <c r="N75" s="583">
        <v>-0.21441016284142511</v>
      </c>
      <c r="O75" s="583">
        <v>0</v>
      </c>
      <c r="P75" s="583">
        <v>0</v>
      </c>
      <c r="Q75" s="583">
        <v>0</v>
      </c>
      <c r="R75" s="583">
        <v>0</v>
      </c>
      <c r="S75" s="584"/>
      <c r="T75" s="580"/>
    </row>
    <row r="76" spans="5:20" s="577" customFormat="1" ht="12.75" outlineLevel="1" thickBot="1">
      <c r="F76" s="581" t="s">
        <v>2095</v>
      </c>
      <c r="G76" s="582"/>
      <c r="H76" s="576"/>
      <c r="I76" s="576"/>
      <c r="J76" s="563"/>
      <c r="K76" s="564">
        <f t="shared" ref="K76:K78" si="42">K71/J71-1</f>
        <v>-0.33483541067433686</v>
      </c>
      <c r="L76" s="792"/>
      <c r="M76" s="792"/>
      <c r="N76" s="583">
        <v>-0.19415749771777258</v>
      </c>
      <c r="O76" s="583">
        <v>0</v>
      </c>
      <c r="P76" s="583">
        <v>0</v>
      </c>
      <c r="Q76" s="583">
        <v>0</v>
      </c>
      <c r="R76" s="583">
        <v>0</v>
      </c>
      <c r="S76" s="584"/>
      <c r="T76" s="580"/>
    </row>
    <row r="77" spans="5:20" s="577" customFormat="1" ht="12.75" outlineLevel="1" thickBot="1">
      <c r="F77" s="581" t="s">
        <v>2096</v>
      </c>
      <c r="G77" s="582"/>
      <c r="H77" s="576"/>
      <c r="I77" s="576"/>
      <c r="J77" s="563"/>
      <c r="K77" s="564">
        <f t="shared" si="42"/>
        <v>-0.38850679657138054</v>
      </c>
      <c r="L77" s="792"/>
      <c r="M77" s="792"/>
      <c r="N77" s="583">
        <v>-0.56531305868254056</v>
      </c>
      <c r="O77" s="583">
        <v>0</v>
      </c>
      <c r="P77" s="583">
        <v>0</v>
      </c>
      <c r="Q77" s="583">
        <v>0</v>
      </c>
      <c r="R77" s="583">
        <v>0</v>
      </c>
      <c r="S77" s="584"/>
      <c r="T77" s="580"/>
    </row>
    <row r="78" spans="5:20" s="577" customFormat="1" ht="12.75" outlineLevel="1" thickBot="1">
      <c r="F78" s="585" t="s">
        <v>1941</v>
      </c>
      <c r="G78" s="582"/>
      <c r="H78" s="586"/>
      <c r="I78" s="586"/>
      <c r="J78" s="568"/>
      <c r="K78" s="569">
        <f t="shared" si="42"/>
        <v>0.18051919376715131</v>
      </c>
      <c r="L78" s="567"/>
      <c r="M78" s="567"/>
      <c r="N78" s="587">
        <v>-0.17511890129856245</v>
      </c>
      <c r="O78" s="587">
        <v>0</v>
      </c>
      <c r="P78" s="587">
        <v>0</v>
      </c>
      <c r="Q78" s="587">
        <v>0</v>
      </c>
      <c r="R78" s="587">
        <v>0</v>
      </c>
      <c r="S78" s="584"/>
      <c r="T78" s="580"/>
    </row>
    <row r="79" spans="5:20" s="562" customFormat="1" outlineLevel="1">
      <c r="F79" s="562" t="s">
        <v>2106</v>
      </c>
      <c r="N79" s="562">
        <v>9.7637594176988918E-2</v>
      </c>
      <c r="O79" s="562">
        <v>0.10391363022941968</v>
      </c>
      <c r="P79" s="562">
        <v>6.3379984824213809E-2</v>
      </c>
      <c r="Q79" s="562">
        <v>5.2000951418207819E-2</v>
      </c>
      <c r="R79" s="562">
        <v>4.62934177429839E-2</v>
      </c>
      <c r="T79" s="588"/>
    </row>
    <row r="82" spans="5:18">
      <c r="E82" s="502" t="s">
        <v>1652</v>
      </c>
      <c r="F82" s="570" t="s">
        <v>2107</v>
      </c>
      <c r="G82" s="545"/>
      <c r="H82" s="545"/>
      <c r="I82" s="545"/>
      <c r="J82" s="545"/>
      <c r="K82" s="545"/>
      <c r="L82" s="545"/>
      <c r="M82" s="545"/>
      <c r="N82" s="545"/>
      <c r="O82" s="545"/>
      <c r="P82" s="545"/>
      <c r="Q82" s="545"/>
      <c r="R82" s="545"/>
    </row>
    <row r="83" spans="5:18">
      <c r="F83" s="546" t="s">
        <v>2093</v>
      </c>
      <c r="G83" s="547"/>
      <c r="H83" s="547"/>
      <c r="I83" s="513" t="s">
        <v>2047</v>
      </c>
      <c r="J83" s="513" t="s">
        <v>2048</v>
      </c>
      <c r="K83" s="514" t="s">
        <v>2049</v>
      </c>
      <c r="L83" s="513" t="s">
        <v>3118</v>
      </c>
      <c r="M83" s="513" t="s">
        <v>3120</v>
      </c>
      <c r="N83" s="515" t="s">
        <v>2050</v>
      </c>
      <c r="O83" s="515" t="s">
        <v>2051</v>
      </c>
      <c r="P83" s="515" t="s">
        <v>2052</v>
      </c>
      <c r="Q83" s="515" t="s">
        <v>2053</v>
      </c>
      <c r="R83" s="515" t="s">
        <v>2054</v>
      </c>
    </row>
    <row r="84" spans="5:18">
      <c r="F84" s="548" t="s">
        <v>2108</v>
      </c>
      <c r="G84" s="539"/>
      <c r="H84" s="539"/>
      <c r="I84" s="549">
        <v>0</v>
      </c>
      <c r="J84" s="549">
        <v>698.73907272727274</v>
      </c>
      <c r="K84" s="550">
        <v>1341.9245679999999</v>
      </c>
      <c r="L84" s="549">
        <f>'손익계산서(10월)'!J7/10^6</f>
        <v>243.444447</v>
      </c>
      <c r="M84" s="549"/>
      <c r="N84" s="549">
        <v>243.444447</v>
      </c>
      <c r="O84" s="549"/>
      <c r="P84" s="549"/>
      <c r="Q84" s="549"/>
      <c r="R84" s="549"/>
    </row>
    <row r="85" spans="5:18" s="577" customFormat="1">
      <c r="F85" s="586" t="s">
        <v>2097</v>
      </c>
      <c r="G85" s="586"/>
      <c r="H85" s="586"/>
      <c r="I85" s="586"/>
      <c r="J85" s="586"/>
      <c r="K85" s="589"/>
      <c r="L85" s="586"/>
      <c r="M85" s="586"/>
      <c r="N85" s="568" t="s">
        <v>2082</v>
      </c>
      <c r="O85" s="568" t="s">
        <v>2082</v>
      </c>
      <c r="P85" s="568" t="s">
        <v>2082</v>
      </c>
      <c r="Q85" s="568" t="s">
        <v>2082</v>
      </c>
      <c r="R85" s="568" t="s">
        <v>2082</v>
      </c>
    </row>
    <row r="89" spans="5:18">
      <c r="E89" s="502" t="s">
        <v>1652</v>
      </c>
      <c r="F89" s="570" t="s">
        <v>2109</v>
      </c>
      <c r="G89" s="545"/>
      <c r="H89" s="545"/>
      <c r="I89" s="545"/>
      <c r="J89" s="545"/>
      <c r="K89" s="545" t="b">
        <v>1</v>
      </c>
      <c r="L89" s="545"/>
      <c r="M89" s="545"/>
      <c r="N89" s="545">
        <v>0</v>
      </c>
      <c r="O89" s="545">
        <v>0</v>
      </c>
      <c r="P89" s="545">
        <v>0</v>
      </c>
      <c r="Q89" s="545">
        <v>0</v>
      </c>
      <c r="R89" s="545">
        <v>0</v>
      </c>
    </row>
    <row r="90" spans="5:18">
      <c r="F90" s="546" t="s">
        <v>2093</v>
      </c>
      <c r="G90" s="547"/>
      <c r="H90" s="547"/>
      <c r="I90" s="513" t="s">
        <v>2047</v>
      </c>
      <c r="J90" s="513" t="s">
        <v>2048</v>
      </c>
      <c r="K90" s="514" t="s">
        <v>2049</v>
      </c>
      <c r="L90" s="513" t="s">
        <v>3118</v>
      </c>
      <c r="M90" s="513" t="s">
        <v>3120</v>
      </c>
      <c r="N90" s="515" t="s">
        <v>2050</v>
      </c>
      <c r="O90" s="515" t="s">
        <v>2051</v>
      </c>
      <c r="P90" s="515" t="s">
        <v>2052</v>
      </c>
      <c r="Q90" s="515" t="s">
        <v>2053</v>
      </c>
      <c r="R90" s="515" t="s">
        <v>2054</v>
      </c>
    </row>
    <row r="91" spans="5:18">
      <c r="F91" s="548" t="s">
        <v>2068</v>
      </c>
      <c r="G91" s="539"/>
      <c r="H91" s="539"/>
      <c r="I91" s="549"/>
      <c r="J91" s="549"/>
      <c r="K91" s="550">
        <f>SUM(K92:K96)</f>
        <v>2494.812942</v>
      </c>
      <c r="L91" s="549">
        <f>SUM(L92:L96)</f>
        <v>1726.0146789999999</v>
      </c>
      <c r="M91" s="549">
        <f>SUM(M92:M96)</f>
        <v>345.20293580000003</v>
      </c>
      <c r="N91" s="549">
        <f>SUM(N92:N96)</f>
        <v>2071.2176147999999</v>
      </c>
      <c r="O91" s="549">
        <f t="shared" ref="O91:R91" si="43">SUM(O92:O96)</f>
        <v>2129.2117080143998</v>
      </c>
      <c r="P91" s="549">
        <f t="shared" si="43"/>
        <v>2216.5093880429904</v>
      </c>
      <c r="Q91" s="549">
        <f t="shared" si="43"/>
        <v>2291.8707072364523</v>
      </c>
      <c r="R91" s="549">
        <f t="shared" si="43"/>
        <v>2372.0861819897277</v>
      </c>
    </row>
    <row r="92" spans="5:18">
      <c r="F92" s="520" t="s">
        <v>2094</v>
      </c>
      <c r="G92" s="551"/>
      <c r="H92" s="507"/>
      <c r="I92" s="522"/>
      <c r="J92" s="522"/>
      <c r="K92" s="523">
        <f>K108*K120/10^6</f>
        <v>797.35209699999996</v>
      </c>
      <c r="L92" s="522">
        <f>L108*L120/10^6</f>
        <v>574.84605499999998</v>
      </c>
      <c r="M92" s="522">
        <f>M108*M120/10^6</f>
        <v>114.96921100000007</v>
      </c>
      <c r="N92" s="522">
        <f>N108*N120/10^6</f>
        <v>689.81526599999995</v>
      </c>
      <c r="O92" s="522">
        <f t="shared" ref="O92:R95" si="44">O108*O120/10^6</f>
        <v>709.13009344800003</v>
      </c>
      <c r="P92" s="522">
        <f t="shared" si="44"/>
        <v>738.20442727936802</v>
      </c>
      <c r="Q92" s="522">
        <f t="shared" si="44"/>
        <v>763.30337780686659</v>
      </c>
      <c r="R92" s="522">
        <f t="shared" si="44"/>
        <v>790.0189960301069</v>
      </c>
    </row>
    <row r="93" spans="5:18">
      <c r="F93" s="520" t="s">
        <v>2110</v>
      </c>
      <c r="G93" s="551"/>
      <c r="H93" s="507"/>
      <c r="I93" s="522"/>
      <c r="J93" s="522"/>
      <c r="K93" s="523">
        <f t="shared" ref="K93:R96" si="45">K109*K121/10^6</f>
        <v>1364.394288</v>
      </c>
      <c r="L93" s="522">
        <f t="shared" ref="L93" si="46">L109*L121/10^6</f>
        <v>796.60269600000004</v>
      </c>
      <c r="M93" s="522">
        <f t="shared" ref="M93" si="47">M109*M121/10^6</f>
        <v>159.32053919999993</v>
      </c>
      <c r="N93" s="522">
        <f t="shared" si="45"/>
        <v>955.92323519999991</v>
      </c>
      <c r="O93" s="522">
        <f t="shared" si="44"/>
        <v>982.6890857855999</v>
      </c>
      <c r="P93" s="522">
        <f t="shared" si="44"/>
        <v>1022.9793383028093</v>
      </c>
      <c r="Q93" s="522">
        <f t="shared" si="44"/>
        <v>1057.760635805105</v>
      </c>
      <c r="R93" s="522">
        <f t="shared" si="44"/>
        <v>1094.7822580582836</v>
      </c>
    </row>
    <row r="94" spans="5:18">
      <c r="F94" s="520" t="s">
        <v>2095</v>
      </c>
      <c r="G94" s="551"/>
      <c r="H94" s="507"/>
      <c r="I94" s="522"/>
      <c r="J94" s="522"/>
      <c r="K94" s="523">
        <f t="shared" si="45"/>
        <v>173.06100000000001</v>
      </c>
      <c r="L94" s="522">
        <f t="shared" ref="L94" si="48">L110*L122/10^6</f>
        <v>138.275924</v>
      </c>
      <c r="M94" s="522">
        <f t="shared" ref="M94" si="49">M110*M122/10^6</f>
        <v>27.655184799999986</v>
      </c>
      <c r="N94" s="522">
        <f t="shared" si="45"/>
        <v>165.93110879999998</v>
      </c>
      <c r="O94" s="522">
        <f t="shared" si="44"/>
        <v>170.57717984639999</v>
      </c>
      <c r="P94" s="522">
        <f t="shared" si="44"/>
        <v>177.5708442201024</v>
      </c>
      <c r="Q94" s="522">
        <f t="shared" si="44"/>
        <v>183.60825292358589</v>
      </c>
      <c r="R94" s="522">
        <f t="shared" si="44"/>
        <v>190.03454177591138</v>
      </c>
    </row>
    <row r="95" spans="5:18">
      <c r="F95" s="520" t="s">
        <v>2096</v>
      </c>
      <c r="G95" s="551"/>
      <c r="H95" s="507"/>
      <c r="I95" s="522"/>
      <c r="J95" s="522"/>
      <c r="K95" s="523">
        <f t="shared" si="45"/>
        <v>93.489552000000003</v>
      </c>
      <c r="L95" s="522">
        <f t="shared" ref="L95" si="50">L111*L123/10^6</f>
        <v>95.389769999999999</v>
      </c>
      <c r="M95" s="522">
        <f t="shared" ref="M95" si="51">M111*M123/10^6</f>
        <v>19.077954000000013</v>
      </c>
      <c r="N95" s="522">
        <f t="shared" si="45"/>
        <v>114.46772400000002</v>
      </c>
      <c r="O95" s="522">
        <f t="shared" si="44"/>
        <v>117.672820272</v>
      </c>
      <c r="P95" s="522">
        <f t="shared" si="44"/>
        <v>122.49740590315199</v>
      </c>
      <c r="Q95" s="522">
        <f t="shared" si="44"/>
        <v>126.66231770385915</v>
      </c>
      <c r="R95" s="522">
        <f t="shared" si="44"/>
        <v>131.09549882349421</v>
      </c>
    </row>
    <row r="96" spans="5:18">
      <c r="F96" s="552" t="s">
        <v>2111</v>
      </c>
      <c r="G96" s="553"/>
      <c r="H96" s="553"/>
      <c r="I96" s="554"/>
      <c r="J96" s="554"/>
      <c r="K96" s="524">
        <f>K112*K124/10^6</f>
        <v>66.516005000000007</v>
      </c>
      <c r="L96" s="554">
        <f t="shared" ref="L96" si="52">L112*L124/10^6</f>
        <v>120.900234</v>
      </c>
      <c r="M96" s="554">
        <f t="shared" ref="M96" si="53">M112*M124/10^6</f>
        <v>24.180046799999989</v>
      </c>
      <c r="N96" s="554">
        <f t="shared" si="45"/>
        <v>145.08028079999997</v>
      </c>
      <c r="O96" s="554">
        <f t="shared" si="45"/>
        <v>149.1425286624</v>
      </c>
      <c r="P96" s="554">
        <f t="shared" si="45"/>
        <v>155.25737233755839</v>
      </c>
      <c r="Q96" s="554">
        <f t="shared" si="45"/>
        <v>160.53612299703539</v>
      </c>
      <c r="R96" s="554">
        <f t="shared" si="45"/>
        <v>166.15488730193161</v>
      </c>
    </row>
    <row r="97" spans="5:20" s="555" customFormat="1">
      <c r="F97" s="556" t="s">
        <v>2097</v>
      </c>
      <c r="G97" s="556"/>
      <c r="H97" s="556"/>
      <c r="I97" s="556"/>
      <c r="J97" s="556"/>
      <c r="K97" s="590" t="s">
        <v>2082</v>
      </c>
      <c r="L97" s="559"/>
      <c r="M97" s="559"/>
      <c r="N97" s="559">
        <v>-0.20055166298870097</v>
      </c>
      <c r="O97" s="559">
        <v>2.7999999999999803E-2</v>
      </c>
      <c r="P97" s="559">
        <v>4.0999999999999925E-2</v>
      </c>
      <c r="Q97" s="559">
        <v>3.400000000000003E-2</v>
      </c>
      <c r="R97" s="559">
        <v>3.499999999999992E-2</v>
      </c>
      <c r="T97" s="560"/>
    </row>
    <row r="98" spans="5:20" s="555" customFormat="1">
      <c r="F98" s="561" t="s">
        <v>2094</v>
      </c>
      <c r="G98" s="562"/>
      <c r="H98" s="562"/>
      <c r="I98" s="562"/>
      <c r="J98" s="562"/>
      <c r="K98" s="591" t="s">
        <v>2082</v>
      </c>
      <c r="L98" s="565"/>
      <c r="M98" s="565"/>
      <c r="N98" s="565">
        <v>-0.17810494958753431</v>
      </c>
      <c r="O98" s="565">
        <v>2.8000000000000247E-2</v>
      </c>
      <c r="P98" s="565">
        <v>4.0999999999999925E-2</v>
      </c>
      <c r="Q98" s="565">
        <v>3.3999999999999808E-2</v>
      </c>
      <c r="R98" s="565">
        <v>3.499999999999992E-2</v>
      </c>
      <c r="T98" s="560"/>
    </row>
    <row r="99" spans="5:20" s="555" customFormat="1">
      <c r="F99" s="561" t="s">
        <v>2110</v>
      </c>
      <c r="G99" s="562"/>
      <c r="H99" s="562"/>
      <c r="I99" s="562"/>
      <c r="J99" s="562"/>
      <c r="K99" s="591" t="s">
        <v>2082</v>
      </c>
      <c r="L99" s="565"/>
      <c r="M99" s="565"/>
      <c r="N99" s="565">
        <v>-0.21265263866887851</v>
      </c>
      <c r="O99" s="565">
        <v>2.8000000000000025E-2</v>
      </c>
      <c r="P99" s="565">
        <v>4.0999999999999925E-2</v>
      </c>
      <c r="Q99" s="565">
        <v>3.3999999999999808E-2</v>
      </c>
      <c r="R99" s="565">
        <v>3.499999999999992E-2</v>
      </c>
      <c r="T99" s="560"/>
    </row>
    <row r="100" spans="5:20" s="555" customFormat="1">
      <c r="F100" s="561" t="s">
        <v>2095</v>
      </c>
      <c r="G100" s="562"/>
      <c r="H100" s="562"/>
      <c r="I100" s="562"/>
      <c r="J100" s="562"/>
      <c r="K100" s="591" t="s">
        <v>2082</v>
      </c>
      <c r="L100" s="565"/>
      <c r="M100" s="565"/>
      <c r="N100" s="565">
        <v>-0.24362980382050692</v>
      </c>
      <c r="O100" s="565">
        <v>2.7999999999999803E-2</v>
      </c>
      <c r="P100" s="565">
        <v>4.0999999999999925E-2</v>
      </c>
      <c r="Q100" s="565">
        <v>3.400000000000003E-2</v>
      </c>
      <c r="R100" s="565">
        <v>3.499999999999992E-2</v>
      </c>
      <c r="T100" s="560"/>
    </row>
    <row r="101" spans="5:20" s="555" customFormat="1">
      <c r="F101" s="561" t="s">
        <v>2096</v>
      </c>
      <c r="G101" s="562"/>
      <c r="H101" s="562"/>
      <c r="I101" s="562"/>
      <c r="J101" s="562"/>
      <c r="K101" s="591" t="s">
        <v>2082</v>
      </c>
      <c r="L101" s="565"/>
      <c r="M101" s="565"/>
      <c r="N101" s="565">
        <v>-0.19956131761388129</v>
      </c>
      <c r="O101" s="565">
        <v>2.8000000000000247E-2</v>
      </c>
      <c r="P101" s="565">
        <v>4.0999999999999925E-2</v>
      </c>
      <c r="Q101" s="565">
        <v>3.400000000000003E-2</v>
      </c>
      <c r="R101" s="565">
        <v>3.499999999999992E-2</v>
      </c>
      <c r="T101" s="560"/>
    </row>
    <row r="102" spans="5:20" s="555" customFormat="1">
      <c r="F102" s="566" t="s">
        <v>1941</v>
      </c>
      <c r="G102" s="567"/>
      <c r="H102" s="567"/>
      <c r="I102" s="567"/>
      <c r="J102" s="567"/>
      <c r="K102" s="592" t="s">
        <v>2082</v>
      </c>
      <c r="L102" s="568"/>
      <c r="M102" s="568"/>
      <c r="N102" s="568">
        <v>-0.11486697965571202</v>
      </c>
      <c r="O102" s="568">
        <v>2.8000000000000247E-2</v>
      </c>
      <c r="P102" s="568">
        <v>4.0999999999999703E-2</v>
      </c>
      <c r="Q102" s="568">
        <v>3.3999999999999808E-2</v>
      </c>
      <c r="R102" s="568">
        <v>3.499999999999992E-2</v>
      </c>
      <c r="T102" s="560"/>
    </row>
    <row r="103" spans="5:20">
      <c r="T103" s="519"/>
    </row>
    <row r="104" spans="5:20">
      <c r="T104" s="519"/>
    </row>
    <row r="105" spans="5:20" outlineLevel="1">
      <c r="F105" s="570" t="s">
        <v>2112</v>
      </c>
      <c r="G105" s="545"/>
      <c r="H105" s="545"/>
      <c r="I105" s="545"/>
      <c r="J105" s="545"/>
      <c r="K105" s="545"/>
      <c r="L105" s="545"/>
      <c r="M105" s="545"/>
      <c r="N105" s="545"/>
      <c r="O105" s="545"/>
      <c r="P105" s="545"/>
      <c r="Q105" s="545"/>
      <c r="R105" s="545"/>
      <c r="T105" s="519"/>
    </row>
    <row r="106" spans="5:20" outlineLevel="1">
      <c r="F106" s="546" t="s">
        <v>2093</v>
      </c>
      <c r="G106" s="547"/>
      <c r="H106" s="547"/>
      <c r="I106" s="513" t="s">
        <v>2047</v>
      </c>
      <c r="J106" s="513" t="s">
        <v>2048</v>
      </c>
      <c r="K106" s="514" t="s">
        <v>2049</v>
      </c>
      <c r="L106" s="513" t="s">
        <v>3118</v>
      </c>
      <c r="M106" s="513" t="s">
        <v>3120</v>
      </c>
      <c r="N106" s="571" t="s">
        <v>2050</v>
      </c>
      <c r="O106" s="571" t="s">
        <v>2051</v>
      </c>
      <c r="P106" s="571" t="s">
        <v>2052</v>
      </c>
      <c r="Q106" s="571" t="s">
        <v>2053</v>
      </c>
      <c r="R106" s="571" t="s">
        <v>2054</v>
      </c>
      <c r="T106" s="519" t="s">
        <v>3228</v>
      </c>
    </row>
    <row r="107" spans="5:20" outlineLevel="1">
      <c r="F107" s="548" t="s">
        <v>2100</v>
      </c>
      <c r="G107" s="539"/>
      <c r="H107" s="539"/>
      <c r="I107" s="549"/>
      <c r="J107" s="549"/>
      <c r="K107" s="550"/>
      <c r="L107" s="549"/>
      <c r="M107" s="549"/>
      <c r="N107" s="549"/>
      <c r="O107" s="549"/>
      <c r="P107" s="549"/>
      <c r="Q107" s="549"/>
      <c r="R107" s="549"/>
      <c r="T107" s="519" t="s">
        <v>2113</v>
      </c>
    </row>
    <row r="108" spans="5:20" outlineLevel="1">
      <c r="E108" s="502" t="s">
        <v>1966</v>
      </c>
      <c r="F108" s="520" t="s">
        <v>2094</v>
      </c>
      <c r="G108" s="551"/>
      <c r="H108" s="507"/>
      <c r="I108" s="522"/>
      <c r="J108" s="522"/>
      <c r="K108" s="523">
        <v>14051</v>
      </c>
      <c r="L108" s="522">
        <v>13580.75163012663</v>
      </c>
      <c r="M108" s="522">
        <f>L108</f>
        <v>13580.75163012663</v>
      </c>
      <c r="N108" s="522">
        <f>M108</f>
        <v>13580.75163012663</v>
      </c>
      <c r="O108" s="522">
        <f t="shared" ref="O108:R112" si="54">N108*(1+O$113)</f>
        <v>13961.012675770176</v>
      </c>
      <c r="P108" s="522">
        <f t="shared" si="54"/>
        <v>14533.414195476753</v>
      </c>
      <c r="Q108" s="522">
        <f t="shared" si="54"/>
        <v>15027.550278122962</v>
      </c>
      <c r="R108" s="522">
        <f t="shared" si="54"/>
        <v>15553.514537857265</v>
      </c>
      <c r="T108" s="519"/>
    </row>
    <row r="109" spans="5:20" outlineLevel="1">
      <c r="E109" s="502" t="s">
        <v>1966</v>
      </c>
      <c r="F109" s="520" t="s">
        <v>2110</v>
      </c>
      <c r="G109" s="551"/>
      <c r="H109" s="507"/>
      <c r="I109" s="522"/>
      <c r="J109" s="522"/>
      <c r="K109" s="523">
        <v>20688</v>
      </c>
      <c r="L109" s="522">
        <v>17964.159660833484</v>
      </c>
      <c r="M109" s="522">
        <f t="shared" ref="M109:N112" si="55">L109</f>
        <v>17964.159660833484</v>
      </c>
      <c r="N109" s="522">
        <f t="shared" si="55"/>
        <v>17964.159660833484</v>
      </c>
      <c r="O109" s="522">
        <f t="shared" si="54"/>
        <v>18467.156131336822</v>
      </c>
      <c r="P109" s="522">
        <f t="shared" si="54"/>
        <v>19224.309532721629</v>
      </c>
      <c r="Q109" s="522">
        <f t="shared" si="54"/>
        <v>19877.936056834165</v>
      </c>
      <c r="R109" s="522">
        <f t="shared" si="54"/>
        <v>20573.663818823359</v>
      </c>
      <c r="T109" s="519"/>
    </row>
    <row r="110" spans="5:20" outlineLevel="1">
      <c r="E110" s="502" t="s">
        <v>1966</v>
      </c>
      <c r="F110" s="520" t="s">
        <v>2095</v>
      </c>
      <c r="G110" s="551"/>
      <c r="H110" s="507"/>
      <c r="I110" s="522"/>
      <c r="J110" s="522"/>
      <c r="K110" s="523">
        <v>6700</v>
      </c>
      <c r="L110" s="522">
        <v>6482.0890680667544</v>
      </c>
      <c r="M110" s="522">
        <f t="shared" si="55"/>
        <v>6482.0890680667544</v>
      </c>
      <c r="N110" s="522">
        <f t="shared" si="55"/>
        <v>6482.0890680667544</v>
      </c>
      <c r="O110" s="522">
        <f t="shared" si="54"/>
        <v>6663.5875619726239</v>
      </c>
      <c r="P110" s="522">
        <f t="shared" si="54"/>
        <v>6936.794652013501</v>
      </c>
      <c r="Q110" s="522">
        <f t="shared" si="54"/>
        <v>7172.6456701819607</v>
      </c>
      <c r="R110" s="522">
        <f t="shared" si="54"/>
        <v>7423.6882686383287</v>
      </c>
      <c r="T110" s="519"/>
    </row>
    <row r="111" spans="5:20" outlineLevel="1">
      <c r="E111" s="502" t="s">
        <v>1966</v>
      </c>
      <c r="F111" s="520" t="s">
        <v>2096</v>
      </c>
      <c r="G111" s="551"/>
      <c r="H111" s="507"/>
      <c r="I111" s="522"/>
      <c r="J111" s="522"/>
      <c r="K111" s="523">
        <v>4464</v>
      </c>
      <c r="L111" s="522">
        <v>4066.2334285348907</v>
      </c>
      <c r="M111" s="522">
        <f t="shared" si="55"/>
        <v>4066.2334285348907</v>
      </c>
      <c r="N111" s="522">
        <f t="shared" si="55"/>
        <v>4066.2334285348907</v>
      </c>
      <c r="O111" s="522">
        <f t="shared" si="54"/>
        <v>4180.0879645338673</v>
      </c>
      <c r="P111" s="522">
        <f t="shared" si="54"/>
        <v>4351.4715710797554</v>
      </c>
      <c r="Q111" s="522">
        <f t="shared" si="54"/>
        <v>4499.4216044964669</v>
      </c>
      <c r="R111" s="522">
        <f t="shared" si="54"/>
        <v>4656.9013606538429</v>
      </c>
      <c r="T111" s="519"/>
    </row>
    <row r="112" spans="5:20" outlineLevel="1">
      <c r="E112" s="502" t="s">
        <v>1966</v>
      </c>
      <c r="F112" s="572" t="s">
        <v>1941</v>
      </c>
      <c r="G112" s="573"/>
      <c r="H112" s="573"/>
      <c r="I112" s="574"/>
      <c r="J112" s="574"/>
      <c r="K112" s="575">
        <v>6563</v>
      </c>
      <c r="L112" s="574">
        <v>1807.5296245907277</v>
      </c>
      <c r="M112" s="574">
        <f t="shared" si="55"/>
        <v>1807.5296245907277</v>
      </c>
      <c r="N112" s="574">
        <f t="shared" si="55"/>
        <v>1807.5296245907277</v>
      </c>
      <c r="O112" s="574">
        <f t="shared" si="54"/>
        <v>1858.1404540792682</v>
      </c>
      <c r="P112" s="574">
        <f t="shared" si="54"/>
        <v>1934.3242126965181</v>
      </c>
      <c r="Q112" s="574">
        <f t="shared" si="54"/>
        <v>2000.0912359281997</v>
      </c>
      <c r="R112" s="574">
        <f t="shared" si="54"/>
        <v>2070.0944291856867</v>
      </c>
      <c r="T112" s="519"/>
    </row>
    <row r="113" spans="5:20" outlineLevel="1">
      <c r="F113" s="576" t="s">
        <v>2102</v>
      </c>
      <c r="G113" s="576"/>
      <c r="H113" s="576"/>
      <c r="I113" s="576"/>
      <c r="J113" s="576"/>
      <c r="K113" s="576"/>
      <c r="L113" s="576"/>
      <c r="M113" s="576"/>
      <c r="N113" s="562"/>
      <c r="O113" s="562">
        <v>2.7999999999999997E-2</v>
      </c>
      <c r="P113" s="562">
        <v>4.0999999999999995E-2</v>
      </c>
      <c r="Q113" s="562">
        <v>3.4000000000000002E-2</v>
      </c>
      <c r="R113" s="562">
        <v>3.5000000000000003E-2</v>
      </c>
      <c r="T113" s="519"/>
    </row>
    <row r="114" spans="5:20" outlineLevel="1">
      <c r="T114" s="519"/>
    </row>
    <row r="115" spans="5:20" outlineLevel="1">
      <c r="T115" s="519"/>
    </row>
    <row r="116" spans="5:20" outlineLevel="1">
      <c r="T116" s="519"/>
    </row>
    <row r="117" spans="5:20" outlineLevel="1">
      <c r="F117" s="570" t="s">
        <v>2114</v>
      </c>
      <c r="G117" s="545"/>
      <c r="H117" s="545"/>
      <c r="I117" s="545"/>
      <c r="J117" s="545"/>
      <c r="K117" s="545" t="s">
        <v>2115</v>
      </c>
      <c r="L117" s="545"/>
      <c r="M117" s="545"/>
      <c r="N117" s="545"/>
      <c r="O117" s="545"/>
      <c r="P117" s="545"/>
      <c r="Q117" s="545"/>
      <c r="R117" s="545"/>
      <c r="T117" s="519"/>
    </row>
    <row r="118" spans="5:20" outlineLevel="1">
      <c r="F118" s="546" t="s">
        <v>2093</v>
      </c>
      <c r="G118" s="547"/>
      <c r="H118" s="547"/>
      <c r="I118" s="513" t="s">
        <v>2047</v>
      </c>
      <c r="J118" s="513" t="s">
        <v>2048</v>
      </c>
      <c r="K118" s="514" t="s">
        <v>2049</v>
      </c>
      <c r="L118" s="513" t="s">
        <v>3118</v>
      </c>
      <c r="M118" s="513" t="s">
        <v>3120</v>
      </c>
      <c r="N118" s="571" t="s">
        <v>2050</v>
      </c>
      <c r="O118" s="571" t="s">
        <v>2051</v>
      </c>
      <c r="P118" s="571" t="s">
        <v>2052</v>
      </c>
      <c r="Q118" s="571" t="s">
        <v>2053</v>
      </c>
      <c r="R118" s="571" t="s">
        <v>2054</v>
      </c>
      <c r="T118" s="519"/>
    </row>
    <row r="119" spans="5:20" outlineLevel="1">
      <c r="F119" s="548" t="s">
        <v>2105</v>
      </c>
      <c r="G119" s="539"/>
      <c r="H119" s="539"/>
      <c r="I119" s="549"/>
      <c r="J119" s="549"/>
      <c r="K119" s="550">
        <f>SUM(K120:K124)</f>
        <v>179606</v>
      </c>
      <c r="L119" s="549">
        <f t="shared" ref="L119:M119" si="56">SUM(L120:L124)</f>
        <v>198350</v>
      </c>
      <c r="M119" s="549">
        <f t="shared" si="56"/>
        <v>39670</v>
      </c>
      <c r="N119" s="549">
        <f>SUM(N120:N124)</f>
        <v>238019.99999999997</v>
      </c>
      <c r="O119" s="549">
        <f>SUM(O120:O124)</f>
        <v>238019.99999999997</v>
      </c>
      <c r="P119" s="549">
        <f t="shared" ref="P119:R119" si="57">SUM(P120:P124)</f>
        <v>238019.99999999997</v>
      </c>
      <c r="Q119" s="549">
        <f t="shared" si="57"/>
        <v>238019.99999999997</v>
      </c>
      <c r="R119" s="549">
        <f t="shared" si="57"/>
        <v>238019.99999999997</v>
      </c>
      <c r="T119" s="519" t="s">
        <v>3229</v>
      </c>
    </row>
    <row r="120" spans="5:20" outlineLevel="1">
      <c r="E120" s="502" t="s">
        <v>1966</v>
      </c>
      <c r="F120" s="520" t="s">
        <v>2094</v>
      </c>
      <c r="G120" s="551"/>
      <c r="H120" s="507"/>
      <c r="I120" s="522"/>
      <c r="J120" s="522"/>
      <c r="K120" s="523">
        <v>56747</v>
      </c>
      <c r="L120" s="522">
        <v>42328</v>
      </c>
      <c r="M120" s="522">
        <f>N120-L120</f>
        <v>8465.6000000000058</v>
      </c>
      <c r="N120" s="522">
        <f>L120/10*12</f>
        <v>50793.600000000006</v>
      </c>
      <c r="O120" s="522">
        <f>N120</f>
        <v>50793.600000000006</v>
      </c>
      <c r="P120" s="522">
        <f>O120</f>
        <v>50793.600000000006</v>
      </c>
      <c r="Q120" s="522">
        <f>P120</f>
        <v>50793.600000000006</v>
      </c>
      <c r="R120" s="522">
        <f>Q120</f>
        <v>50793.600000000006</v>
      </c>
      <c r="T120" s="519"/>
    </row>
    <row r="121" spans="5:20" outlineLevel="1">
      <c r="E121" s="502" t="s">
        <v>1966</v>
      </c>
      <c r="F121" s="520" t="s">
        <v>2110</v>
      </c>
      <c r="G121" s="551"/>
      <c r="H121" s="507"/>
      <c r="I121" s="522"/>
      <c r="J121" s="522"/>
      <c r="K121" s="523">
        <v>65951</v>
      </c>
      <c r="L121" s="522">
        <v>44344</v>
      </c>
      <c r="M121" s="522">
        <f t="shared" ref="M121:M124" si="58">N121-L121</f>
        <v>8868.7999999999956</v>
      </c>
      <c r="N121" s="522">
        <f t="shared" ref="N121:N124" si="59">L121/10*12</f>
        <v>53212.799999999996</v>
      </c>
      <c r="O121" s="522">
        <f t="shared" ref="O121:R124" si="60">N121</f>
        <v>53212.799999999996</v>
      </c>
      <c r="P121" s="522">
        <f t="shared" si="60"/>
        <v>53212.799999999996</v>
      </c>
      <c r="Q121" s="522">
        <f t="shared" si="60"/>
        <v>53212.799999999996</v>
      </c>
      <c r="R121" s="522">
        <f t="shared" si="60"/>
        <v>53212.799999999996</v>
      </c>
      <c r="T121" s="519"/>
    </row>
    <row r="122" spans="5:20" outlineLevel="1">
      <c r="E122" s="502" t="s">
        <v>1966</v>
      </c>
      <c r="F122" s="520" t="s">
        <v>2095</v>
      </c>
      <c r="G122" s="551"/>
      <c r="H122" s="507"/>
      <c r="I122" s="522"/>
      <c r="J122" s="522"/>
      <c r="K122" s="523">
        <v>25830</v>
      </c>
      <c r="L122" s="522">
        <v>21332</v>
      </c>
      <c r="M122" s="522">
        <f t="shared" si="58"/>
        <v>4266.3999999999978</v>
      </c>
      <c r="N122" s="522">
        <f t="shared" si="59"/>
        <v>25598.399999999998</v>
      </c>
      <c r="O122" s="522">
        <f t="shared" si="60"/>
        <v>25598.399999999998</v>
      </c>
      <c r="P122" s="522">
        <f t="shared" si="60"/>
        <v>25598.399999999998</v>
      </c>
      <c r="Q122" s="522">
        <f t="shared" si="60"/>
        <v>25598.399999999998</v>
      </c>
      <c r="R122" s="522">
        <f t="shared" si="60"/>
        <v>25598.399999999998</v>
      </c>
      <c r="T122" s="519"/>
    </row>
    <row r="123" spans="5:20" outlineLevel="1">
      <c r="E123" s="502" t="s">
        <v>1966</v>
      </c>
      <c r="F123" s="520" t="s">
        <v>2096</v>
      </c>
      <c r="G123" s="551"/>
      <c r="H123" s="507"/>
      <c r="I123" s="522"/>
      <c r="J123" s="522"/>
      <c r="K123" s="523">
        <v>20943</v>
      </c>
      <c r="L123" s="522">
        <v>23459</v>
      </c>
      <c r="M123" s="522">
        <f t="shared" si="58"/>
        <v>4691.8000000000029</v>
      </c>
      <c r="N123" s="522">
        <f t="shared" si="59"/>
        <v>28150.800000000003</v>
      </c>
      <c r="O123" s="522">
        <f t="shared" si="60"/>
        <v>28150.800000000003</v>
      </c>
      <c r="P123" s="522">
        <f t="shared" si="60"/>
        <v>28150.800000000003</v>
      </c>
      <c r="Q123" s="522">
        <f t="shared" si="60"/>
        <v>28150.800000000003</v>
      </c>
      <c r="R123" s="522">
        <f t="shared" si="60"/>
        <v>28150.800000000003</v>
      </c>
      <c r="T123" s="519"/>
    </row>
    <row r="124" spans="5:20" outlineLevel="1">
      <c r="E124" s="502" t="s">
        <v>1966</v>
      </c>
      <c r="F124" s="552" t="s">
        <v>1941</v>
      </c>
      <c r="G124" s="553"/>
      <c r="H124" s="553"/>
      <c r="I124" s="554"/>
      <c r="J124" s="554"/>
      <c r="K124" s="524">
        <v>10135</v>
      </c>
      <c r="L124" s="554">
        <v>66887</v>
      </c>
      <c r="M124" s="554">
        <f t="shared" si="58"/>
        <v>13377.399999999994</v>
      </c>
      <c r="N124" s="554">
        <f t="shared" si="59"/>
        <v>80264.399999999994</v>
      </c>
      <c r="O124" s="554">
        <f t="shared" si="60"/>
        <v>80264.399999999994</v>
      </c>
      <c r="P124" s="554">
        <f t="shared" si="60"/>
        <v>80264.399999999994</v>
      </c>
      <c r="Q124" s="554">
        <f t="shared" si="60"/>
        <v>80264.399999999994</v>
      </c>
      <c r="R124" s="554">
        <f t="shared" si="60"/>
        <v>80264.399999999994</v>
      </c>
      <c r="T124" s="519"/>
    </row>
    <row r="125" spans="5:20" s="555" customFormat="1" ht="12.75" outlineLevel="1" thickBot="1">
      <c r="F125" s="556" t="s">
        <v>2097</v>
      </c>
      <c r="G125" s="556"/>
      <c r="H125" s="556"/>
      <c r="I125" s="556"/>
      <c r="J125" s="556"/>
      <c r="K125" s="558"/>
      <c r="L125" s="791"/>
      <c r="M125" s="791"/>
      <c r="N125" s="595"/>
      <c r="O125" s="595"/>
      <c r="P125" s="595"/>
      <c r="Q125" s="595"/>
      <c r="R125" s="595"/>
      <c r="T125" s="560"/>
    </row>
    <row r="126" spans="5:20" s="555" customFormat="1" ht="12.75" outlineLevel="1" thickBot="1">
      <c r="F126" s="561" t="s">
        <v>2094</v>
      </c>
      <c r="G126" s="582"/>
      <c r="H126" s="562"/>
      <c r="I126" s="562"/>
      <c r="J126" s="562"/>
      <c r="K126" s="564"/>
      <c r="L126" s="792"/>
      <c r="M126" s="792"/>
      <c r="N126" s="583">
        <f>N120/K120-1</f>
        <v>-0.10491127284261714</v>
      </c>
      <c r="O126" s="583">
        <v>0</v>
      </c>
      <c r="P126" s="583">
        <v>0</v>
      </c>
      <c r="Q126" s="583">
        <v>0</v>
      </c>
      <c r="R126" s="583">
        <v>0</v>
      </c>
      <c r="T126" s="560"/>
    </row>
    <row r="127" spans="5:20" s="555" customFormat="1" ht="12.75" outlineLevel="1" thickBot="1">
      <c r="F127" s="561" t="s">
        <v>2110</v>
      </c>
      <c r="G127" s="582"/>
      <c r="H127" s="562"/>
      <c r="I127" s="562"/>
      <c r="J127" s="562"/>
      <c r="K127" s="564"/>
      <c r="L127" s="792"/>
      <c r="M127" s="792"/>
      <c r="N127" s="583">
        <f>N121/K121-1</f>
        <v>-0.19314642689269312</v>
      </c>
      <c r="O127" s="583">
        <v>0</v>
      </c>
      <c r="P127" s="583">
        <v>0</v>
      </c>
      <c r="Q127" s="583">
        <v>0</v>
      </c>
      <c r="R127" s="583">
        <v>0</v>
      </c>
      <c r="T127" s="560"/>
    </row>
    <row r="128" spans="5:20" s="555" customFormat="1" ht="12.75" outlineLevel="1" thickBot="1">
      <c r="F128" s="561" t="s">
        <v>2095</v>
      </c>
      <c r="G128" s="582"/>
      <c r="H128" s="562"/>
      <c r="I128" s="562"/>
      <c r="J128" s="562"/>
      <c r="K128" s="564"/>
      <c r="L128" s="792"/>
      <c r="M128" s="792"/>
      <c r="N128" s="583">
        <f>N122/K122-1</f>
        <v>-8.966318234611026E-3</v>
      </c>
      <c r="O128" s="583">
        <v>0</v>
      </c>
      <c r="P128" s="583">
        <v>0</v>
      </c>
      <c r="Q128" s="583">
        <v>0</v>
      </c>
      <c r="R128" s="583">
        <v>0</v>
      </c>
      <c r="T128" s="560"/>
    </row>
    <row r="129" spans="5:18" s="555" customFormat="1" ht="12.75" outlineLevel="1" thickBot="1">
      <c r="F129" s="561" t="s">
        <v>2096</v>
      </c>
      <c r="G129" s="582"/>
      <c r="H129" s="562"/>
      <c r="I129" s="562"/>
      <c r="J129" s="562"/>
      <c r="K129" s="564"/>
      <c r="L129" s="792"/>
      <c r="M129" s="792"/>
      <c r="N129" s="583">
        <f>N123/K123-1</f>
        <v>0.34416272740295106</v>
      </c>
      <c r="O129" s="583">
        <v>0</v>
      </c>
      <c r="P129" s="583">
        <v>0</v>
      </c>
      <c r="Q129" s="583">
        <v>0</v>
      </c>
      <c r="R129" s="583">
        <v>0</v>
      </c>
    </row>
    <row r="130" spans="5:18" s="555" customFormat="1" ht="12.75" outlineLevel="1" thickBot="1">
      <c r="F130" s="566" t="s">
        <v>1941</v>
      </c>
      <c r="G130" s="582"/>
      <c r="H130" s="567"/>
      <c r="I130" s="567"/>
      <c r="J130" s="567"/>
      <c r="K130" s="569"/>
      <c r="L130" s="567"/>
      <c r="M130" s="567"/>
      <c r="N130" s="587">
        <f>N124/K124-1</f>
        <v>6.9195263936852482</v>
      </c>
      <c r="O130" s="587">
        <v>0</v>
      </c>
      <c r="P130" s="587">
        <v>0</v>
      </c>
      <c r="Q130" s="587">
        <v>0</v>
      </c>
      <c r="R130" s="587">
        <v>0</v>
      </c>
    </row>
    <row r="134" spans="5:18">
      <c r="E134" s="502" t="s">
        <v>1652</v>
      </c>
      <c r="F134" s="570" t="s">
        <v>2116</v>
      </c>
      <c r="G134" s="545"/>
      <c r="H134" s="545"/>
      <c r="I134" s="545"/>
      <c r="J134" s="545"/>
      <c r="K134" s="545" t="b">
        <v>1</v>
      </c>
      <c r="L134" s="545"/>
      <c r="M134" s="545"/>
      <c r="N134" s="545">
        <v>0</v>
      </c>
      <c r="O134" s="545">
        <v>0</v>
      </c>
      <c r="P134" s="545">
        <v>0</v>
      </c>
      <c r="Q134" s="545">
        <v>0</v>
      </c>
      <c r="R134" s="545">
        <v>0</v>
      </c>
    </row>
    <row r="135" spans="5:18">
      <c r="F135" s="546" t="s">
        <v>2093</v>
      </c>
      <c r="G135" s="547"/>
      <c r="H135" s="547"/>
      <c r="I135" s="513" t="s">
        <v>2047</v>
      </c>
      <c r="J135" s="513" t="s">
        <v>2048</v>
      </c>
      <c r="K135" s="514" t="s">
        <v>2049</v>
      </c>
      <c r="L135" s="513" t="s">
        <v>3118</v>
      </c>
      <c r="M135" s="513" t="s">
        <v>3120</v>
      </c>
      <c r="N135" s="515" t="s">
        <v>2050</v>
      </c>
      <c r="O135" s="515" t="s">
        <v>2051</v>
      </c>
      <c r="P135" s="515" t="s">
        <v>2052</v>
      </c>
      <c r="Q135" s="515" t="s">
        <v>2053</v>
      </c>
      <c r="R135" s="515" t="s">
        <v>2054</v>
      </c>
    </row>
    <row r="136" spans="5:18">
      <c r="F136" s="548" t="s">
        <v>2070</v>
      </c>
      <c r="G136" s="539"/>
      <c r="H136" s="539"/>
      <c r="I136" s="549"/>
      <c r="J136" s="549"/>
      <c r="K136" s="550">
        <f>SUM(K137:K140)</f>
        <v>2421.5746840000002</v>
      </c>
      <c r="L136" s="549">
        <f>SUM(L137:L140)</f>
        <v>1976.1037099999999</v>
      </c>
      <c r="M136" s="549">
        <f>SUM(M137:M140)</f>
        <v>395.22074200000003</v>
      </c>
      <c r="N136" s="549">
        <f>SUM(N137:N140)</f>
        <v>2371.3244519999998</v>
      </c>
      <c r="O136" s="549">
        <f t="shared" ref="O136:R136" si="61">SUM(O137:O140)</f>
        <v>2437.7215366559999</v>
      </c>
      <c r="P136" s="549">
        <f t="shared" si="61"/>
        <v>2537.6681196588961</v>
      </c>
      <c r="Q136" s="549">
        <f t="shared" si="61"/>
        <v>2623.948835727298</v>
      </c>
      <c r="R136" s="549">
        <f t="shared" si="61"/>
        <v>2715.7870449777533</v>
      </c>
    </row>
    <row r="137" spans="5:18">
      <c r="F137" s="520" t="s">
        <v>2094</v>
      </c>
      <c r="G137" s="551"/>
      <c r="H137" s="507"/>
      <c r="I137" s="522"/>
      <c r="J137" s="522"/>
      <c r="K137" s="523">
        <f>K151*K162/10^6</f>
        <v>1665.0968459999999</v>
      </c>
      <c r="L137" s="522">
        <f>L151*L162/10^6</f>
        <v>1142.4722999999999</v>
      </c>
      <c r="M137" s="522">
        <f>M151*M162/10^6</f>
        <v>228.49446</v>
      </c>
      <c r="N137" s="522">
        <f>N151*N162/10^6</f>
        <v>1370.96676</v>
      </c>
      <c r="O137" s="522">
        <f>O151*O162/10^6</f>
        <v>1409.3538292799999</v>
      </c>
      <c r="P137" s="522">
        <f t="shared" ref="P137:R137" si="62">P151*P162/10^6</f>
        <v>1467.1373362804798</v>
      </c>
      <c r="Q137" s="522">
        <f t="shared" si="62"/>
        <v>1517.020005714016</v>
      </c>
      <c r="R137" s="522">
        <f t="shared" si="62"/>
        <v>1570.1157059140064</v>
      </c>
    </row>
    <row r="138" spans="5:18">
      <c r="F138" s="520" t="s">
        <v>2095</v>
      </c>
      <c r="G138" s="551"/>
      <c r="H138" s="507"/>
      <c r="I138" s="522"/>
      <c r="J138" s="522"/>
      <c r="K138" s="523">
        <f t="shared" ref="K138:R140" si="63">K152*K163/10^6</f>
        <v>427.23213900000002</v>
      </c>
      <c r="L138" s="522">
        <f t="shared" ref="L138" si="64">L152*L163/10^6</f>
        <v>368.37269400000002</v>
      </c>
      <c r="M138" s="522">
        <f t="shared" ref="M138" si="65">M152*M163/10^6</f>
        <v>73.674538800000022</v>
      </c>
      <c r="N138" s="522">
        <f t="shared" si="63"/>
        <v>442.04723280000002</v>
      </c>
      <c r="O138" s="522">
        <f t="shared" si="63"/>
        <v>454.42455531840005</v>
      </c>
      <c r="P138" s="522">
        <f t="shared" si="63"/>
        <v>473.05596208645437</v>
      </c>
      <c r="Q138" s="522">
        <f t="shared" si="63"/>
        <v>489.13986479739384</v>
      </c>
      <c r="R138" s="522">
        <f t="shared" si="63"/>
        <v>506.2597600653026</v>
      </c>
    </row>
    <row r="139" spans="5:18">
      <c r="F139" s="520" t="s">
        <v>2096</v>
      </c>
      <c r="G139" s="551"/>
      <c r="H139" s="507"/>
      <c r="I139" s="522"/>
      <c r="J139" s="522"/>
      <c r="K139" s="523">
        <f t="shared" si="63"/>
        <v>270.600977</v>
      </c>
      <c r="L139" s="522">
        <f t="shared" ref="L139" si="66">L153*L164/10^6</f>
        <v>241.62945199999999</v>
      </c>
      <c r="M139" s="522">
        <f t="shared" ref="M139" si="67">M153*M164/10^6</f>
        <v>48.325890399999963</v>
      </c>
      <c r="N139" s="522">
        <f t="shared" si="63"/>
        <v>289.95534239999995</v>
      </c>
      <c r="O139" s="522">
        <f t="shared" si="63"/>
        <v>298.07409198719995</v>
      </c>
      <c r="P139" s="522">
        <f t="shared" si="63"/>
        <v>310.29512975867516</v>
      </c>
      <c r="Q139" s="522">
        <f t="shared" si="63"/>
        <v>320.84516417047013</v>
      </c>
      <c r="R139" s="522">
        <f t="shared" si="63"/>
        <v>332.07474491643654</v>
      </c>
    </row>
    <row r="140" spans="5:18">
      <c r="F140" s="552" t="s">
        <v>1941</v>
      </c>
      <c r="G140" s="553"/>
      <c r="H140" s="553"/>
      <c r="I140" s="554"/>
      <c r="J140" s="554"/>
      <c r="K140" s="524">
        <f t="shared" si="63"/>
        <v>58.644722000000002</v>
      </c>
      <c r="L140" s="554">
        <f t="shared" ref="L140" si="68">L154*L165/10^6</f>
        <v>223.62926400000003</v>
      </c>
      <c r="M140" s="554">
        <f t="shared" ref="M140" si="69">M154*M165/10^6</f>
        <v>44.725852800000027</v>
      </c>
      <c r="N140" s="554">
        <f t="shared" si="63"/>
        <v>268.35511680000002</v>
      </c>
      <c r="O140" s="554">
        <f t="shared" si="63"/>
        <v>275.86906007040005</v>
      </c>
      <c r="P140" s="554">
        <f t="shared" si="63"/>
        <v>287.17969153328642</v>
      </c>
      <c r="Q140" s="554">
        <f t="shared" si="63"/>
        <v>296.94380104541818</v>
      </c>
      <c r="R140" s="554">
        <f t="shared" si="63"/>
        <v>307.33683408200778</v>
      </c>
    </row>
    <row r="141" spans="5:18">
      <c r="F141" s="556" t="s">
        <v>2097</v>
      </c>
      <c r="G141" s="525"/>
      <c r="H141" s="525"/>
      <c r="I141" s="525"/>
      <c r="J141" s="525"/>
      <c r="K141" s="596" t="s">
        <v>2082</v>
      </c>
      <c r="L141" s="793"/>
      <c r="M141" s="793"/>
      <c r="N141" s="559">
        <v>-0.33780851116844302</v>
      </c>
      <c r="O141" s="559">
        <v>2.8000000000000025E-2</v>
      </c>
      <c r="P141" s="559">
        <v>4.0999999999999925E-2</v>
      </c>
      <c r="Q141" s="559">
        <v>3.3999999999999808E-2</v>
      </c>
      <c r="R141" s="559">
        <v>3.499999999999992E-2</v>
      </c>
    </row>
    <row r="142" spans="5:18">
      <c r="F142" s="561" t="s">
        <v>2094</v>
      </c>
      <c r="G142" s="530"/>
      <c r="H142" s="530"/>
      <c r="I142" s="530"/>
      <c r="J142" s="530"/>
      <c r="K142" s="597" t="s">
        <v>2082</v>
      </c>
      <c r="L142" s="794"/>
      <c r="M142" s="794"/>
      <c r="N142" s="565">
        <v>-0.3444194218952954</v>
      </c>
      <c r="O142" s="565">
        <v>2.7999999999999803E-2</v>
      </c>
      <c r="P142" s="565">
        <v>4.1000000000000147E-2</v>
      </c>
      <c r="Q142" s="565">
        <v>3.3999999999999808E-2</v>
      </c>
      <c r="R142" s="565">
        <v>3.5000000000000142E-2</v>
      </c>
    </row>
    <row r="143" spans="5:18">
      <c r="F143" s="561" t="s">
        <v>2095</v>
      </c>
      <c r="G143" s="530"/>
      <c r="H143" s="530"/>
      <c r="I143" s="530"/>
      <c r="J143" s="530"/>
      <c r="K143" s="597" t="s">
        <v>2082</v>
      </c>
      <c r="L143" s="794"/>
      <c r="M143" s="794"/>
      <c r="N143" s="565">
        <v>-0.31622190616189505</v>
      </c>
      <c r="O143" s="565">
        <v>2.8000000000000025E-2</v>
      </c>
      <c r="P143" s="565">
        <v>4.0999999999999925E-2</v>
      </c>
      <c r="Q143" s="565">
        <v>3.4000000000000252E-2</v>
      </c>
      <c r="R143" s="565">
        <v>3.499999999999992E-2</v>
      </c>
    </row>
    <row r="144" spans="5:18">
      <c r="F144" s="561" t="s">
        <v>2096</v>
      </c>
      <c r="G144" s="530"/>
      <c r="H144" s="530"/>
      <c r="I144" s="530"/>
      <c r="J144" s="530"/>
      <c r="K144" s="597" t="s">
        <v>2082</v>
      </c>
      <c r="L144" s="794"/>
      <c r="M144" s="794"/>
      <c r="N144" s="565">
        <v>-0.35536316260891532</v>
      </c>
      <c r="O144" s="565">
        <v>2.8000000000000025E-2</v>
      </c>
      <c r="P144" s="565">
        <v>4.0999999999999925E-2</v>
      </c>
      <c r="Q144" s="565">
        <v>3.400000000000003E-2</v>
      </c>
      <c r="R144" s="565">
        <v>3.499999999999992E-2</v>
      </c>
    </row>
    <row r="145" spans="5:20">
      <c r="F145" s="566" t="s">
        <v>1941</v>
      </c>
      <c r="G145" s="598"/>
      <c r="H145" s="598"/>
      <c r="I145" s="598"/>
      <c r="J145" s="598"/>
      <c r="K145" s="599" t="s">
        <v>2082</v>
      </c>
      <c r="L145" s="795"/>
      <c r="M145" s="795"/>
      <c r="N145" s="568">
        <v>-0.23818330228750073</v>
      </c>
      <c r="O145" s="568">
        <v>2.7999999999999803E-2</v>
      </c>
      <c r="P145" s="568">
        <v>4.0999999999999925E-2</v>
      </c>
      <c r="Q145" s="568">
        <v>3.400000000000003E-2</v>
      </c>
      <c r="R145" s="568">
        <v>3.499999999999992E-2</v>
      </c>
      <c r="T145" s="519"/>
    </row>
    <row r="146" spans="5:20">
      <c r="T146" s="519"/>
    </row>
    <row r="147" spans="5:20">
      <c r="T147" s="519"/>
    </row>
    <row r="148" spans="5:20" outlineLevel="1">
      <c r="F148" s="570" t="s">
        <v>2117</v>
      </c>
      <c r="G148" s="545"/>
      <c r="H148" s="545"/>
      <c r="I148" s="545"/>
      <c r="J148" s="545"/>
      <c r="K148" s="545"/>
      <c r="L148" s="545"/>
      <c r="M148" s="545"/>
      <c r="N148" s="545"/>
      <c r="O148" s="545"/>
      <c r="P148" s="545"/>
      <c r="Q148" s="545"/>
      <c r="R148" s="545"/>
      <c r="T148" s="519"/>
    </row>
    <row r="149" spans="5:20" outlineLevel="1">
      <c r="F149" s="546" t="s">
        <v>2099</v>
      </c>
      <c r="G149" s="547"/>
      <c r="H149" s="547"/>
      <c r="I149" s="513" t="s">
        <v>2047</v>
      </c>
      <c r="J149" s="513" t="s">
        <v>2048</v>
      </c>
      <c r="K149" s="514" t="s">
        <v>2049</v>
      </c>
      <c r="L149" s="513" t="s">
        <v>3118</v>
      </c>
      <c r="M149" s="513" t="s">
        <v>3120</v>
      </c>
      <c r="N149" s="571" t="s">
        <v>2050</v>
      </c>
      <c r="O149" s="571" t="s">
        <v>2051</v>
      </c>
      <c r="P149" s="571" t="s">
        <v>2052</v>
      </c>
      <c r="Q149" s="571" t="s">
        <v>2053</v>
      </c>
      <c r="R149" s="571" t="s">
        <v>2054</v>
      </c>
      <c r="T149" s="519"/>
    </row>
    <row r="150" spans="5:20" outlineLevel="1">
      <c r="F150" s="548" t="s">
        <v>2100</v>
      </c>
      <c r="G150" s="539"/>
      <c r="H150" s="539"/>
      <c r="I150" s="549"/>
      <c r="J150" s="549"/>
      <c r="K150" s="550"/>
      <c r="L150" s="549"/>
      <c r="M150" s="549"/>
      <c r="N150" s="549"/>
      <c r="O150" s="549"/>
      <c r="P150" s="549"/>
      <c r="Q150" s="549"/>
      <c r="R150" s="549"/>
      <c r="T150" s="519"/>
    </row>
    <row r="151" spans="5:20" outlineLevel="1">
      <c r="E151" s="502" t="s">
        <v>1967</v>
      </c>
      <c r="F151" s="520" t="s">
        <v>2094</v>
      </c>
      <c r="G151" s="551"/>
      <c r="H151" s="507"/>
      <c r="I151" s="522"/>
      <c r="J151" s="522"/>
      <c r="K151" s="523">
        <v>30997</v>
      </c>
      <c r="L151" s="522">
        <v>28212.675638967772</v>
      </c>
      <c r="M151" s="522">
        <f>L151</f>
        <v>28212.675638967772</v>
      </c>
      <c r="N151" s="522">
        <f>L151</f>
        <v>28212.675638967772</v>
      </c>
      <c r="O151" s="522">
        <f>N151*(1+O$155)</f>
        <v>29002.630556858869</v>
      </c>
      <c r="P151" s="522">
        <f>O151*(1+P$155)</f>
        <v>30191.738409690079</v>
      </c>
      <c r="Q151" s="522">
        <f>P151*(1+Q$155)</f>
        <v>31218.257515619542</v>
      </c>
      <c r="R151" s="522">
        <f>Q151*(1+R$155)</f>
        <v>32310.896528666224</v>
      </c>
      <c r="T151" s="519" t="s">
        <v>3231</v>
      </c>
    </row>
    <row r="152" spans="5:20" outlineLevel="1">
      <c r="E152" s="502" t="s">
        <v>1967</v>
      </c>
      <c r="F152" s="520" t="s">
        <v>2095</v>
      </c>
      <c r="G152" s="551"/>
      <c r="H152" s="507"/>
      <c r="I152" s="522"/>
      <c r="J152" s="522"/>
      <c r="K152" s="523">
        <v>13523</v>
      </c>
      <c r="L152" s="522">
        <v>14651.103448275862</v>
      </c>
      <c r="M152" s="522">
        <f t="shared" ref="M152:M154" si="70">L152</f>
        <v>14651.103448275862</v>
      </c>
      <c r="N152" s="522">
        <f t="shared" ref="N152:N154" si="71">L152</f>
        <v>14651.103448275862</v>
      </c>
      <c r="O152" s="522">
        <f t="shared" ref="O152:R154" si="72">N152*(1+O$155)</f>
        <v>15061.334344827586</v>
      </c>
      <c r="P152" s="522">
        <f t="shared" si="72"/>
        <v>15678.849052965516</v>
      </c>
      <c r="Q152" s="522">
        <f t="shared" si="72"/>
        <v>16211.929920766344</v>
      </c>
      <c r="R152" s="522">
        <f t="shared" si="72"/>
        <v>16779.347467993164</v>
      </c>
      <c r="T152" s="519" t="s">
        <v>2118</v>
      </c>
    </row>
    <row r="153" spans="5:20" outlineLevel="1">
      <c r="E153" s="502" t="s">
        <v>1967</v>
      </c>
      <c r="F153" s="520" t="s">
        <v>2096</v>
      </c>
      <c r="G153" s="551"/>
      <c r="H153" s="507"/>
      <c r="I153" s="522"/>
      <c r="J153" s="522"/>
      <c r="K153" s="523">
        <v>6791</v>
      </c>
      <c r="L153" s="522">
        <v>6400.4410892138167</v>
      </c>
      <c r="M153" s="522">
        <f t="shared" si="70"/>
        <v>6400.4410892138167</v>
      </c>
      <c r="N153" s="522">
        <f t="shared" si="71"/>
        <v>6400.4410892138167</v>
      </c>
      <c r="O153" s="522">
        <f t="shared" si="72"/>
        <v>6579.6534397118039</v>
      </c>
      <c r="P153" s="522">
        <f t="shared" si="72"/>
        <v>6849.4192307399871</v>
      </c>
      <c r="Q153" s="522">
        <f t="shared" si="72"/>
        <v>7082.2994845851472</v>
      </c>
      <c r="R153" s="522">
        <f t="shared" si="72"/>
        <v>7330.1799665456265</v>
      </c>
      <c r="T153" s="519"/>
    </row>
    <row r="154" spans="5:20" outlineLevel="1">
      <c r="E154" s="502" t="s">
        <v>1967</v>
      </c>
      <c r="F154" s="572" t="s">
        <v>1941</v>
      </c>
      <c r="G154" s="573"/>
      <c r="H154" s="573"/>
      <c r="I154" s="574"/>
      <c r="J154" s="574"/>
      <c r="K154" s="575">
        <v>2473</v>
      </c>
      <c r="L154" s="574">
        <v>8922.3293967443351</v>
      </c>
      <c r="M154" s="574">
        <f t="shared" si="70"/>
        <v>8922.3293967443351</v>
      </c>
      <c r="N154" s="574">
        <f t="shared" si="71"/>
        <v>8922.3293967443351</v>
      </c>
      <c r="O154" s="574">
        <f t="shared" si="72"/>
        <v>9172.154619853176</v>
      </c>
      <c r="P154" s="574">
        <f t="shared" si="72"/>
        <v>9548.2129592671554</v>
      </c>
      <c r="Q154" s="574">
        <f t="shared" si="72"/>
        <v>9872.8521998822398</v>
      </c>
      <c r="R154" s="574">
        <f t="shared" si="72"/>
        <v>10218.402026878117</v>
      </c>
      <c r="T154" s="519"/>
    </row>
    <row r="155" spans="5:20" outlineLevel="1">
      <c r="F155" s="576" t="s">
        <v>2102</v>
      </c>
      <c r="G155" s="576"/>
      <c r="H155" s="576"/>
      <c r="I155" s="576"/>
      <c r="J155" s="576"/>
      <c r="K155" s="576"/>
      <c r="L155" s="576"/>
      <c r="M155" s="576"/>
      <c r="N155" s="562"/>
      <c r="O155" s="562">
        <v>2.7999999999999997E-2</v>
      </c>
      <c r="P155" s="562">
        <v>4.0999999999999995E-2</v>
      </c>
      <c r="Q155" s="562">
        <v>3.4000000000000002E-2</v>
      </c>
      <c r="R155" s="562">
        <v>3.5000000000000003E-2</v>
      </c>
      <c r="T155" s="519"/>
    </row>
    <row r="156" spans="5:20" outlineLevel="1">
      <c r="T156" s="519"/>
    </row>
    <row r="157" spans="5:20" outlineLevel="1">
      <c r="T157" s="519"/>
    </row>
    <row r="158" spans="5:20" outlineLevel="1">
      <c r="T158" s="519"/>
    </row>
    <row r="159" spans="5:20" outlineLevel="1">
      <c r="F159" s="570" t="s">
        <v>2119</v>
      </c>
      <c r="G159" s="545"/>
      <c r="H159" s="545"/>
      <c r="I159" s="545"/>
      <c r="J159" s="545"/>
      <c r="K159" s="545" t="s">
        <v>2120</v>
      </c>
      <c r="L159" s="545"/>
      <c r="M159" s="545"/>
      <c r="N159" s="545"/>
      <c r="O159" s="545"/>
      <c r="P159" s="545"/>
      <c r="Q159" s="545"/>
      <c r="R159" s="545"/>
      <c r="T159" s="519"/>
    </row>
    <row r="160" spans="5:20" outlineLevel="1">
      <c r="F160" s="546" t="s">
        <v>2104</v>
      </c>
      <c r="G160" s="547"/>
      <c r="H160" s="547"/>
      <c r="I160" s="513" t="s">
        <v>2047</v>
      </c>
      <c r="J160" s="513" t="s">
        <v>2048</v>
      </c>
      <c r="K160" s="514" t="s">
        <v>2049</v>
      </c>
      <c r="L160" s="513" t="s">
        <v>3118</v>
      </c>
      <c r="M160" s="513" t="s">
        <v>3120</v>
      </c>
      <c r="N160" s="571" t="s">
        <v>2050</v>
      </c>
      <c r="O160" s="571" t="s">
        <v>2051</v>
      </c>
      <c r="P160" s="571" t="s">
        <v>2052</v>
      </c>
      <c r="Q160" s="571" t="s">
        <v>2053</v>
      </c>
      <c r="R160" s="571" t="s">
        <v>2054</v>
      </c>
      <c r="T160" s="519"/>
    </row>
    <row r="161" spans="5:20" outlineLevel="1">
      <c r="F161" s="548" t="s">
        <v>2105</v>
      </c>
      <c r="G161" s="539"/>
      <c r="H161" s="539"/>
      <c r="I161" s="549"/>
      <c r="J161" s="549"/>
      <c r="K161" s="550">
        <f>SUM(K162:K165)</f>
        <v>148872</v>
      </c>
      <c r="L161" s="549">
        <f t="shared" ref="L161:M161" si="73">SUM(L162:L165)</f>
        <v>128454</v>
      </c>
      <c r="M161" s="549">
        <f t="shared" si="73"/>
        <v>25690.799999999999</v>
      </c>
      <c r="N161" s="549">
        <f>SUM(N162:N165)</f>
        <v>154144.79999999999</v>
      </c>
      <c r="O161" s="549">
        <f t="shared" ref="O161:R161" si="74">SUM(O162:O165)</f>
        <v>154144.79999999999</v>
      </c>
      <c r="P161" s="549">
        <f t="shared" si="74"/>
        <v>154144.79999999999</v>
      </c>
      <c r="Q161" s="549">
        <f t="shared" si="74"/>
        <v>154144.79999999999</v>
      </c>
      <c r="R161" s="549">
        <f t="shared" si="74"/>
        <v>154144.79999999999</v>
      </c>
      <c r="T161" s="519" t="s">
        <v>3230</v>
      </c>
    </row>
    <row r="162" spans="5:20" outlineLevel="1">
      <c r="E162" s="502" t="s">
        <v>1967</v>
      </c>
      <c r="F162" s="520" t="s">
        <v>2094</v>
      </c>
      <c r="G162" s="551"/>
      <c r="H162" s="507"/>
      <c r="I162" s="522"/>
      <c r="J162" s="522"/>
      <c r="K162" s="523">
        <v>53718</v>
      </c>
      <c r="L162" s="522">
        <v>40495</v>
      </c>
      <c r="M162" s="522">
        <f>N162-L162</f>
        <v>8099</v>
      </c>
      <c r="N162" s="522">
        <f>L162/10*12</f>
        <v>48594</v>
      </c>
      <c r="O162" s="522">
        <f>N162</f>
        <v>48594</v>
      </c>
      <c r="P162" s="522">
        <f t="shared" ref="P162:R162" si="75">O162</f>
        <v>48594</v>
      </c>
      <c r="Q162" s="522">
        <f t="shared" si="75"/>
        <v>48594</v>
      </c>
      <c r="R162" s="522">
        <f t="shared" si="75"/>
        <v>48594</v>
      </c>
      <c r="T162" s="519" t="s">
        <v>2121</v>
      </c>
    </row>
    <row r="163" spans="5:20" outlineLevel="1">
      <c r="E163" s="502" t="s">
        <v>1967</v>
      </c>
      <c r="F163" s="520" t="s">
        <v>2095</v>
      </c>
      <c r="G163" s="551"/>
      <c r="H163" s="507"/>
      <c r="I163" s="522"/>
      <c r="J163" s="522"/>
      <c r="K163" s="523">
        <v>31593</v>
      </c>
      <c r="L163" s="522">
        <v>25143</v>
      </c>
      <c r="M163" s="522">
        <f t="shared" ref="M163:M165" si="76">N163-L163</f>
        <v>5028.6000000000022</v>
      </c>
      <c r="N163" s="522">
        <f t="shared" ref="N163:N165" si="77">L163/10*12</f>
        <v>30171.600000000002</v>
      </c>
      <c r="O163" s="522">
        <f t="shared" ref="O163:R165" si="78">N163</f>
        <v>30171.600000000002</v>
      </c>
      <c r="P163" s="522">
        <f t="shared" si="78"/>
        <v>30171.600000000002</v>
      </c>
      <c r="Q163" s="522">
        <f t="shared" si="78"/>
        <v>30171.600000000002</v>
      </c>
      <c r="R163" s="522">
        <f t="shared" si="78"/>
        <v>30171.600000000002</v>
      </c>
      <c r="T163" s="519"/>
    </row>
    <row r="164" spans="5:20" outlineLevel="1">
      <c r="E164" s="502" t="s">
        <v>1967</v>
      </c>
      <c r="F164" s="520" t="s">
        <v>2096</v>
      </c>
      <c r="G164" s="551"/>
      <c r="H164" s="507"/>
      <c r="I164" s="522"/>
      <c r="J164" s="522"/>
      <c r="K164" s="523">
        <v>39847</v>
      </c>
      <c r="L164" s="522">
        <v>37752</v>
      </c>
      <c r="M164" s="522">
        <f t="shared" si="76"/>
        <v>7550.3999999999942</v>
      </c>
      <c r="N164" s="522">
        <f t="shared" si="77"/>
        <v>45302.399999999994</v>
      </c>
      <c r="O164" s="522">
        <f t="shared" si="78"/>
        <v>45302.399999999994</v>
      </c>
      <c r="P164" s="522">
        <f t="shared" si="78"/>
        <v>45302.399999999994</v>
      </c>
      <c r="Q164" s="522">
        <f t="shared" si="78"/>
        <v>45302.399999999994</v>
      </c>
      <c r="R164" s="522">
        <f t="shared" si="78"/>
        <v>45302.399999999994</v>
      </c>
      <c r="T164" s="519"/>
    </row>
    <row r="165" spans="5:20" outlineLevel="1">
      <c r="E165" s="502" t="s">
        <v>1967</v>
      </c>
      <c r="F165" s="552" t="s">
        <v>1941</v>
      </c>
      <c r="G165" s="553"/>
      <c r="H165" s="553"/>
      <c r="I165" s="554"/>
      <c r="J165" s="554"/>
      <c r="K165" s="524">
        <v>23714</v>
      </c>
      <c r="L165" s="554">
        <v>25064</v>
      </c>
      <c r="M165" s="554">
        <f t="shared" si="76"/>
        <v>5012.8000000000029</v>
      </c>
      <c r="N165" s="554">
        <f t="shared" si="77"/>
        <v>30076.800000000003</v>
      </c>
      <c r="O165" s="554">
        <f t="shared" si="78"/>
        <v>30076.800000000003</v>
      </c>
      <c r="P165" s="554">
        <f t="shared" si="78"/>
        <v>30076.800000000003</v>
      </c>
      <c r="Q165" s="554">
        <f t="shared" si="78"/>
        <v>30076.800000000003</v>
      </c>
      <c r="R165" s="554">
        <f t="shared" si="78"/>
        <v>30076.800000000003</v>
      </c>
      <c r="T165" s="519"/>
    </row>
    <row r="166" spans="5:20" ht="12.75" outlineLevel="1" thickBot="1">
      <c r="F166" s="556" t="s">
        <v>2097</v>
      </c>
      <c r="G166" s="525"/>
      <c r="H166" s="525"/>
      <c r="I166" s="525"/>
      <c r="J166" s="525"/>
      <c r="K166" s="600"/>
      <c r="L166" s="525"/>
      <c r="M166" s="525"/>
      <c r="N166" s="559"/>
      <c r="O166" s="559"/>
      <c r="P166" s="559"/>
      <c r="Q166" s="559"/>
      <c r="R166" s="559"/>
      <c r="T166" s="519"/>
    </row>
    <row r="167" spans="5:20" ht="12.75" outlineLevel="1" thickBot="1">
      <c r="F167" s="561" t="s">
        <v>2094</v>
      </c>
      <c r="G167" s="582"/>
      <c r="H167" s="530"/>
      <c r="I167" s="530"/>
      <c r="J167" s="530"/>
      <c r="K167" s="601"/>
      <c r="L167" s="530"/>
      <c r="M167" s="530"/>
      <c r="N167" s="583">
        <v>-0.3444194218952954</v>
      </c>
      <c r="O167" s="583">
        <v>0</v>
      </c>
      <c r="P167" s="583">
        <v>0</v>
      </c>
      <c r="Q167" s="583">
        <v>0</v>
      </c>
      <c r="R167" s="583">
        <v>0</v>
      </c>
      <c r="T167" s="519"/>
    </row>
    <row r="168" spans="5:20" ht="12.75" outlineLevel="1" thickBot="1">
      <c r="F168" s="561" t="s">
        <v>2095</v>
      </c>
      <c r="G168" s="582"/>
      <c r="H168" s="530"/>
      <c r="I168" s="530"/>
      <c r="J168" s="530"/>
      <c r="K168" s="601"/>
      <c r="L168" s="530"/>
      <c r="M168" s="530"/>
      <c r="N168" s="583">
        <v>-0.31622190616189505</v>
      </c>
      <c r="O168" s="583">
        <v>0</v>
      </c>
      <c r="P168" s="583">
        <v>0</v>
      </c>
      <c r="Q168" s="583">
        <v>0</v>
      </c>
      <c r="R168" s="583">
        <v>0</v>
      </c>
      <c r="T168" s="519"/>
    </row>
    <row r="169" spans="5:20" ht="12.75" outlineLevel="1" thickBot="1">
      <c r="F169" s="561" t="s">
        <v>2096</v>
      </c>
      <c r="G169" s="582"/>
      <c r="H169" s="530"/>
      <c r="I169" s="530"/>
      <c r="J169" s="530"/>
      <c r="K169" s="601"/>
      <c r="L169" s="530"/>
      <c r="M169" s="530"/>
      <c r="N169" s="583">
        <v>-0.35536316260891543</v>
      </c>
      <c r="O169" s="583">
        <v>0</v>
      </c>
      <c r="P169" s="583">
        <v>0</v>
      </c>
      <c r="Q169" s="583">
        <v>0</v>
      </c>
      <c r="R169" s="583">
        <v>0</v>
      </c>
      <c r="T169" s="519"/>
    </row>
    <row r="170" spans="5:20" ht="12.75" outlineLevel="1" thickBot="1">
      <c r="F170" s="566" t="s">
        <v>1941</v>
      </c>
      <c r="G170" s="582"/>
      <c r="H170" s="598"/>
      <c r="I170" s="598"/>
      <c r="J170" s="598"/>
      <c r="K170" s="602"/>
      <c r="L170" s="598"/>
      <c r="M170" s="598"/>
      <c r="N170" s="587">
        <v>-0.23818330228750073</v>
      </c>
      <c r="O170" s="587">
        <v>0</v>
      </c>
      <c r="P170" s="587">
        <v>0</v>
      </c>
      <c r="Q170" s="587">
        <v>0</v>
      </c>
      <c r="R170" s="587">
        <v>0</v>
      </c>
      <c r="T170" s="519"/>
    </row>
    <row r="171" spans="5:20">
      <c r="T171" s="519"/>
    </row>
    <row r="172" spans="5:20">
      <c r="T172" s="519"/>
    </row>
    <row r="173" spans="5:20">
      <c r="E173" s="502" t="s">
        <v>1652</v>
      </c>
      <c r="F173" s="570" t="s">
        <v>2122</v>
      </c>
      <c r="G173" s="545"/>
      <c r="H173" s="545"/>
      <c r="I173" s="545"/>
      <c r="J173" s="545"/>
      <c r="K173" s="545" t="b">
        <v>1</v>
      </c>
      <c r="L173" s="545"/>
      <c r="M173" s="545"/>
      <c r="N173" s="545">
        <v>0</v>
      </c>
      <c r="O173" s="545">
        <v>0</v>
      </c>
      <c r="P173" s="545">
        <v>0</v>
      </c>
      <c r="Q173" s="545">
        <v>0</v>
      </c>
      <c r="R173" s="545">
        <v>0</v>
      </c>
      <c r="T173" s="519"/>
    </row>
    <row r="174" spans="5:20">
      <c r="F174" s="546" t="s">
        <v>2093</v>
      </c>
      <c r="G174" s="547"/>
      <c r="H174" s="547"/>
      <c r="I174" s="513" t="s">
        <v>2047</v>
      </c>
      <c r="J174" s="513" t="s">
        <v>2048</v>
      </c>
      <c r="K174" s="514" t="s">
        <v>2049</v>
      </c>
      <c r="L174" s="513" t="s">
        <v>3118</v>
      </c>
      <c r="M174" s="513" t="s">
        <v>3120</v>
      </c>
      <c r="N174" s="515" t="s">
        <v>2050</v>
      </c>
      <c r="O174" s="515" t="s">
        <v>2051</v>
      </c>
      <c r="P174" s="515" t="s">
        <v>2052</v>
      </c>
      <c r="Q174" s="515" t="s">
        <v>2053</v>
      </c>
      <c r="R174" s="515" t="s">
        <v>2054</v>
      </c>
      <c r="T174" s="519"/>
    </row>
    <row r="175" spans="5:20">
      <c r="F175" s="548" t="s">
        <v>2072</v>
      </c>
      <c r="G175" s="539"/>
      <c r="H175" s="539"/>
      <c r="I175" s="549">
        <v>0</v>
      </c>
      <c r="J175" s="549">
        <v>0</v>
      </c>
      <c r="K175" s="603">
        <f>SUM(K176:K180)</f>
        <v>275.07490653319354</v>
      </c>
      <c r="L175" s="549">
        <f>SUM(L176:L180)</f>
        <v>2137.6061060000002</v>
      </c>
      <c r="M175" s="549">
        <f>SUM(M176:M180)</f>
        <v>427.5212211999999</v>
      </c>
      <c r="N175" s="549">
        <f>SUM(N176:N180)</f>
        <v>2565.1273271999999</v>
      </c>
      <c r="O175" s="549">
        <f t="shared" ref="O175:R175" si="79">SUM(O176:O180)</f>
        <v>2125.2622621564574</v>
      </c>
      <c r="P175" s="549">
        <f t="shared" si="79"/>
        <v>2212.3980149048716</v>
      </c>
      <c r="Q175" s="549">
        <f t="shared" si="79"/>
        <v>2287.6195474116375</v>
      </c>
      <c r="R175" s="549">
        <f t="shared" si="79"/>
        <v>2367.686231571045</v>
      </c>
      <c r="T175" s="519"/>
    </row>
    <row r="176" spans="5:20">
      <c r="F176" s="520" t="s">
        <v>2094</v>
      </c>
      <c r="G176" s="551"/>
      <c r="H176" s="507"/>
      <c r="I176" s="522">
        <v>0</v>
      </c>
      <c r="J176" s="522">
        <v>0</v>
      </c>
      <c r="K176" s="523">
        <f>K192*K204/10^6</f>
        <v>92.534062447247237</v>
      </c>
      <c r="L176" s="522">
        <f>L192*L204/10^6</f>
        <v>600.645354</v>
      </c>
      <c r="M176" s="522">
        <f>M192*M204/10^6</f>
        <v>120.12907079999999</v>
      </c>
      <c r="N176" s="522">
        <f>N192*N204/10^6</f>
        <v>720.77442479999991</v>
      </c>
      <c r="O176" s="522">
        <f t="shared" ref="O176:R180" si="80">O192*O204/10^6</f>
        <v>608.98815830880824</v>
      </c>
      <c r="P176" s="522">
        <f t="shared" si="80"/>
        <v>633.9566727994694</v>
      </c>
      <c r="Q176" s="522">
        <f t="shared" si="80"/>
        <v>655.51119967465127</v>
      </c>
      <c r="R176" s="522">
        <f t="shared" si="80"/>
        <v>678.45409166326408</v>
      </c>
      <c r="T176" s="519"/>
    </row>
    <row r="177" spans="5:20">
      <c r="F177" s="520" t="s">
        <v>2110</v>
      </c>
      <c r="G177" s="551"/>
      <c r="H177" s="507"/>
      <c r="I177" s="522"/>
      <c r="J177" s="522"/>
      <c r="K177" s="523">
        <f t="shared" ref="K177:N180" si="81">K193*K205/10^6</f>
        <v>151.06191472151355</v>
      </c>
      <c r="L177" s="522">
        <f t="shared" ref="L177" si="82">L193*L205/10^6</f>
        <v>1108.8525340000001</v>
      </c>
      <c r="M177" s="522">
        <f t="shared" ref="M177" si="83">M193*M205/10^6</f>
        <v>221.77050679999988</v>
      </c>
      <c r="N177" s="522">
        <f t="shared" si="81"/>
        <v>1330.6230407999999</v>
      </c>
      <c r="O177" s="522">
        <f t="shared" si="80"/>
        <v>1076.9970912230808</v>
      </c>
      <c r="P177" s="522">
        <f t="shared" si="80"/>
        <v>1121.1539719632269</v>
      </c>
      <c r="Q177" s="522">
        <f t="shared" si="80"/>
        <v>1159.2732070099769</v>
      </c>
      <c r="R177" s="522">
        <f t="shared" si="80"/>
        <v>1199.8477692553258</v>
      </c>
      <c r="T177" s="519"/>
    </row>
    <row r="178" spans="5:20">
      <c r="F178" s="520" t="s">
        <v>2095</v>
      </c>
      <c r="G178" s="551"/>
      <c r="H178" s="507"/>
      <c r="I178" s="522"/>
      <c r="J178" s="522"/>
      <c r="K178" s="523">
        <f t="shared" si="81"/>
        <v>19.303943589094558</v>
      </c>
      <c r="L178" s="522">
        <f t="shared" ref="L178" si="84">L194*L206/10^6</f>
        <v>123.250478</v>
      </c>
      <c r="M178" s="522">
        <f t="shared" ref="M178" si="85">M194*M206/10^6</f>
        <v>24.650095600000022</v>
      </c>
      <c r="N178" s="522">
        <f t="shared" si="81"/>
        <v>147.90057360000003</v>
      </c>
      <c r="O178" s="522">
        <f t="shared" si="80"/>
        <v>114.9998782732205</v>
      </c>
      <c r="P178" s="522">
        <f t="shared" si="80"/>
        <v>119.71487328242254</v>
      </c>
      <c r="Q178" s="522">
        <f t="shared" si="80"/>
        <v>123.7851789740249</v>
      </c>
      <c r="R178" s="522">
        <f t="shared" si="80"/>
        <v>128.11766023811577</v>
      </c>
      <c r="T178" s="519"/>
    </row>
    <row r="179" spans="5:20">
      <c r="F179" s="520" t="s">
        <v>2096</v>
      </c>
      <c r="G179" s="551"/>
      <c r="H179" s="507"/>
      <c r="I179" s="522"/>
      <c r="J179" s="522"/>
      <c r="K179" s="523">
        <f t="shared" si="81"/>
        <v>7.3508288580936183</v>
      </c>
      <c r="L179" s="522">
        <f t="shared" ref="L179" si="86">L195*L207/10^6</f>
        <v>82.285109000000006</v>
      </c>
      <c r="M179" s="522">
        <f t="shared" ref="M179" si="87">M195*M207/10^6</f>
        <v>16.4570218</v>
      </c>
      <c r="N179" s="522">
        <f t="shared" si="81"/>
        <v>98.742130799999998</v>
      </c>
      <c r="O179" s="522">
        <f t="shared" si="80"/>
        <v>81.250057663609198</v>
      </c>
      <c r="P179" s="522">
        <f t="shared" si="80"/>
        <v>84.581310027817153</v>
      </c>
      <c r="Q179" s="522">
        <f t="shared" si="80"/>
        <v>87.457074568762962</v>
      </c>
      <c r="R179" s="522">
        <f t="shared" si="80"/>
        <v>90.518072178669655</v>
      </c>
      <c r="T179" s="519"/>
    </row>
    <row r="180" spans="5:20">
      <c r="F180" s="552" t="s">
        <v>2111</v>
      </c>
      <c r="G180" s="553"/>
      <c r="H180" s="553"/>
      <c r="I180" s="554"/>
      <c r="J180" s="554"/>
      <c r="K180" s="524">
        <f t="shared" si="81"/>
        <v>4.8241569172445784</v>
      </c>
      <c r="L180" s="554">
        <f t="shared" ref="L180" si="88">L196*L208/10^6</f>
        <v>222.572631</v>
      </c>
      <c r="M180" s="554">
        <f t="shared" ref="M180" si="89">M196*M208/10^6</f>
        <v>44.51452619999997</v>
      </c>
      <c r="N180" s="554">
        <f t="shared" si="81"/>
        <v>267.08715719999998</v>
      </c>
      <c r="O180" s="554">
        <f t="shared" si="80"/>
        <v>243.0270766877386</v>
      </c>
      <c r="P180" s="554">
        <f t="shared" si="80"/>
        <v>252.99118683193589</v>
      </c>
      <c r="Q180" s="554">
        <f t="shared" si="80"/>
        <v>261.59288718422169</v>
      </c>
      <c r="R180" s="554">
        <f t="shared" si="80"/>
        <v>270.74863823566943</v>
      </c>
      <c r="T180" s="519"/>
    </row>
    <row r="181" spans="5:20">
      <c r="F181" s="556" t="s">
        <v>2097</v>
      </c>
      <c r="G181" s="525"/>
      <c r="H181" s="525"/>
      <c r="I181" s="525"/>
      <c r="J181" s="525"/>
      <c r="K181" s="596" t="s">
        <v>2082</v>
      </c>
      <c r="L181" s="793"/>
      <c r="M181" s="793"/>
      <c r="N181" s="559">
        <v>0</v>
      </c>
      <c r="O181" s="559">
        <v>-0.17662768769266968</v>
      </c>
      <c r="P181" s="559">
        <v>4.1000000000000147E-2</v>
      </c>
      <c r="Q181" s="559">
        <v>3.4000000000000252E-2</v>
      </c>
      <c r="R181" s="559">
        <v>3.4999999999999698E-2</v>
      </c>
      <c r="T181" s="519"/>
    </row>
    <row r="182" spans="5:20">
      <c r="F182" s="561" t="s">
        <v>2094</v>
      </c>
      <c r="G182" s="530"/>
      <c r="H182" s="530"/>
      <c r="I182" s="530"/>
      <c r="J182" s="530"/>
      <c r="K182" s="597" t="s">
        <v>2082</v>
      </c>
      <c r="L182" s="794"/>
      <c r="M182" s="794"/>
      <c r="N182" s="565">
        <v>0</v>
      </c>
      <c r="O182" s="565">
        <v>-0.1550918881759854</v>
      </c>
      <c r="P182" s="565">
        <v>4.0999999999999925E-2</v>
      </c>
      <c r="Q182" s="565">
        <v>3.4000000000000252E-2</v>
      </c>
      <c r="R182" s="565">
        <v>3.4999999999999698E-2</v>
      </c>
      <c r="T182" s="519"/>
    </row>
    <row r="183" spans="5:20">
      <c r="F183" s="561" t="s">
        <v>2110</v>
      </c>
      <c r="G183" s="530"/>
      <c r="H183" s="530"/>
      <c r="I183" s="530"/>
      <c r="J183" s="530"/>
      <c r="K183" s="597" t="s">
        <v>2082</v>
      </c>
      <c r="L183" s="794"/>
      <c r="M183" s="794"/>
      <c r="N183" s="565">
        <v>0</v>
      </c>
      <c r="O183" s="565">
        <v>-0.19060691255160689</v>
      </c>
      <c r="P183" s="565">
        <v>4.0999999999999925E-2</v>
      </c>
      <c r="Q183" s="565">
        <v>3.4000000000000252E-2</v>
      </c>
      <c r="R183" s="565">
        <v>3.499999999999992E-2</v>
      </c>
      <c r="T183" s="519"/>
    </row>
    <row r="184" spans="5:20">
      <c r="F184" s="561" t="s">
        <v>2095</v>
      </c>
      <c r="G184" s="530"/>
      <c r="H184" s="530"/>
      <c r="I184" s="530"/>
      <c r="J184" s="530"/>
      <c r="K184" s="597" t="s">
        <v>2082</v>
      </c>
      <c r="L184" s="794"/>
      <c r="M184" s="794"/>
      <c r="N184" s="565">
        <v>0</v>
      </c>
      <c r="O184" s="565">
        <v>-0.22245143832748127</v>
      </c>
      <c r="P184" s="565">
        <v>4.0999999999999925E-2</v>
      </c>
      <c r="Q184" s="565">
        <v>3.4000000000000252E-2</v>
      </c>
      <c r="R184" s="565">
        <v>3.499999999999992E-2</v>
      </c>
      <c r="T184" s="519"/>
    </row>
    <row r="185" spans="5:20">
      <c r="F185" s="561" t="s">
        <v>2096</v>
      </c>
      <c r="G185" s="530"/>
      <c r="H185" s="530"/>
      <c r="I185" s="530"/>
      <c r="J185" s="530"/>
      <c r="K185" s="597" t="s">
        <v>2082</v>
      </c>
      <c r="L185" s="794"/>
      <c r="M185" s="794"/>
      <c r="N185" s="565">
        <v>0</v>
      </c>
      <c r="O185" s="565">
        <v>-0.17714903450706987</v>
      </c>
      <c r="P185" s="565">
        <v>4.1000000000000147E-2</v>
      </c>
      <c r="Q185" s="565">
        <v>3.400000000000003E-2</v>
      </c>
      <c r="R185" s="565">
        <v>3.499999999999992E-2</v>
      </c>
      <c r="T185" s="519"/>
    </row>
    <row r="186" spans="5:20">
      <c r="F186" s="566" t="s">
        <v>1941</v>
      </c>
      <c r="G186" s="598"/>
      <c r="H186" s="598"/>
      <c r="I186" s="598"/>
      <c r="J186" s="598"/>
      <c r="K186" s="599" t="s">
        <v>2082</v>
      </c>
      <c r="L186" s="795"/>
      <c r="M186" s="795"/>
      <c r="N186" s="568">
        <v>0</v>
      </c>
      <c r="O186" s="568">
        <v>-9.0083255086071845E-2</v>
      </c>
      <c r="P186" s="568">
        <v>4.0999999999999925E-2</v>
      </c>
      <c r="Q186" s="568">
        <v>3.400000000000003E-2</v>
      </c>
      <c r="R186" s="568">
        <v>3.499999999999992E-2</v>
      </c>
      <c r="T186" s="519"/>
    </row>
    <row r="187" spans="5:20">
      <c r="T187" s="519"/>
    </row>
    <row r="188" spans="5:20">
      <c r="T188" s="519"/>
    </row>
    <row r="189" spans="5:20" outlineLevel="1">
      <c r="F189" s="570" t="s">
        <v>2123</v>
      </c>
      <c r="G189" s="545"/>
      <c r="H189" s="545"/>
      <c r="I189" s="545"/>
      <c r="J189" s="545"/>
      <c r="K189" s="545"/>
      <c r="L189" s="545"/>
      <c r="M189" s="545"/>
      <c r="N189" s="545"/>
      <c r="O189" s="545"/>
      <c r="P189" s="545"/>
      <c r="Q189" s="545"/>
      <c r="R189" s="545"/>
      <c r="T189" s="519"/>
    </row>
    <row r="190" spans="5:20" outlineLevel="1">
      <c r="F190" s="546" t="s">
        <v>2093</v>
      </c>
      <c r="G190" s="547"/>
      <c r="H190" s="547"/>
      <c r="I190" s="513" t="s">
        <v>2047</v>
      </c>
      <c r="J190" s="513" t="s">
        <v>2048</v>
      </c>
      <c r="K190" s="514" t="s">
        <v>2049</v>
      </c>
      <c r="L190" s="513" t="s">
        <v>3118</v>
      </c>
      <c r="M190" s="513" t="s">
        <v>3120</v>
      </c>
      <c r="N190" s="571" t="s">
        <v>2050</v>
      </c>
      <c r="O190" s="571" t="s">
        <v>2051</v>
      </c>
      <c r="P190" s="571" t="s">
        <v>2052</v>
      </c>
      <c r="Q190" s="571" t="s">
        <v>2053</v>
      </c>
      <c r="R190" s="571" t="s">
        <v>2054</v>
      </c>
      <c r="T190" s="519"/>
    </row>
    <row r="191" spans="5:20" outlineLevel="1">
      <c r="F191" s="548" t="s">
        <v>2100</v>
      </c>
      <c r="G191" s="539"/>
      <c r="H191" s="539"/>
      <c r="I191" s="549"/>
      <c r="J191" s="549"/>
      <c r="K191" s="550"/>
      <c r="L191" s="549"/>
      <c r="M191" s="549"/>
      <c r="N191" s="549"/>
      <c r="O191" s="549"/>
      <c r="P191" s="549"/>
      <c r="Q191" s="549"/>
      <c r="R191" s="549"/>
      <c r="T191" s="519"/>
    </row>
    <row r="192" spans="5:20" outlineLevel="1">
      <c r="E192" s="502" t="s">
        <v>1968</v>
      </c>
      <c r="F192" s="520" t="s">
        <v>2094</v>
      </c>
      <c r="G192" s="551"/>
      <c r="H192" s="507"/>
      <c r="I192" s="522"/>
      <c r="J192" s="522"/>
      <c r="K192" s="523">
        <v>14005.458218139434</v>
      </c>
      <c r="L192" s="522">
        <v>14017.394492415402</v>
      </c>
      <c r="M192" s="522">
        <f>L192</f>
        <v>14017.394492415402</v>
      </c>
      <c r="N192" s="522">
        <f>L192</f>
        <v>14017.394492415402</v>
      </c>
      <c r="O192" s="522">
        <f>N192*(1+O$197)</f>
        <v>14409.881538203033</v>
      </c>
      <c r="P192" s="522">
        <f t="shared" ref="P192:R192" si="90">O192*(1+P$197)</f>
        <v>15000.686681269357</v>
      </c>
      <c r="Q192" s="522">
        <f t="shared" si="90"/>
        <v>15510.710028432515</v>
      </c>
      <c r="R192" s="522">
        <f t="shared" si="90"/>
        <v>16053.584879427652</v>
      </c>
      <c r="T192" s="519" t="s">
        <v>1945</v>
      </c>
    </row>
    <row r="193" spans="5:24" outlineLevel="1">
      <c r="E193" s="502" t="s">
        <v>1968</v>
      </c>
      <c r="F193" s="520" t="s">
        <v>2110</v>
      </c>
      <c r="G193" s="551"/>
      <c r="H193" s="507"/>
      <c r="I193" s="522"/>
      <c r="J193" s="522"/>
      <c r="K193" s="523">
        <v>20617.157734613556</v>
      </c>
      <c r="L193" s="522">
        <v>20499.381313318052</v>
      </c>
      <c r="M193" s="522">
        <f t="shared" ref="M193:M196" si="91">L193</f>
        <v>20499.381313318052</v>
      </c>
      <c r="N193" s="522">
        <f t="shared" ref="N193:N196" si="92">L193</f>
        <v>20499.381313318052</v>
      </c>
      <c r="O193" s="522">
        <f t="shared" ref="O193:R196" si="93">N193*(1+O$197)</f>
        <v>21073.363990090958</v>
      </c>
      <c r="P193" s="522">
        <f t="shared" si="93"/>
        <v>21937.371913684685</v>
      </c>
      <c r="Q193" s="522">
        <f t="shared" si="93"/>
        <v>22683.242558749964</v>
      </c>
      <c r="R193" s="522">
        <f t="shared" si="93"/>
        <v>23477.156048306209</v>
      </c>
      <c r="T193" s="519" t="s">
        <v>1946</v>
      </c>
    </row>
    <row r="194" spans="5:24" outlineLevel="1">
      <c r="E194" s="502" t="s">
        <v>1968</v>
      </c>
      <c r="F194" s="520" t="s">
        <v>2095</v>
      </c>
      <c r="G194" s="551"/>
      <c r="H194" s="507"/>
      <c r="I194" s="522"/>
      <c r="J194" s="522"/>
      <c r="K194" s="523">
        <v>6842.9434913486548</v>
      </c>
      <c r="L194" s="522">
        <v>7106.2314345018449</v>
      </c>
      <c r="M194" s="522">
        <f t="shared" si="91"/>
        <v>7106.2314345018449</v>
      </c>
      <c r="N194" s="522">
        <f t="shared" si="92"/>
        <v>7106.2314345018449</v>
      </c>
      <c r="O194" s="522">
        <f t="shared" si="93"/>
        <v>7305.2059146678966</v>
      </c>
      <c r="P194" s="522">
        <f t="shared" si="93"/>
        <v>7604.7193571692796</v>
      </c>
      <c r="Q194" s="522">
        <f t="shared" si="93"/>
        <v>7863.2798153130352</v>
      </c>
      <c r="R194" s="522">
        <f t="shared" si="93"/>
        <v>8138.4946088489905</v>
      </c>
      <c r="T194" s="519" t="s">
        <v>2124</v>
      </c>
    </row>
    <row r="195" spans="5:24" outlineLevel="1">
      <c r="E195" s="502" t="s">
        <v>1968</v>
      </c>
      <c r="F195" s="520" t="s">
        <v>2096</v>
      </c>
      <c r="G195" s="551"/>
      <c r="H195" s="507"/>
      <c r="I195" s="522"/>
      <c r="J195" s="522"/>
      <c r="K195" s="523">
        <v>5115.3993445327897</v>
      </c>
      <c r="L195" s="522">
        <v>4080.590577733697</v>
      </c>
      <c r="M195" s="522">
        <f t="shared" si="91"/>
        <v>4080.590577733697</v>
      </c>
      <c r="N195" s="522">
        <f t="shared" si="92"/>
        <v>4080.590577733697</v>
      </c>
      <c r="O195" s="522">
        <f t="shared" si="93"/>
        <v>4194.8471139102403</v>
      </c>
      <c r="P195" s="522">
        <f t="shared" si="93"/>
        <v>4366.8358455805601</v>
      </c>
      <c r="Q195" s="522">
        <f t="shared" si="93"/>
        <v>4515.3082643302996</v>
      </c>
      <c r="R195" s="522">
        <f t="shared" si="93"/>
        <v>4673.34405358186</v>
      </c>
      <c r="T195" s="519"/>
    </row>
    <row r="196" spans="5:24" outlineLevel="1">
      <c r="E196" s="502" t="s">
        <v>1968</v>
      </c>
      <c r="F196" s="572" t="s">
        <v>1941</v>
      </c>
      <c r="G196" s="573"/>
      <c r="H196" s="573"/>
      <c r="I196" s="574"/>
      <c r="J196" s="574"/>
      <c r="K196" s="575">
        <v>6804.170546184173</v>
      </c>
      <c r="L196" s="574">
        <v>2449.7835098069431</v>
      </c>
      <c r="M196" s="574">
        <f t="shared" si="91"/>
        <v>2449.7835098069431</v>
      </c>
      <c r="N196" s="574">
        <f t="shared" si="92"/>
        <v>2449.7835098069431</v>
      </c>
      <c r="O196" s="574">
        <f t="shared" si="93"/>
        <v>2518.3774480815378</v>
      </c>
      <c r="P196" s="574">
        <f t="shared" si="93"/>
        <v>2621.6309234528808</v>
      </c>
      <c r="Q196" s="574">
        <f t="shared" si="93"/>
        <v>2710.7663748502787</v>
      </c>
      <c r="R196" s="574">
        <f t="shared" si="93"/>
        <v>2805.6431979700383</v>
      </c>
      <c r="T196" s="519"/>
    </row>
    <row r="197" spans="5:24" outlineLevel="1">
      <c r="F197" s="576" t="s">
        <v>2102</v>
      </c>
      <c r="G197" s="576"/>
      <c r="H197" s="576"/>
      <c r="I197" s="576"/>
      <c r="J197" s="576"/>
      <c r="K197" s="576"/>
      <c r="L197" s="576"/>
      <c r="M197" s="576"/>
      <c r="N197" s="562"/>
      <c r="O197" s="562">
        <v>2.7999999999999997E-2</v>
      </c>
      <c r="P197" s="562">
        <v>4.0999999999999995E-2</v>
      </c>
      <c r="Q197" s="562">
        <v>3.4000000000000002E-2</v>
      </c>
      <c r="R197" s="562">
        <v>3.5000000000000003E-2</v>
      </c>
      <c r="T197" s="519"/>
    </row>
    <row r="198" spans="5:24" outlineLevel="1">
      <c r="T198" s="519"/>
    </row>
    <row r="199" spans="5:24" outlineLevel="1">
      <c r="T199" s="519"/>
    </row>
    <row r="200" spans="5:24" outlineLevel="1">
      <c r="T200" s="519"/>
    </row>
    <row r="201" spans="5:24" outlineLevel="1">
      <c r="F201" s="570" t="s">
        <v>2125</v>
      </c>
      <c r="G201" s="545"/>
      <c r="H201" s="545"/>
      <c r="I201" s="545"/>
      <c r="J201" s="545"/>
      <c r="K201" s="545" t="s">
        <v>2126</v>
      </c>
      <c r="L201" s="545"/>
      <c r="M201" s="545"/>
      <c r="N201" s="545"/>
      <c r="O201" s="545"/>
      <c r="P201" s="545"/>
      <c r="Q201" s="545"/>
      <c r="R201" s="545"/>
      <c r="T201" s="519"/>
    </row>
    <row r="202" spans="5:24" outlineLevel="1">
      <c r="F202" s="546" t="s">
        <v>2093</v>
      </c>
      <c r="G202" s="547"/>
      <c r="H202" s="547"/>
      <c r="I202" s="513" t="s">
        <v>2047</v>
      </c>
      <c r="J202" s="513" t="s">
        <v>2048</v>
      </c>
      <c r="K202" s="514" t="s">
        <v>2049</v>
      </c>
      <c r="L202" s="513" t="s">
        <v>3118</v>
      </c>
      <c r="M202" s="513" t="s">
        <v>3120</v>
      </c>
      <c r="N202" s="571" t="s">
        <v>2050</v>
      </c>
      <c r="O202" s="571" t="s">
        <v>2051</v>
      </c>
      <c r="P202" s="571" t="s">
        <v>2052</v>
      </c>
      <c r="Q202" s="571" t="s">
        <v>2053</v>
      </c>
      <c r="R202" s="571" t="s">
        <v>2054</v>
      </c>
      <c r="T202" s="519" t="s">
        <v>2127</v>
      </c>
    </row>
    <row r="203" spans="5:24" outlineLevel="1">
      <c r="F203" s="548" t="s">
        <v>2105</v>
      </c>
      <c r="G203" s="539"/>
      <c r="H203" s="539"/>
      <c r="I203" s="549"/>
      <c r="J203" s="549"/>
      <c r="K203" s="550">
        <f>SUM(K204:K208)</f>
        <v>18901</v>
      </c>
      <c r="L203" s="549">
        <f t="shared" ref="L203:M203" si="94">SUM(L204:L208)</f>
        <v>225305</v>
      </c>
      <c r="M203" s="549">
        <f t="shared" si="94"/>
        <v>45060.999999999985</v>
      </c>
      <c r="N203" s="549">
        <f>SUM(N204:N208)</f>
        <v>270366</v>
      </c>
      <c r="O203" s="549">
        <f t="shared" ref="O203:R203" si="95">SUM(O204:O208)</f>
        <v>224981.52302701236</v>
      </c>
      <c r="P203" s="549">
        <f t="shared" si="95"/>
        <v>224981.52302701236</v>
      </c>
      <c r="Q203" s="549">
        <f t="shared" si="95"/>
        <v>224981.52302701236</v>
      </c>
      <c r="R203" s="549">
        <f t="shared" si="95"/>
        <v>224981.52302701236</v>
      </c>
      <c r="T203" s="519" t="s">
        <v>2128</v>
      </c>
    </row>
    <row r="204" spans="5:24" outlineLevel="1">
      <c r="E204" s="502" t="s">
        <v>1968</v>
      </c>
      <c r="F204" s="520" t="s">
        <v>2094</v>
      </c>
      <c r="G204" s="551"/>
      <c r="H204" s="507"/>
      <c r="I204" s="522"/>
      <c r="J204" s="522"/>
      <c r="K204" s="523">
        <v>6607</v>
      </c>
      <c r="L204" s="522">
        <v>42850</v>
      </c>
      <c r="M204" s="522">
        <f>N204-L204</f>
        <v>8570</v>
      </c>
      <c r="N204" s="522">
        <f>L204/10*12</f>
        <v>51420</v>
      </c>
      <c r="O204" s="522">
        <f>N204*(1+X207)</f>
        <v>42261.84349220898</v>
      </c>
      <c r="P204" s="522">
        <f>O204</f>
        <v>42261.84349220898</v>
      </c>
      <c r="Q204" s="522">
        <f>P204</f>
        <v>42261.84349220898</v>
      </c>
      <c r="R204" s="522">
        <f>Q204</f>
        <v>42261.84349220898</v>
      </c>
      <c r="T204" s="519" t="s">
        <v>1944</v>
      </c>
    </row>
    <row r="205" spans="5:24" outlineLevel="1">
      <c r="E205" s="502" t="s">
        <v>1968</v>
      </c>
      <c r="F205" s="520" t="s">
        <v>2110</v>
      </c>
      <c r="G205" s="551"/>
      <c r="H205" s="507"/>
      <c r="I205" s="522"/>
      <c r="J205" s="522"/>
      <c r="K205" s="523">
        <v>7327</v>
      </c>
      <c r="L205" s="522">
        <v>54092</v>
      </c>
      <c r="M205" s="522">
        <f t="shared" ref="M205:M208" si="96">N205-L205</f>
        <v>10818.399999999994</v>
      </c>
      <c r="N205" s="522">
        <f t="shared" ref="N205:N208" si="97">L205/10*12</f>
        <v>64910.399999999994</v>
      </c>
      <c r="O205" s="522">
        <f>N205*(1+X208)</f>
        <v>51107.032162947624</v>
      </c>
      <c r="P205" s="522">
        <f t="shared" ref="P205:R208" si="98">O205</f>
        <v>51107.032162947624</v>
      </c>
      <c r="Q205" s="522">
        <f t="shared" si="98"/>
        <v>51107.032162947624</v>
      </c>
      <c r="R205" s="522">
        <f t="shared" si="98"/>
        <v>51107.032162947624</v>
      </c>
      <c r="T205" s="519"/>
    </row>
    <row r="206" spans="5:24" outlineLevel="1">
      <c r="E206" s="502" t="s">
        <v>1968</v>
      </c>
      <c r="F206" s="520" t="s">
        <v>2095</v>
      </c>
      <c r="G206" s="551"/>
      <c r="H206" s="507"/>
      <c r="I206" s="522"/>
      <c r="J206" s="522"/>
      <c r="K206" s="523">
        <v>2821</v>
      </c>
      <c r="L206" s="522">
        <v>17344</v>
      </c>
      <c r="M206" s="522">
        <f t="shared" si="96"/>
        <v>3468.8000000000029</v>
      </c>
      <c r="N206" s="522">
        <f t="shared" si="97"/>
        <v>20812.800000000003</v>
      </c>
      <c r="O206" s="522">
        <f t="shared" ref="O206:O208" si="99">N206*(1+X209)</f>
        <v>15742.181619044553</v>
      </c>
      <c r="P206" s="522">
        <f t="shared" si="98"/>
        <v>15742.181619044553</v>
      </c>
      <c r="Q206" s="522">
        <f t="shared" si="98"/>
        <v>15742.181619044553</v>
      </c>
      <c r="R206" s="522">
        <f t="shared" si="98"/>
        <v>15742.181619044553</v>
      </c>
      <c r="T206" s="519"/>
      <c r="V206" s="502" t="s">
        <v>2129</v>
      </c>
      <c r="W206" s="502" t="s">
        <v>2130</v>
      </c>
    </row>
    <row r="207" spans="5:24" outlineLevel="1">
      <c r="E207" s="502" t="s">
        <v>1968</v>
      </c>
      <c r="F207" s="520" t="s">
        <v>2096</v>
      </c>
      <c r="G207" s="551"/>
      <c r="H207" s="507"/>
      <c r="I207" s="522"/>
      <c r="J207" s="522"/>
      <c r="K207" s="523">
        <v>1437</v>
      </c>
      <c r="L207" s="522">
        <v>20165</v>
      </c>
      <c r="M207" s="522">
        <f t="shared" si="96"/>
        <v>4033</v>
      </c>
      <c r="N207" s="522">
        <f t="shared" si="97"/>
        <v>24198</v>
      </c>
      <c r="O207" s="522">
        <f t="shared" si="99"/>
        <v>19369.015236379302</v>
      </c>
      <c r="P207" s="522">
        <f t="shared" si="98"/>
        <v>19369.015236379302</v>
      </c>
      <c r="Q207" s="522">
        <f t="shared" si="98"/>
        <v>19369.015236379302</v>
      </c>
      <c r="R207" s="522">
        <f t="shared" si="98"/>
        <v>19369.015236379302</v>
      </c>
      <c r="T207" s="519"/>
      <c r="U207" s="502" t="s">
        <v>2094</v>
      </c>
      <c r="V207" s="593">
        <v>69824</v>
      </c>
      <c r="W207" s="593">
        <v>57388</v>
      </c>
      <c r="X207" s="502">
        <f>W207/V207-1</f>
        <v>-0.17810494958753442</v>
      </c>
    </row>
    <row r="208" spans="5:24" outlineLevel="1">
      <c r="E208" s="502" t="s">
        <v>1968</v>
      </c>
      <c r="F208" s="552" t="s">
        <v>1941</v>
      </c>
      <c r="G208" s="553"/>
      <c r="H208" s="553"/>
      <c r="I208" s="554"/>
      <c r="J208" s="554"/>
      <c r="K208" s="524">
        <v>709</v>
      </c>
      <c r="L208" s="554">
        <v>90854</v>
      </c>
      <c r="M208" s="554">
        <f t="shared" si="96"/>
        <v>18170.799999999988</v>
      </c>
      <c r="N208" s="554">
        <f t="shared" si="97"/>
        <v>109024.79999999999</v>
      </c>
      <c r="O208" s="554">
        <f t="shared" si="99"/>
        <v>96501.450516431913</v>
      </c>
      <c r="P208" s="554">
        <f t="shared" si="98"/>
        <v>96501.450516431913</v>
      </c>
      <c r="Q208" s="554">
        <f t="shared" si="98"/>
        <v>96501.450516431913</v>
      </c>
      <c r="R208" s="554">
        <f t="shared" si="98"/>
        <v>96501.450516431913</v>
      </c>
      <c r="T208" s="519"/>
      <c r="U208" s="502" t="s">
        <v>2110</v>
      </c>
      <c r="V208" s="593">
        <v>80173</v>
      </c>
      <c r="W208" s="593">
        <v>63124</v>
      </c>
      <c r="X208" s="502">
        <f t="shared" ref="X208:X211" si="100">W208/V208-1</f>
        <v>-0.21265263866887851</v>
      </c>
    </row>
    <row r="209" spans="5:24" ht="12.75" outlineLevel="1" thickBot="1">
      <c r="F209" s="556" t="s">
        <v>2097</v>
      </c>
      <c r="G209" s="525"/>
      <c r="H209" s="525"/>
      <c r="I209" s="525"/>
      <c r="J209" s="525"/>
      <c r="K209" s="600"/>
      <c r="L209" s="525"/>
      <c r="M209" s="525"/>
      <c r="N209" s="559"/>
      <c r="O209" s="559"/>
      <c r="P209" s="559"/>
      <c r="Q209" s="559"/>
      <c r="R209" s="559"/>
      <c r="T209" s="519"/>
      <c r="U209" s="502" t="s">
        <v>2095</v>
      </c>
      <c r="V209" s="593">
        <v>31043</v>
      </c>
      <c r="W209" s="593">
        <v>23480</v>
      </c>
      <c r="X209" s="502">
        <f t="shared" si="100"/>
        <v>-0.24362980382050703</v>
      </c>
    </row>
    <row r="210" spans="5:24" ht="12.75" outlineLevel="1" thickBot="1">
      <c r="F210" s="561" t="s">
        <v>2094</v>
      </c>
      <c r="G210" s="582"/>
      <c r="H210" s="530"/>
      <c r="I210" s="530"/>
      <c r="J210" s="530"/>
      <c r="K210" s="601"/>
      <c r="L210" s="530"/>
      <c r="M210" s="530"/>
      <c r="N210" s="583">
        <v>0</v>
      </c>
      <c r="O210" s="583">
        <f>N126</f>
        <v>-0.10491127284261714</v>
      </c>
      <c r="P210" s="583">
        <v>0</v>
      </c>
      <c r="Q210" s="583">
        <v>0</v>
      </c>
      <c r="R210" s="583">
        <v>0</v>
      </c>
      <c r="T210" s="519"/>
      <c r="U210" s="502" t="s">
        <v>2096</v>
      </c>
      <c r="V210" s="593">
        <v>25531</v>
      </c>
      <c r="W210" s="593">
        <v>20436</v>
      </c>
      <c r="X210" s="502">
        <f t="shared" si="100"/>
        <v>-0.19956131761388118</v>
      </c>
    </row>
    <row r="211" spans="5:24" ht="12.75" outlineLevel="1" thickBot="1">
      <c r="F211" s="561" t="s">
        <v>2110</v>
      </c>
      <c r="G211" s="582"/>
      <c r="H211" s="530"/>
      <c r="I211" s="530"/>
      <c r="J211" s="530"/>
      <c r="K211" s="601"/>
      <c r="L211" s="530"/>
      <c r="M211" s="530"/>
      <c r="N211" s="583">
        <v>0</v>
      </c>
      <c r="O211" s="583">
        <f t="shared" ref="O211:O214" si="101">N127</f>
        <v>-0.19314642689269312</v>
      </c>
      <c r="P211" s="583">
        <v>0</v>
      </c>
      <c r="Q211" s="583">
        <v>0</v>
      </c>
      <c r="R211" s="583">
        <v>0</v>
      </c>
      <c r="T211" s="519"/>
      <c r="U211" s="502" t="s">
        <v>1941</v>
      </c>
      <c r="V211" s="593">
        <v>12780</v>
      </c>
      <c r="W211" s="593">
        <v>11312</v>
      </c>
      <c r="X211" s="502">
        <f t="shared" si="100"/>
        <v>-0.11486697965571202</v>
      </c>
    </row>
    <row r="212" spans="5:24" ht="12.75" outlineLevel="1" thickBot="1">
      <c r="F212" s="561" t="s">
        <v>2095</v>
      </c>
      <c r="G212" s="582"/>
      <c r="H212" s="530"/>
      <c r="I212" s="530"/>
      <c r="J212" s="530"/>
      <c r="K212" s="601"/>
      <c r="L212" s="530"/>
      <c r="M212" s="530"/>
      <c r="N212" s="583">
        <v>0</v>
      </c>
      <c r="O212" s="583">
        <f t="shared" si="101"/>
        <v>-8.966318234611026E-3</v>
      </c>
      <c r="P212" s="583">
        <v>0</v>
      </c>
      <c r="Q212" s="583">
        <v>0</v>
      </c>
      <c r="R212" s="583">
        <v>0</v>
      </c>
      <c r="T212" s="519"/>
    </row>
    <row r="213" spans="5:24" ht="12.75" outlineLevel="1" thickBot="1">
      <c r="F213" s="561" t="s">
        <v>2096</v>
      </c>
      <c r="G213" s="582"/>
      <c r="H213" s="530"/>
      <c r="I213" s="530"/>
      <c r="J213" s="530"/>
      <c r="K213" s="601"/>
      <c r="L213" s="530"/>
      <c r="M213" s="530"/>
      <c r="N213" s="583">
        <v>0</v>
      </c>
      <c r="O213" s="583">
        <f t="shared" si="101"/>
        <v>0.34416272740295106</v>
      </c>
      <c r="P213" s="583">
        <v>0</v>
      </c>
      <c r="Q213" s="583">
        <v>0</v>
      </c>
      <c r="R213" s="583">
        <v>0</v>
      </c>
      <c r="T213" s="519"/>
    </row>
    <row r="214" spans="5:24" ht="12.75" outlineLevel="1" thickBot="1">
      <c r="F214" s="566" t="s">
        <v>1941</v>
      </c>
      <c r="G214" s="582"/>
      <c r="H214" s="598"/>
      <c r="I214" s="598"/>
      <c r="J214" s="598"/>
      <c r="K214" s="602"/>
      <c r="L214" s="598"/>
      <c r="M214" s="598"/>
      <c r="N214" s="587">
        <v>0</v>
      </c>
      <c r="O214" s="587">
        <f t="shared" si="101"/>
        <v>6.9195263936852482</v>
      </c>
      <c r="P214" s="587">
        <v>0</v>
      </c>
      <c r="Q214" s="587">
        <v>0</v>
      </c>
      <c r="R214" s="587">
        <v>0</v>
      </c>
      <c r="T214" s="519"/>
    </row>
    <row r="215" spans="5:24">
      <c r="T215" s="519"/>
    </row>
    <row r="216" spans="5:24">
      <c r="T216" s="519"/>
    </row>
    <row r="217" spans="5:24">
      <c r="T217" s="519"/>
    </row>
    <row r="218" spans="5:24">
      <c r="E218" s="502" t="s">
        <v>1652</v>
      </c>
      <c r="F218" s="606" t="s">
        <v>2131</v>
      </c>
      <c r="G218" s="607"/>
      <c r="H218" s="607"/>
      <c r="I218" s="545"/>
      <c r="J218" s="545"/>
      <c r="K218" s="545">
        <v>0</v>
      </c>
      <c r="L218" s="545"/>
      <c r="M218" s="545"/>
      <c r="N218" s="545">
        <v>0</v>
      </c>
      <c r="O218" s="545">
        <v>0</v>
      </c>
      <c r="P218" s="545">
        <v>0</v>
      </c>
      <c r="Q218" s="545">
        <v>0</v>
      </c>
      <c r="R218" s="545">
        <v>0</v>
      </c>
      <c r="T218" s="519"/>
    </row>
    <row r="219" spans="5:24">
      <c r="F219" s="546" t="s">
        <v>2093</v>
      </c>
      <c r="G219" s="547"/>
      <c r="H219" s="547"/>
      <c r="I219" s="513" t="s">
        <v>2047</v>
      </c>
      <c r="J219" s="513" t="s">
        <v>2048</v>
      </c>
      <c r="K219" s="514" t="s">
        <v>2049</v>
      </c>
      <c r="L219" s="513" t="s">
        <v>3118</v>
      </c>
      <c r="M219" s="513" t="s">
        <v>3120</v>
      </c>
      <c r="N219" s="515" t="s">
        <v>2050</v>
      </c>
      <c r="O219" s="515" t="s">
        <v>2051</v>
      </c>
      <c r="P219" s="515" t="s">
        <v>2052</v>
      </c>
      <c r="Q219" s="515" t="s">
        <v>2053</v>
      </c>
      <c r="R219" s="515" t="s">
        <v>2054</v>
      </c>
      <c r="T219" s="519"/>
    </row>
    <row r="220" spans="5:24">
      <c r="F220" s="548" t="s">
        <v>2074</v>
      </c>
      <c r="G220" s="539"/>
      <c r="H220" s="539"/>
      <c r="I220" s="549"/>
      <c r="J220" s="549"/>
      <c r="K220" s="550"/>
      <c r="L220" s="549">
        <f>SUM(L221:L225)</f>
        <v>545.36372999999992</v>
      </c>
      <c r="M220" s="549">
        <f>SUM(M221:M225)</f>
        <v>363.57581999999991</v>
      </c>
      <c r="N220" s="549">
        <f>SUM(N221:N225)</f>
        <v>957.80622136759689</v>
      </c>
      <c r="O220" s="549">
        <f t="shared" ref="O220:R220" si="102">SUM(O221:O225)</f>
        <v>2363.099509358135</v>
      </c>
      <c r="P220" s="549">
        <f t="shared" si="102"/>
        <v>1976.0073716486781</v>
      </c>
      <c r="Q220" s="549">
        <f t="shared" si="102"/>
        <v>2043.1916222847333</v>
      </c>
      <c r="R220" s="549">
        <f t="shared" si="102"/>
        <v>2114.7033290646987</v>
      </c>
      <c r="T220" s="519"/>
    </row>
    <row r="221" spans="5:24">
      <c r="F221" s="520" t="s">
        <v>2094</v>
      </c>
      <c r="G221" s="551"/>
      <c r="H221" s="507"/>
      <c r="I221" s="522"/>
      <c r="J221" s="522"/>
      <c r="K221" s="523"/>
      <c r="L221" s="522">
        <f>L237*L249/10^6</f>
        <v>147.377904</v>
      </c>
      <c r="M221" s="522">
        <f>M237*M249/10^6</f>
        <v>98.251935999999986</v>
      </c>
      <c r="N221" s="522">
        <f>N237*N249/10^6</f>
        <v>244.93060643080511</v>
      </c>
      <c r="O221" s="522">
        <f t="shared" ref="O221:R221" si="103">O237*O249/10^6</f>
        <v>604.29279218608235</v>
      </c>
      <c r="P221" s="522">
        <f t="shared" si="103"/>
        <v>517.02853034847431</v>
      </c>
      <c r="Q221" s="522">
        <f t="shared" si="103"/>
        <v>534.60750038032245</v>
      </c>
      <c r="R221" s="522">
        <f t="shared" si="103"/>
        <v>553.31876289363356</v>
      </c>
      <c r="T221" s="519"/>
    </row>
    <row r="222" spans="5:24">
      <c r="F222" s="520" t="s">
        <v>2110</v>
      </c>
      <c r="G222" s="551"/>
      <c r="H222" s="507"/>
      <c r="I222" s="522"/>
      <c r="J222" s="522"/>
      <c r="K222" s="523"/>
      <c r="L222" s="522">
        <f t="shared" ref="L222:M222" si="104">L238*L250/10^6</f>
        <v>302.76727899999997</v>
      </c>
      <c r="M222" s="522">
        <f t="shared" si="104"/>
        <v>201.84485266666661</v>
      </c>
      <c r="N222" s="522">
        <f t="shared" ref="N222:R225" si="105">N238*N250/10^6</f>
        <v>526.04829013526341</v>
      </c>
      <c r="O222" s="522">
        <f t="shared" si="105"/>
        <v>1297.8663414217219</v>
      </c>
      <c r="P222" s="522">
        <f t="shared" si="105"/>
        <v>1063.7683764893027</v>
      </c>
      <c r="Q222" s="522">
        <f t="shared" si="105"/>
        <v>1099.9365012899389</v>
      </c>
      <c r="R222" s="522">
        <f t="shared" si="105"/>
        <v>1138.4342788350866</v>
      </c>
      <c r="T222" s="519"/>
    </row>
    <row r="223" spans="5:24">
      <c r="F223" s="520" t="s">
        <v>2095</v>
      </c>
      <c r="G223" s="551"/>
      <c r="H223" s="507"/>
      <c r="I223" s="522"/>
      <c r="J223" s="522"/>
      <c r="K223" s="523"/>
      <c r="L223" s="522">
        <f t="shared" ref="L223:M223" si="106">L239*L251/10^6</f>
        <v>35.560710999999998</v>
      </c>
      <c r="M223" s="522">
        <f t="shared" si="106"/>
        <v>23.707140666666671</v>
      </c>
      <c r="N223" s="522">
        <f t="shared" si="105"/>
        <v>59.822624959448035</v>
      </c>
      <c r="O223" s="522">
        <f t="shared" si="105"/>
        <v>147.59438029995019</v>
      </c>
      <c r="P223" s="522">
        <f t="shared" si="105"/>
        <v>116.21306598814503</v>
      </c>
      <c r="Q223" s="522">
        <f t="shared" si="105"/>
        <v>120.16431023174196</v>
      </c>
      <c r="R223" s="522">
        <f t="shared" si="105"/>
        <v>124.37006108985291</v>
      </c>
      <c r="T223" s="519"/>
    </row>
    <row r="224" spans="5:24">
      <c r="F224" s="520" t="s">
        <v>2096</v>
      </c>
      <c r="G224" s="551"/>
      <c r="H224" s="507"/>
      <c r="I224" s="522"/>
      <c r="J224" s="522"/>
      <c r="K224" s="523"/>
      <c r="L224" s="522">
        <f t="shared" ref="L224:M224" si="107">L240*L252/10^6</f>
        <v>36.841729999999998</v>
      </c>
      <c r="M224" s="522">
        <f t="shared" si="107"/>
        <v>24.561153333333326</v>
      </c>
      <c r="N224" s="522">
        <f t="shared" si="105"/>
        <v>44.716471747665089</v>
      </c>
      <c r="O224" s="522">
        <f t="shared" si="105"/>
        <v>110.32447909583932</v>
      </c>
      <c r="P224" s="522">
        <f t="shared" si="105"/>
        <v>91.928607890387283</v>
      </c>
      <c r="Q224" s="522">
        <f t="shared" si="105"/>
        <v>95.054180558660462</v>
      </c>
      <c r="R224" s="522">
        <f t="shared" si="105"/>
        <v>98.381076878213563</v>
      </c>
      <c r="T224" s="519"/>
    </row>
    <row r="225" spans="5:20">
      <c r="F225" s="552" t="s">
        <v>2111</v>
      </c>
      <c r="G225" s="553"/>
      <c r="H225" s="553"/>
      <c r="I225" s="554"/>
      <c r="J225" s="554"/>
      <c r="K225" s="524"/>
      <c r="L225" s="554">
        <f t="shared" ref="L225:M225" si="108">L241*L253/10^6</f>
        <v>22.816105999999998</v>
      </c>
      <c r="M225" s="554">
        <f t="shared" si="108"/>
        <v>15.210737333333332</v>
      </c>
      <c r="N225" s="554">
        <f t="shared" si="105"/>
        <v>82.288228094415217</v>
      </c>
      <c r="O225" s="554">
        <f t="shared" si="105"/>
        <v>203.02151635454123</v>
      </c>
      <c r="P225" s="554">
        <f t="shared" si="105"/>
        <v>187.06879093236901</v>
      </c>
      <c r="Q225" s="554">
        <f t="shared" si="105"/>
        <v>193.42912982406955</v>
      </c>
      <c r="R225" s="554">
        <f t="shared" si="105"/>
        <v>200.19914936791199</v>
      </c>
      <c r="T225" s="519"/>
    </row>
    <row r="226" spans="5:20">
      <c r="F226" s="556" t="s">
        <v>2097</v>
      </c>
      <c r="G226" s="525"/>
      <c r="H226" s="525"/>
      <c r="I226" s="525"/>
      <c r="J226" s="525"/>
      <c r="K226" s="600"/>
      <c r="L226" s="525"/>
      <c r="M226" s="525"/>
      <c r="N226" s="559" t="s">
        <v>2082</v>
      </c>
      <c r="O226" s="559">
        <v>1.2625723123073302</v>
      </c>
      <c r="P226" s="559">
        <v>-9.080767324920247E-2</v>
      </c>
      <c r="Q226" s="559">
        <v>3.4000000000000252E-2</v>
      </c>
      <c r="R226" s="559">
        <v>3.4999999999999698E-2</v>
      </c>
      <c r="T226" s="519"/>
    </row>
    <row r="227" spans="5:20">
      <c r="F227" s="561" t="s">
        <v>2094</v>
      </c>
      <c r="G227" s="530"/>
      <c r="H227" s="530"/>
      <c r="I227" s="530"/>
      <c r="J227" s="530"/>
      <c r="K227" s="601"/>
      <c r="L227" s="530"/>
      <c r="M227" s="530"/>
      <c r="N227" s="565" t="s">
        <v>2082</v>
      </c>
      <c r="O227" s="565">
        <v>1.2841081118240152</v>
      </c>
      <c r="P227" s="565">
        <v>-7.5823768737721231E-2</v>
      </c>
      <c r="Q227" s="565">
        <v>3.4000000000000252E-2</v>
      </c>
      <c r="R227" s="565">
        <v>3.4999999999999698E-2</v>
      </c>
      <c r="T227" s="519"/>
    </row>
    <row r="228" spans="5:20">
      <c r="F228" s="561" t="s">
        <v>2110</v>
      </c>
      <c r="G228" s="530"/>
      <c r="H228" s="530"/>
      <c r="I228" s="530"/>
      <c r="J228" s="530"/>
      <c r="K228" s="601"/>
      <c r="L228" s="530"/>
      <c r="M228" s="530"/>
      <c r="N228" s="565" t="s">
        <v>2082</v>
      </c>
      <c r="O228" s="565">
        <v>1.248593087448393</v>
      </c>
      <c r="P228" s="565">
        <v>-0.10068758061701755</v>
      </c>
      <c r="Q228" s="565">
        <v>3.4000000000000252E-2</v>
      </c>
      <c r="R228" s="565">
        <v>3.499999999999992E-2</v>
      </c>
      <c r="T228" s="519"/>
    </row>
    <row r="229" spans="5:20">
      <c r="F229" s="561" t="s">
        <v>2095</v>
      </c>
      <c r="G229" s="530"/>
      <c r="H229" s="530"/>
      <c r="I229" s="530"/>
      <c r="J229" s="530"/>
      <c r="K229" s="601"/>
      <c r="L229" s="530"/>
      <c r="M229" s="530"/>
      <c r="N229" s="565" t="s">
        <v>2082</v>
      </c>
      <c r="O229" s="565">
        <v>1.2167485616725187</v>
      </c>
      <c r="P229" s="565">
        <v>-0.12365914652182119</v>
      </c>
      <c r="Q229" s="565">
        <v>3.4000000000000252E-2</v>
      </c>
      <c r="R229" s="565">
        <v>3.499999999999992E-2</v>
      </c>
      <c r="T229" s="519"/>
    </row>
    <row r="230" spans="5:20">
      <c r="F230" s="561" t="s">
        <v>2096</v>
      </c>
      <c r="G230" s="530"/>
      <c r="H230" s="530"/>
      <c r="I230" s="530"/>
      <c r="J230" s="530"/>
      <c r="K230" s="601"/>
      <c r="L230" s="530"/>
      <c r="M230" s="530"/>
      <c r="N230" s="565" t="s">
        <v>2082</v>
      </c>
      <c r="O230" s="565">
        <v>1.2620509654929304</v>
      </c>
      <c r="P230" s="565">
        <v>-9.1173946321961408E-2</v>
      </c>
      <c r="Q230" s="565">
        <v>3.400000000000003E-2</v>
      </c>
      <c r="R230" s="565">
        <v>3.499999999999992E-2</v>
      </c>
      <c r="T230" s="519"/>
    </row>
    <row r="231" spans="5:20">
      <c r="F231" s="566" t="s">
        <v>1941</v>
      </c>
      <c r="G231" s="598"/>
      <c r="H231" s="598"/>
      <c r="I231" s="598"/>
      <c r="J231" s="598"/>
      <c r="K231" s="602"/>
      <c r="L231" s="598"/>
      <c r="M231" s="598"/>
      <c r="N231" s="568" t="s">
        <v>2082</v>
      </c>
      <c r="O231" s="568">
        <v>1.3491167449139279</v>
      </c>
      <c r="P231" s="568">
        <v>-3.2259252157238572E-2</v>
      </c>
      <c r="Q231" s="568">
        <v>3.400000000000003E-2</v>
      </c>
      <c r="R231" s="568">
        <v>3.499999999999992E-2</v>
      </c>
      <c r="T231" s="519"/>
    </row>
    <row r="232" spans="5:20">
      <c r="T232" s="519"/>
    </row>
    <row r="233" spans="5:20">
      <c r="T233" s="519"/>
    </row>
    <row r="234" spans="5:20" outlineLevel="1">
      <c r="F234" s="570" t="s">
        <v>2132</v>
      </c>
      <c r="G234" s="545"/>
      <c r="H234" s="545"/>
      <c r="I234" s="545"/>
      <c r="J234" s="545"/>
      <c r="K234" s="545"/>
      <c r="L234" s="545"/>
      <c r="M234" s="545"/>
      <c r="N234" s="545"/>
      <c r="O234" s="545"/>
      <c r="P234" s="545"/>
      <c r="Q234" s="545"/>
      <c r="R234" s="545"/>
      <c r="T234" s="519"/>
    </row>
    <row r="235" spans="5:20" outlineLevel="1">
      <c r="F235" s="546" t="s">
        <v>2093</v>
      </c>
      <c r="G235" s="547"/>
      <c r="H235" s="547"/>
      <c r="I235" s="513" t="s">
        <v>2047</v>
      </c>
      <c r="J235" s="513" t="s">
        <v>2048</v>
      </c>
      <c r="K235" s="514" t="s">
        <v>2049</v>
      </c>
      <c r="L235" s="513" t="s">
        <v>3118</v>
      </c>
      <c r="M235" s="513" t="s">
        <v>3120</v>
      </c>
      <c r="N235" s="571" t="s">
        <v>2050</v>
      </c>
      <c r="O235" s="571" t="s">
        <v>2051</v>
      </c>
      <c r="P235" s="571" t="s">
        <v>2052</v>
      </c>
      <c r="Q235" s="571" t="s">
        <v>2053</v>
      </c>
      <c r="R235" s="571" t="s">
        <v>2054</v>
      </c>
      <c r="T235" s="519"/>
    </row>
    <row r="236" spans="5:20" outlineLevel="1">
      <c r="F236" s="548" t="s">
        <v>2100</v>
      </c>
      <c r="G236" s="539"/>
      <c r="H236" s="539"/>
      <c r="I236" s="549"/>
      <c r="J236" s="549"/>
      <c r="K236" s="550"/>
      <c r="L236" s="549"/>
      <c r="M236" s="549"/>
      <c r="N236" s="549"/>
      <c r="O236" s="549"/>
      <c r="P236" s="549"/>
      <c r="Q236" s="549"/>
      <c r="R236" s="549"/>
      <c r="T236" s="519"/>
    </row>
    <row r="237" spans="5:20" outlineLevel="1">
      <c r="E237" s="502" t="s">
        <v>1968</v>
      </c>
      <c r="F237" s="520" t="s">
        <v>2094</v>
      </c>
      <c r="G237" s="551"/>
      <c r="H237" s="507"/>
      <c r="I237" s="522"/>
      <c r="J237" s="522"/>
      <c r="K237" s="523"/>
      <c r="L237" s="522">
        <v>14057.411674933232</v>
      </c>
      <c r="M237" s="522">
        <f>L237</f>
        <v>14057.411674933232</v>
      </c>
      <c r="N237" s="522">
        <f>N192</f>
        <v>14017.394492415402</v>
      </c>
      <c r="O237" s="522">
        <f>N237*(1+O$242)</f>
        <v>14409.881538203033</v>
      </c>
      <c r="P237" s="522">
        <f t="shared" ref="P237:R237" si="109">O237*(1+P$242)</f>
        <v>15000.686681269357</v>
      </c>
      <c r="Q237" s="522">
        <f t="shared" si="109"/>
        <v>15510.710028432515</v>
      </c>
      <c r="R237" s="522">
        <f t="shared" si="109"/>
        <v>16053.584879427652</v>
      </c>
      <c r="T237" s="519" t="s">
        <v>2133</v>
      </c>
    </row>
    <row r="238" spans="5:20" outlineLevel="1">
      <c r="E238" s="502" t="s">
        <v>1968</v>
      </c>
      <c r="F238" s="520" t="s">
        <v>2110</v>
      </c>
      <c r="G238" s="551"/>
      <c r="H238" s="507"/>
      <c r="I238" s="522"/>
      <c r="J238" s="522"/>
      <c r="K238" s="523"/>
      <c r="L238" s="522">
        <v>19664.043579918165</v>
      </c>
      <c r="M238" s="522">
        <f t="shared" ref="M238:M241" si="110">L238</f>
        <v>19664.043579918165</v>
      </c>
      <c r="N238" s="522">
        <f t="shared" ref="N238:N241" si="111">N193</f>
        <v>20499.381313318052</v>
      </c>
      <c r="O238" s="522">
        <f t="shared" ref="O238:R241" si="112">N238*(1+O$242)</f>
        <v>21073.363990090958</v>
      </c>
      <c r="P238" s="522">
        <f t="shared" si="112"/>
        <v>21937.371913684685</v>
      </c>
      <c r="Q238" s="522">
        <f t="shared" si="112"/>
        <v>22683.242558749964</v>
      </c>
      <c r="R238" s="522">
        <f t="shared" si="112"/>
        <v>23477.156048306209</v>
      </c>
      <c r="T238" s="519"/>
    </row>
    <row r="239" spans="5:20" outlineLevel="1">
      <c r="E239" s="502" t="s">
        <v>1968</v>
      </c>
      <c r="F239" s="520" t="s">
        <v>2095</v>
      </c>
      <c r="G239" s="551"/>
      <c r="H239" s="507"/>
      <c r="I239" s="522"/>
      <c r="J239" s="522"/>
      <c r="K239" s="523"/>
      <c r="L239" s="522">
        <v>7040.3308255790935</v>
      </c>
      <c r="M239" s="522">
        <f t="shared" si="110"/>
        <v>7040.3308255790935</v>
      </c>
      <c r="N239" s="522">
        <f t="shared" si="111"/>
        <v>7106.2314345018449</v>
      </c>
      <c r="O239" s="522">
        <f t="shared" si="112"/>
        <v>7305.2059146678966</v>
      </c>
      <c r="P239" s="522">
        <f t="shared" si="112"/>
        <v>7604.7193571692796</v>
      </c>
      <c r="Q239" s="522">
        <f t="shared" si="112"/>
        <v>7863.2798153130352</v>
      </c>
      <c r="R239" s="522">
        <f t="shared" si="112"/>
        <v>8138.4946088489905</v>
      </c>
      <c r="T239" s="519"/>
    </row>
    <row r="240" spans="5:20" outlineLevel="1">
      <c r="E240" s="502" t="s">
        <v>1968</v>
      </c>
      <c r="F240" s="520" t="s">
        <v>2096</v>
      </c>
      <c r="G240" s="551"/>
      <c r="H240" s="507"/>
      <c r="I240" s="522"/>
      <c r="J240" s="522"/>
      <c r="K240" s="523"/>
      <c r="L240" s="522">
        <v>5603.3049429657794</v>
      </c>
      <c r="M240" s="522">
        <f t="shared" si="110"/>
        <v>5603.3049429657794</v>
      </c>
      <c r="N240" s="522">
        <f t="shared" si="111"/>
        <v>4080.590577733697</v>
      </c>
      <c r="O240" s="522">
        <f t="shared" si="112"/>
        <v>4194.8471139102403</v>
      </c>
      <c r="P240" s="522">
        <f t="shared" si="112"/>
        <v>4366.8358455805601</v>
      </c>
      <c r="Q240" s="522">
        <f t="shared" si="112"/>
        <v>4515.3082643302996</v>
      </c>
      <c r="R240" s="522">
        <f t="shared" si="112"/>
        <v>4673.34405358186</v>
      </c>
      <c r="T240" s="519"/>
    </row>
    <row r="241" spans="5:20" outlineLevel="1">
      <c r="E241" s="502" t="s">
        <v>1968</v>
      </c>
      <c r="F241" s="572" t="s">
        <v>1941</v>
      </c>
      <c r="G241" s="573"/>
      <c r="H241" s="573"/>
      <c r="I241" s="574"/>
      <c r="J241" s="574"/>
      <c r="K241" s="575"/>
      <c r="L241" s="574">
        <v>1132.0882207006052</v>
      </c>
      <c r="M241" s="574">
        <f t="shared" si="110"/>
        <v>1132.0882207006052</v>
      </c>
      <c r="N241" s="574">
        <f t="shared" si="111"/>
        <v>2449.7835098069431</v>
      </c>
      <c r="O241" s="574">
        <f t="shared" si="112"/>
        <v>2518.3774480815378</v>
      </c>
      <c r="P241" s="574">
        <f t="shared" si="112"/>
        <v>2621.6309234528808</v>
      </c>
      <c r="Q241" s="574">
        <f t="shared" si="112"/>
        <v>2710.7663748502787</v>
      </c>
      <c r="R241" s="574">
        <f t="shared" si="112"/>
        <v>2805.6431979700383</v>
      </c>
      <c r="T241" s="519"/>
    </row>
    <row r="242" spans="5:20" outlineLevel="1">
      <c r="F242" s="576" t="s">
        <v>2102</v>
      </c>
      <c r="G242" s="576"/>
      <c r="H242" s="576"/>
      <c r="I242" s="576"/>
      <c r="J242" s="576"/>
      <c r="K242" s="576"/>
      <c r="L242" s="576"/>
      <c r="M242" s="576"/>
      <c r="N242" s="562">
        <v>3.1E-2</v>
      </c>
      <c r="O242" s="562">
        <v>2.7999999999999997E-2</v>
      </c>
      <c r="P242" s="562">
        <v>4.0999999999999995E-2</v>
      </c>
      <c r="Q242" s="562">
        <v>3.4000000000000002E-2</v>
      </c>
      <c r="R242" s="562">
        <v>3.5000000000000003E-2</v>
      </c>
      <c r="T242" s="519"/>
    </row>
    <row r="243" spans="5:20" outlineLevel="1">
      <c r="T243" s="519"/>
    </row>
    <row r="244" spans="5:20" outlineLevel="1">
      <c r="T244" s="519"/>
    </row>
    <row r="245" spans="5:20" outlineLevel="1">
      <c r="T245" s="519"/>
    </row>
    <row r="246" spans="5:20" outlineLevel="1">
      <c r="F246" s="570" t="s">
        <v>2134</v>
      </c>
      <c r="G246" s="545"/>
      <c r="H246" s="545"/>
      <c r="I246" s="545"/>
      <c r="J246" s="545"/>
      <c r="K246" s="545"/>
      <c r="L246" s="545"/>
      <c r="M246" s="545"/>
      <c r="N246" s="545"/>
      <c r="O246" s="545"/>
      <c r="P246" s="545"/>
      <c r="Q246" s="545"/>
      <c r="R246" s="545"/>
      <c r="T246" s="519"/>
    </row>
    <row r="247" spans="5:20" outlineLevel="1">
      <c r="F247" s="546" t="s">
        <v>2093</v>
      </c>
      <c r="G247" s="547"/>
      <c r="H247" s="547"/>
      <c r="I247" s="513" t="s">
        <v>2047</v>
      </c>
      <c r="J247" s="513" t="s">
        <v>2048</v>
      </c>
      <c r="K247" s="514" t="s">
        <v>2049</v>
      </c>
      <c r="L247" s="513" t="s">
        <v>3118</v>
      </c>
      <c r="M247" s="513" t="s">
        <v>3120</v>
      </c>
      <c r="N247" s="571" t="s">
        <v>2050</v>
      </c>
      <c r="O247" s="571" t="s">
        <v>2051</v>
      </c>
      <c r="P247" s="571" t="s">
        <v>2052</v>
      </c>
      <c r="Q247" s="571" t="s">
        <v>2053</v>
      </c>
      <c r="R247" s="571" t="s">
        <v>2054</v>
      </c>
      <c r="T247" s="519"/>
    </row>
    <row r="248" spans="5:20" outlineLevel="1">
      <c r="F248" s="548" t="s">
        <v>2105</v>
      </c>
      <c r="G248" s="539"/>
      <c r="H248" s="539"/>
      <c r="I248" s="549"/>
      <c r="J248" s="549"/>
      <c r="K248" s="550"/>
      <c r="L248" s="549">
        <f t="shared" ref="L248:M248" si="113">SUM(L249:L253)</f>
        <v>57661</v>
      </c>
      <c r="M248" s="549">
        <f t="shared" si="113"/>
        <v>38440.666666666657</v>
      </c>
      <c r="N248" s="549">
        <f>SUM(N249:N253)</f>
        <v>96101.666666666672</v>
      </c>
      <c r="O248" s="549">
        <f t="shared" ref="O248:R248" si="114">SUM(O249:O253)</f>
        <v>230644</v>
      </c>
      <c r="P248" s="549">
        <f t="shared" si="114"/>
        <v>190647.26448219878</v>
      </c>
      <c r="Q248" s="549">
        <f t="shared" si="114"/>
        <v>190647.26448219878</v>
      </c>
      <c r="R248" s="549">
        <f t="shared" si="114"/>
        <v>190647.26448219878</v>
      </c>
      <c r="T248" s="519"/>
    </row>
    <row r="249" spans="5:20" outlineLevel="1">
      <c r="E249" s="502" t="s">
        <v>1968</v>
      </c>
      <c r="F249" s="520" t="s">
        <v>2094</v>
      </c>
      <c r="G249" s="551"/>
      <c r="H249" s="507"/>
      <c r="I249" s="522"/>
      <c r="J249" s="522"/>
      <c r="K249" s="523"/>
      <c r="L249" s="522">
        <v>10484</v>
      </c>
      <c r="M249" s="522">
        <f>N249-L249</f>
        <v>6989.3333333333321</v>
      </c>
      <c r="N249" s="522">
        <f>L249/3*5</f>
        <v>17473.333333333332</v>
      </c>
      <c r="O249" s="522">
        <f>N249/5*12</f>
        <v>41936</v>
      </c>
      <c r="P249" s="522">
        <f>O249*(1+X207)</f>
        <v>34466.99083409716</v>
      </c>
      <c r="Q249" s="522">
        <f t="shared" ref="Q249:R249" si="115">P249</f>
        <v>34466.99083409716</v>
      </c>
      <c r="R249" s="522">
        <f t="shared" si="115"/>
        <v>34466.99083409716</v>
      </c>
      <c r="T249" s="519" t="s">
        <v>2135</v>
      </c>
    </row>
    <row r="250" spans="5:20" outlineLevel="1">
      <c r="E250" s="502" t="s">
        <v>1968</v>
      </c>
      <c r="F250" s="520" t="s">
        <v>2110</v>
      </c>
      <c r="G250" s="551"/>
      <c r="H250" s="507"/>
      <c r="I250" s="522"/>
      <c r="J250" s="522"/>
      <c r="K250" s="523"/>
      <c r="L250" s="522">
        <v>15397</v>
      </c>
      <c r="M250" s="522">
        <f t="shared" ref="M250:M253" si="116">N250-L250</f>
        <v>10264.666666666664</v>
      </c>
      <c r="N250" s="522">
        <f t="shared" ref="N250:N253" si="117">L250/3*5</f>
        <v>25661.666666666664</v>
      </c>
      <c r="O250" s="522">
        <f t="shared" ref="O250:O253" si="118">N250/5*12</f>
        <v>61588</v>
      </c>
      <c r="P250" s="522">
        <f>O250*(1+X208)</f>
        <v>48491.149289661109</v>
      </c>
      <c r="Q250" s="522">
        <f t="shared" ref="Q250:R250" si="119">P250</f>
        <v>48491.149289661109</v>
      </c>
      <c r="R250" s="522">
        <f t="shared" si="119"/>
        <v>48491.149289661109</v>
      </c>
      <c r="T250" s="519" t="s">
        <v>1947</v>
      </c>
    </row>
    <row r="251" spans="5:20" outlineLevel="1">
      <c r="E251" s="502" t="s">
        <v>1968</v>
      </c>
      <c r="F251" s="520" t="s">
        <v>2095</v>
      </c>
      <c r="G251" s="551"/>
      <c r="H251" s="507"/>
      <c r="I251" s="522"/>
      <c r="J251" s="522"/>
      <c r="K251" s="523"/>
      <c r="L251" s="522">
        <v>5051</v>
      </c>
      <c r="M251" s="522">
        <f t="shared" si="116"/>
        <v>3367.3333333333339</v>
      </c>
      <c r="N251" s="522">
        <f t="shared" si="117"/>
        <v>8418.3333333333339</v>
      </c>
      <c r="O251" s="522">
        <f t="shared" si="118"/>
        <v>20204</v>
      </c>
      <c r="P251" s="522">
        <f>O251*(1+X209)</f>
        <v>15281.703443610477</v>
      </c>
      <c r="Q251" s="522">
        <f t="shared" ref="Q251:R251" si="120">P251</f>
        <v>15281.703443610477</v>
      </c>
      <c r="R251" s="522">
        <f t="shared" si="120"/>
        <v>15281.703443610477</v>
      </c>
      <c r="T251" s="519" t="s">
        <v>2136</v>
      </c>
    </row>
    <row r="252" spans="5:20" outlineLevel="1">
      <c r="E252" s="502" t="s">
        <v>1968</v>
      </c>
      <c r="F252" s="520" t="s">
        <v>2096</v>
      </c>
      <c r="G252" s="551"/>
      <c r="H252" s="507"/>
      <c r="I252" s="522"/>
      <c r="J252" s="522"/>
      <c r="K252" s="523"/>
      <c r="L252" s="522">
        <v>6575</v>
      </c>
      <c r="M252" s="522">
        <f t="shared" si="116"/>
        <v>4383.3333333333321</v>
      </c>
      <c r="N252" s="522">
        <f t="shared" si="117"/>
        <v>10958.333333333332</v>
      </c>
      <c r="O252" s="522">
        <f t="shared" si="118"/>
        <v>26300</v>
      </c>
      <c r="P252" s="522">
        <f>O252*(1+X210)</f>
        <v>21051.537346754925</v>
      </c>
      <c r="Q252" s="522">
        <f t="shared" ref="Q252:R252" si="121">P252</f>
        <v>21051.537346754925</v>
      </c>
      <c r="R252" s="522">
        <f t="shared" si="121"/>
        <v>21051.537346754925</v>
      </c>
      <c r="T252" s="519" t="s">
        <v>1948</v>
      </c>
    </row>
    <row r="253" spans="5:20" outlineLevel="1">
      <c r="E253" s="502" t="s">
        <v>1968</v>
      </c>
      <c r="F253" s="552" t="s">
        <v>1941</v>
      </c>
      <c r="G253" s="553"/>
      <c r="H253" s="553"/>
      <c r="I253" s="554"/>
      <c r="J253" s="554"/>
      <c r="K253" s="524"/>
      <c r="L253" s="554">
        <v>20154</v>
      </c>
      <c r="M253" s="554">
        <f t="shared" si="116"/>
        <v>13436</v>
      </c>
      <c r="N253" s="554">
        <f t="shared" si="117"/>
        <v>33590</v>
      </c>
      <c r="O253" s="554">
        <f t="shared" si="118"/>
        <v>80616</v>
      </c>
      <c r="P253" s="522">
        <f>O253*(1+X211)</f>
        <v>71355.883568075122</v>
      </c>
      <c r="Q253" s="554">
        <f t="shared" ref="Q253:R253" si="122">P253</f>
        <v>71355.883568075122</v>
      </c>
      <c r="R253" s="554">
        <f t="shared" si="122"/>
        <v>71355.883568075122</v>
      </c>
      <c r="T253" s="519" t="s">
        <v>1949</v>
      </c>
    </row>
    <row r="254" spans="5:20" ht="12.75" outlineLevel="1" thickBot="1">
      <c r="F254" s="556" t="s">
        <v>2097</v>
      </c>
      <c r="G254" s="525"/>
      <c r="H254" s="525"/>
      <c r="I254" s="525"/>
      <c r="J254" s="525"/>
      <c r="K254" s="600"/>
      <c r="L254" s="525"/>
      <c r="M254" s="525"/>
      <c r="N254" s="559" t="s">
        <v>2082</v>
      </c>
      <c r="O254" s="559">
        <v>1.2045487457433146</v>
      </c>
      <c r="P254" s="559">
        <v>-0.12412143595722502</v>
      </c>
      <c r="Q254" s="559">
        <v>0</v>
      </c>
      <c r="R254" s="559">
        <v>0</v>
      </c>
      <c r="T254" s="519" t="s">
        <v>2137</v>
      </c>
    </row>
    <row r="255" spans="5:20" ht="12.75" outlineLevel="1" thickBot="1">
      <c r="F255" s="561" t="s">
        <v>2094</v>
      </c>
      <c r="G255" s="582"/>
      <c r="H255" s="530"/>
      <c r="I255" s="530"/>
      <c r="J255" s="530"/>
      <c r="K255" s="601"/>
      <c r="L255" s="530"/>
      <c r="M255" s="530"/>
      <c r="N255" s="565" t="s">
        <v>2082</v>
      </c>
      <c r="O255" s="565">
        <v>1.2218950504124657</v>
      </c>
      <c r="P255" s="565">
        <v>-0.11222264047811814</v>
      </c>
      <c r="Q255" s="565">
        <v>0</v>
      </c>
      <c r="R255" s="565">
        <v>0</v>
      </c>
      <c r="T255" s="519" t="s">
        <v>2138</v>
      </c>
    </row>
    <row r="256" spans="5:20" ht="12.75" outlineLevel="1" thickBot="1">
      <c r="F256" s="561" t="s">
        <v>2110</v>
      </c>
      <c r="G256" s="582"/>
      <c r="H256" s="530"/>
      <c r="I256" s="530"/>
      <c r="J256" s="530"/>
      <c r="K256" s="601"/>
      <c r="L256" s="530"/>
      <c r="M256" s="530"/>
      <c r="N256" s="565" t="s">
        <v>2082</v>
      </c>
      <c r="O256" s="565">
        <v>1.1873473613311214</v>
      </c>
      <c r="P256" s="565">
        <v>-0.13610718599137117</v>
      </c>
      <c r="Q256" s="565">
        <v>0</v>
      </c>
      <c r="R256" s="565">
        <v>0</v>
      </c>
      <c r="T256" s="519"/>
    </row>
    <row r="257" spans="5:18" ht="12.75" outlineLevel="1" thickBot="1">
      <c r="F257" s="561" t="s">
        <v>2095</v>
      </c>
      <c r="G257" s="582"/>
      <c r="H257" s="530"/>
      <c r="I257" s="530"/>
      <c r="J257" s="530"/>
      <c r="K257" s="601"/>
      <c r="L257" s="530"/>
      <c r="M257" s="530"/>
      <c r="N257" s="565" t="s">
        <v>2082</v>
      </c>
      <c r="O257" s="565">
        <v>1.1563701961794925</v>
      </c>
      <c r="P257" s="565">
        <v>-0.15817401202864645</v>
      </c>
      <c r="Q257" s="565">
        <v>0</v>
      </c>
      <c r="R257" s="565">
        <v>0</v>
      </c>
    </row>
    <row r="258" spans="5:18" ht="12.75" outlineLevel="1" thickBot="1">
      <c r="F258" s="561" t="s">
        <v>2096</v>
      </c>
      <c r="G258" s="582"/>
      <c r="H258" s="530"/>
      <c r="I258" s="530"/>
      <c r="J258" s="530"/>
      <c r="K258" s="601"/>
      <c r="L258" s="530"/>
      <c r="M258" s="530"/>
      <c r="N258" s="565" t="s">
        <v>2082</v>
      </c>
      <c r="O258" s="565">
        <v>1.2004386823861188</v>
      </c>
      <c r="P258" s="565">
        <v>-0.12696824814789776</v>
      </c>
      <c r="Q258" s="565">
        <v>0</v>
      </c>
      <c r="R258" s="565">
        <v>0</v>
      </c>
    </row>
    <row r="259" spans="5:18" ht="12.75" outlineLevel="1" thickBot="1">
      <c r="F259" s="566" t="s">
        <v>1941</v>
      </c>
      <c r="G259" s="582"/>
      <c r="H259" s="598"/>
      <c r="I259" s="598"/>
      <c r="J259" s="598"/>
      <c r="K259" s="602"/>
      <c r="L259" s="598"/>
      <c r="M259" s="598"/>
      <c r="N259" s="568" t="s">
        <v>2082</v>
      </c>
      <c r="O259" s="568">
        <v>1.2851330203442881</v>
      </c>
      <c r="P259" s="568">
        <v>-7.0373921380632698E-2</v>
      </c>
      <c r="Q259" s="568">
        <v>0</v>
      </c>
      <c r="R259" s="568">
        <v>0</v>
      </c>
    </row>
    <row r="262" spans="5:18">
      <c r="E262" s="502" t="s">
        <v>1652</v>
      </c>
      <c r="F262" s="543" t="s">
        <v>2139</v>
      </c>
      <c r="G262" s="544"/>
      <c r="H262" s="544"/>
      <c r="I262" s="545"/>
      <c r="J262" s="545"/>
      <c r="K262" s="545">
        <v>0</v>
      </c>
      <c r="L262" s="545"/>
      <c r="M262" s="545"/>
      <c r="N262" s="545">
        <v>0</v>
      </c>
      <c r="O262" s="545">
        <v>8</v>
      </c>
      <c r="P262" s="545">
        <v>4</v>
      </c>
      <c r="Q262" s="545">
        <v>0</v>
      </c>
      <c r="R262" s="545">
        <v>0</v>
      </c>
    </row>
    <row r="263" spans="5:18">
      <c r="F263" s="546" t="s">
        <v>2093</v>
      </c>
      <c r="G263" s="547"/>
      <c r="H263" s="547"/>
      <c r="I263" s="513" t="s">
        <v>2047</v>
      </c>
      <c r="J263" s="513" t="s">
        <v>2048</v>
      </c>
      <c r="K263" s="514" t="s">
        <v>2049</v>
      </c>
      <c r="L263" s="513" t="s">
        <v>3118</v>
      </c>
      <c r="M263" s="513" t="s">
        <v>3120</v>
      </c>
      <c r="N263" s="515" t="s">
        <v>2050</v>
      </c>
      <c r="O263" s="515" t="s">
        <v>2051</v>
      </c>
      <c r="P263" s="515" t="s">
        <v>2052</v>
      </c>
      <c r="Q263" s="515" t="s">
        <v>2053</v>
      </c>
      <c r="R263" s="515" t="s">
        <v>2054</v>
      </c>
    </row>
    <row r="264" spans="5:18">
      <c r="F264" s="548" t="s">
        <v>2076</v>
      </c>
      <c r="G264" s="539"/>
      <c r="H264" s="539"/>
      <c r="I264" s="549"/>
      <c r="J264" s="549"/>
      <c r="K264" s="550"/>
      <c r="L264" s="549"/>
      <c r="M264" s="549"/>
      <c r="N264" s="549">
        <f>SUM(N265:N268)</f>
        <v>0</v>
      </c>
      <c r="O264" s="549">
        <f>SUM(O265:O268)</f>
        <v>6605.4549975816462</v>
      </c>
      <c r="P264" s="549">
        <f>SUM(P265:P268)</f>
        <v>8093.7444164468407</v>
      </c>
      <c r="Q264" s="549">
        <f t="shared" ref="Q264:R264" si="123">SUM(Q265:Q268)</f>
        <v>6343.9922205117427</v>
      </c>
      <c r="R264" s="549">
        <f t="shared" si="123"/>
        <v>6112.2614137291366</v>
      </c>
    </row>
    <row r="265" spans="5:18">
      <c r="F265" s="520" t="s">
        <v>2094</v>
      </c>
      <c r="G265" s="551"/>
      <c r="H265" s="507"/>
      <c r="I265" s="522"/>
      <c r="J265" s="522"/>
      <c r="K265" s="523"/>
      <c r="L265" s="522"/>
      <c r="M265" s="522"/>
      <c r="N265" s="522">
        <f>N279*N290/10^6</f>
        <v>0</v>
      </c>
      <c r="O265" s="522">
        <f>O279*O290/10^6</f>
        <v>4551.6730104595954</v>
      </c>
      <c r="P265" s="522">
        <f>P279*P290/10^6</f>
        <v>5530.8261985155023</v>
      </c>
      <c r="Q265" s="522">
        <f t="shared" ref="Q265:R265" si="124">Q279*Q290/10^6</f>
        <v>4152.581568340227</v>
      </c>
      <c r="R265" s="522">
        <f t="shared" si="124"/>
        <v>3909.1838271432375</v>
      </c>
    </row>
    <row r="266" spans="5:18">
      <c r="F266" s="520" t="s">
        <v>2095</v>
      </c>
      <c r="G266" s="551"/>
      <c r="H266" s="507"/>
      <c r="I266" s="522"/>
      <c r="J266" s="522"/>
      <c r="K266" s="523"/>
      <c r="L266" s="522"/>
      <c r="M266" s="522"/>
      <c r="N266" s="522">
        <f t="shared" ref="N266:R268" si="125">N280*N291/10^6</f>
        <v>0</v>
      </c>
      <c r="O266" s="522">
        <f t="shared" si="125"/>
        <v>1060.1221777025444</v>
      </c>
      <c r="P266" s="522">
        <f t="shared" si="125"/>
        <v>1285.8607115123434</v>
      </c>
      <c r="Q266" s="522">
        <f t="shared" si="125"/>
        <v>1061.2132763453544</v>
      </c>
      <c r="R266" s="522">
        <f t="shared" si="125"/>
        <v>1058.3401447522647</v>
      </c>
    </row>
    <row r="267" spans="5:18">
      <c r="F267" s="520" t="s">
        <v>2096</v>
      </c>
      <c r="G267" s="551"/>
      <c r="H267" s="507"/>
      <c r="I267" s="522"/>
      <c r="J267" s="522"/>
      <c r="K267" s="523"/>
      <c r="L267" s="522"/>
      <c r="M267" s="522"/>
      <c r="N267" s="522">
        <f t="shared" si="125"/>
        <v>0</v>
      </c>
      <c r="O267" s="522">
        <f t="shared" si="125"/>
        <v>778.7061690550579</v>
      </c>
      <c r="P267" s="522">
        <f t="shared" si="125"/>
        <v>901.01320556191229</v>
      </c>
      <c r="Q267" s="522">
        <f t="shared" si="125"/>
        <v>795.34869901281479</v>
      </c>
      <c r="R267" s="522">
        <f t="shared" si="125"/>
        <v>836.91166117911803</v>
      </c>
    </row>
    <row r="268" spans="5:18">
      <c r="F268" s="552" t="s">
        <v>1941</v>
      </c>
      <c r="G268" s="553"/>
      <c r="H268" s="553"/>
      <c r="I268" s="554"/>
      <c r="J268" s="554"/>
      <c r="K268" s="524"/>
      <c r="L268" s="554"/>
      <c r="M268" s="554"/>
      <c r="N268" s="554">
        <f t="shared" si="125"/>
        <v>0</v>
      </c>
      <c r="O268" s="554">
        <f t="shared" si="125"/>
        <v>214.95364036444863</v>
      </c>
      <c r="P268" s="554">
        <f t="shared" si="125"/>
        <v>376.0443008570831</v>
      </c>
      <c r="Q268" s="554">
        <f t="shared" si="125"/>
        <v>334.84867681334595</v>
      </c>
      <c r="R268" s="554">
        <f t="shared" si="125"/>
        <v>307.82578065451679</v>
      </c>
    </row>
    <row r="269" spans="5:18">
      <c r="F269" s="556" t="s">
        <v>2097</v>
      </c>
      <c r="G269" s="525"/>
      <c r="H269" s="525"/>
      <c r="I269" s="525"/>
      <c r="J269" s="525"/>
      <c r="K269" s="600"/>
      <c r="L269" s="525"/>
      <c r="M269" s="525"/>
      <c r="N269" s="559" t="s">
        <v>2082</v>
      </c>
      <c r="O269" s="559">
        <v>11.005136679560424</v>
      </c>
      <c r="P269" s="559">
        <v>-0.28945563445789035</v>
      </c>
      <c r="Q269" s="559">
        <v>-0.20394109814566663</v>
      </c>
      <c r="R269" s="559">
        <v>3.499999999999992E-2</v>
      </c>
    </row>
    <row r="270" spans="5:18">
      <c r="F270" s="561" t="s">
        <v>2094</v>
      </c>
      <c r="G270" s="530"/>
      <c r="H270" s="530"/>
      <c r="I270" s="530"/>
      <c r="J270" s="530"/>
      <c r="K270" s="601"/>
      <c r="L270" s="530"/>
      <c r="M270" s="530"/>
      <c r="N270" s="565" t="s">
        <v>2082</v>
      </c>
      <c r="O270" s="565">
        <v>10.993945002837735</v>
      </c>
      <c r="P270" s="565">
        <v>-0.29833583721377277</v>
      </c>
      <c r="Q270" s="565">
        <v>-0.1729222861014077</v>
      </c>
      <c r="R270" s="565">
        <v>3.4999999999999698E-2</v>
      </c>
    </row>
    <row r="271" spans="5:18">
      <c r="F271" s="561" t="s">
        <v>2095</v>
      </c>
      <c r="G271" s="530"/>
      <c r="H271" s="530"/>
      <c r="I271" s="530"/>
      <c r="J271" s="530"/>
      <c r="K271" s="601"/>
      <c r="L271" s="530"/>
      <c r="M271" s="530"/>
      <c r="N271" s="565" t="s">
        <v>2082</v>
      </c>
      <c r="O271" s="565">
        <v>10.991789197826783</v>
      </c>
      <c r="P271" s="565">
        <v>-0.29921311605658041</v>
      </c>
      <c r="Q271" s="565">
        <v>-0.15305546669922476</v>
      </c>
      <c r="R271" s="565">
        <v>3.499999999999992E-2</v>
      </c>
    </row>
    <row r="272" spans="5:18">
      <c r="F272" s="561" t="s">
        <v>2096</v>
      </c>
      <c r="G272" s="530"/>
      <c r="H272" s="530"/>
      <c r="I272" s="530"/>
      <c r="J272" s="530"/>
      <c r="K272" s="601"/>
      <c r="L272" s="530"/>
      <c r="M272" s="530"/>
      <c r="N272" s="565" t="s">
        <v>2082</v>
      </c>
      <c r="O272" s="565">
        <v>10.936615013124625</v>
      </c>
      <c r="P272" s="565">
        <v>-0.37312843510374327</v>
      </c>
      <c r="Q272" s="565">
        <v>-0.52831279111121798</v>
      </c>
      <c r="R272" s="565">
        <v>3.499999999999992E-2</v>
      </c>
    </row>
    <row r="273" spans="5:20">
      <c r="F273" s="566" t="s">
        <v>1941</v>
      </c>
      <c r="G273" s="598"/>
      <c r="H273" s="598"/>
      <c r="I273" s="598"/>
      <c r="J273" s="598"/>
      <c r="K273" s="602"/>
      <c r="L273" s="598"/>
      <c r="M273" s="598"/>
      <c r="N273" s="568" t="s">
        <v>2082</v>
      </c>
      <c r="O273" s="568">
        <v>11.521573731192632</v>
      </c>
      <c r="P273" s="568">
        <v>0.19303933871798895</v>
      </c>
      <c r="Q273" s="568">
        <v>-0.13444164154754823</v>
      </c>
      <c r="R273" s="568">
        <v>3.4999999999999698E-2</v>
      </c>
      <c r="T273" s="519"/>
    </row>
    <row r="274" spans="5:20">
      <c r="T274" s="519"/>
    </row>
    <row r="275" spans="5:20">
      <c r="T275" s="519"/>
    </row>
    <row r="276" spans="5:20" outlineLevel="1">
      <c r="F276" s="570" t="s">
        <v>2140</v>
      </c>
      <c r="G276" s="545"/>
      <c r="H276" s="545"/>
      <c r="I276" s="545"/>
      <c r="J276" s="545"/>
      <c r="K276" s="545"/>
      <c r="L276" s="545"/>
      <c r="M276" s="545"/>
      <c r="N276" s="545"/>
      <c r="O276" s="545"/>
      <c r="P276" s="545"/>
      <c r="Q276" s="545"/>
      <c r="R276" s="545"/>
      <c r="T276" s="519"/>
    </row>
    <row r="277" spans="5:20" outlineLevel="1">
      <c r="F277" s="546" t="s">
        <v>2099</v>
      </c>
      <c r="G277" s="547"/>
      <c r="H277" s="547"/>
      <c r="I277" s="513" t="s">
        <v>2047</v>
      </c>
      <c r="J277" s="513" t="s">
        <v>2048</v>
      </c>
      <c r="K277" s="514" t="s">
        <v>2049</v>
      </c>
      <c r="L277" s="513"/>
      <c r="M277" s="513"/>
      <c r="N277" s="571" t="s">
        <v>2050</v>
      </c>
      <c r="O277" s="571" t="s">
        <v>2051</v>
      </c>
      <c r="P277" s="571" t="s">
        <v>2052</v>
      </c>
      <c r="Q277" s="571" t="s">
        <v>2053</v>
      </c>
      <c r="R277" s="571" t="s">
        <v>2054</v>
      </c>
      <c r="T277" s="519"/>
    </row>
    <row r="278" spans="5:20" outlineLevel="1">
      <c r="F278" s="548" t="s">
        <v>2100</v>
      </c>
      <c r="G278" s="539"/>
      <c r="H278" s="539"/>
      <c r="I278" s="549"/>
      <c r="J278" s="549"/>
      <c r="K278" s="550"/>
      <c r="L278" s="549"/>
      <c r="M278" s="549"/>
      <c r="N278" s="549"/>
      <c r="O278" s="549"/>
      <c r="P278" s="549"/>
      <c r="Q278" s="549"/>
      <c r="R278" s="549"/>
      <c r="T278" s="519" t="s">
        <v>2141</v>
      </c>
    </row>
    <row r="279" spans="5:20" outlineLevel="1">
      <c r="E279" s="502" t="s">
        <v>1925</v>
      </c>
      <c r="F279" s="520" t="s">
        <v>2094</v>
      </c>
      <c r="G279" s="551"/>
      <c r="H279" s="507"/>
      <c r="I279" s="522"/>
      <c r="J279" s="522"/>
      <c r="K279" s="523"/>
      <c r="L279" s="522"/>
      <c r="M279" s="522"/>
      <c r="N279" s="522"/>
      <c r="O279" s="522">
        <f>O59</f>
        <v>31249.471428980582</v>
      </c>
      <c r="P279" s="522">
        <f>P59</f>
        <v>32530.699757568782</v>
      </c>
      <c r="Q279" s="522">
        <f>Q59</f>
        <v>33636.743549326122</v>
      </c>
      <c r="R279" s="522">
        <f>R59</f>
        <v>34814.029573552536</v>
      </c>
      <c r="T279" s="519"/>
    </row>
    <row r="280" spans="5:20" outlineLevel="1">
      <c r="E280" s="502" t="s">
        <v>1925</v>
      </c>
      <c r="F280" s="520" t="s">
        <v>2095</v>
      </c>
      <c r="G280" s="551"/>
      <c r="H280" s="507"/>
      <c r="I280" s="522"/>
      <c r="J280" s="522"/>
      <c r="K280" s="523"/>
      <c r="L280" s="522"/>
      <c r="M280" s="522"/>
      <c r="N280" s="522"/>
      <c r="O280" s="522">
        <f t="shared" ref="O280:R282" si="126">O60</f>
        <v>12705.203471986391</v>
      </c>
      <c r="P280" s="522">
        <f t="shared" si="126"/>
        <v>13226.116814337833</v>
      </c>
      <c r="Q280" s="522">
        <f t="shared" si="126"/>
        <v>13675.804786025319</v>
      </c>
      <c r="R280" s="522">
        <f t="shared" si="126"/>
        <v>14154.457953536205</v>
      </c>
      <c r="T280" s="519"/>
    </row>
    <row r="281" spans="5:20" outlineLevel="1">
      <c r="E281" s="502" t="s">
        <v>1925</v>
      </c>
      <c r="F281" s="520" t="s">
        <v>2096</v>
      </c>
      <c r="G281" s="551"/>
      <c r="H281" s="507"/>
      <c r="I281" s="522"/>
      <c r="J281" s="522"/>
      <c r="K281" s="523"/>
      <c r="L281" s="522"/>
      <c r="M281" s="522"/>
      <c r="N281" s="522"/>
      <c r="O281" s="522">
        <f t="shared" si="126"/>
        <v>7016.1715365872797</v>
      </c>
      <c r="P281" s="522">
        <f t="shared" si="126"/>
        <v>7303.8345695873577</v>
      </c>
      <c r="Q281" s="522">
        <f t="shared" si="126"/>
        <v>7552.1649449533279</v>
      </c>
      <c r="R281" s="522">
        <f t="shared" si="126"/>
        <v>7816.4907180266937</v>
      </c>
      <c r="T281" s="519"/>
    </row>
    <row r="282" spans="5:20" outlineLevel="1">
      <c r="E282" s="502" t="s">
        <v>1925</v>
      </c>
      <c r="F282" s="572" t="s">
        <v>1941</v>
      </c>
      <c r="G282" s="573"/>
      <c r="H282" s="573"/>
      <c r="I282" s="574"/>
      <c r="J282" s="574"/>
      <c r="K282" s="575"/>
      <c r="L282" s="574"/>
      <c r="M282" s="574"/>
      <c r="N282" s="574"/>
      <c r="O282" s="574">
        <f t="shared" si="126"/>
        <v>10170.345410424028</v>
      </c>
      <c r="P282" s="574">
        <f t="shared" si="126"/>
        <v>10587.329572251412</v>
      </c>
      <c r="Q282" s="574">
        <f t="shared" si="126"/>
        <v>10947.29877770796</v>
      </c>
      <c r="R282" s="574">
        <f t="shared" si="126"/>
        <v>11330.454234927738</v>
      </c>
      <c r="T282" s="519"/>
    </row>
    <row r="283" spans="5:20" outlineLevel="1">
      <c r="F283" s="576" t="s">
        <v>2102</v>
      </c>
      <c r="G283" s="576"/>
      <c r="H283" s="576"/>
      <c r="I283" s="576"/>
      <c r="J283" s="576"/>
      <c r="K283" s="576"/>
      <c r="L283" s="576"/>
      <c r="M283" s="576"/>
      <c r="N283" s="562">
        <v>3.1E-2</v>
      </c>
      <c r="O283" s="562">
        <v>2.7999999999999997E-2</v>
      </c>
      <c r="P283" s="562">
        <v>4.0999999999999995E-2</v>
      </c>
      <c r="Q283" s="562">
        <v>3.4000000000000002E-2</v>
      </c>
      <c r="R283" s="562">
        <v>3.5000000000000003E-2</v>
      </c>
      <c r="T283" s="519"/>
    </row>
    <row r="284" spans="5:20" outlineLevel="1">
      <c r="T284" s="519"/>
    </row>
    <row r="285" spans="5:20" outlineLevel="1">
      <c r="T285" s="519"/>
    </row>
    <row r="286" spans="5:20" outlineLevel="1">
      <c r="T286" s="519"/>
    </row>
    <row r="287" spans="5:20" outlineLevel="1">
      <c r="F287" s="570" t="s">
        <v>2142</v>
      </c>
      <c r="G287" s="545"/>
      <c r="H287" s="545"/>
      <c r="I287" s="545"/>
      <c r="J287" s="545"/>
      <c r="K287" s="545"/>
      <c r="L287" s="545"/>
      <c r="M287" s="545"/>
      <c r="N287" s="545"/>
      <c r="O287" s="545"/>
      <c r="P287" s="545"/>
      <c r="Q287" s="545"/>
      <c r="R287" s="545"/>
      <c r="T287" s="519"/>
    </row>
    <row r="288" spans="5:20" outlineLevel="1">
      <c r="F288" s="546" t="s">
        <v>2104</v>
      </c>
      <c r="G288" s="547"/>
      <c r="H288" s="547"/>
      <c r="I288" s="513" t="s">
        <v>2047</v>
      </c>
      <c r="J288" s="513" t="s">
        <v>2048</v>
      </c>
      <c r="K288" s="514" t="s">
        <v>2049</v>
      </c>
      <c r="L288" s="513"/>
      <c r="M288" s="513"/>
      <c r="N288" s="571" t="s">
        <v>2050</v>
      </c>
      <c r="O288" s="571" t="s">
        <v>2051</v>
      </c>
      <c r="P288" s="571" t="s">
        <v>2052</v>
      </c>
      <c r="Q288" s="571" t="s">
        <v>2053</v>
      </c>
      <c r="R288" s="571" t="s">
        <v>2054</v>
      </c>
      <c r="T288" s="519"/>
    </row>
    <row r="289" spans="5:27" outlineLevel="1">
      <c r="F289" s="548" t="s">
        <v>2105</v>
      </c>
      <c r="G289" s="539"/>
      <c r="H289" s="539"/>
      <c r="I289" s="549"/>
      <c r="J289" s="549"/>
      <c r="K289" s="550"/>
      <c r="L289" s="549"/>
      <c r="M289" s="549"/>
      <c r="N289" s="549">
        <f>SUM(N290:N293)</f>
        <v>0</v>
      </c>
      <c r="O289" s="549">
        <f t="shared" ref="O289:R289" si="127">SUM(O290:O293)</f>
        <v>361218.66666666663</v>
      </c>
      <c r="P289" s="549">
        <f t="shared" si="127"/>
        <v>426119.99999999994</v>
      </c>
      <c r="Q289" s="549">
        <f t="shared" si="127"/>
        <v>336952.93333333329</v>
      </c>
      <c r="R289" s="549">
        <f t="shared" si="127"/>
        <v>321296.39999999997</v>
      </c>
      <c r="T289" s="519" t="s">
        <v>2143</v>
      </c>
      <c r="Y289" s="502" t="s">
        <v>2144</v>
      </c>
      <c r="Z289" s="502" t="s">
        <v>2145</v>
      </c>
      <c r="AA289" s="502" t="s">
        <v>2146</v>
      </c>
    </row>
    <row r="290" spans="5:27" outlineLevel="1">
      <c r="E290" s="502" t="s">
        <v>1925</v>
      </c>
      <c r="F290" s="520" t="s">
        <v>2094</v>
      </c>
      <c r="G290" s="551"/>
      <c r="H290" s="507"/>
      <c r="I290" s="522"/>
      <c r="J290" s="522"/>
      <c r="K290" s="523"/>
      <c r="L290" s="522"/>
      <c r="M290" s="522"/>
      <c r="N290" s="522"/>
      <c r="O290" s="522">
        <f>Y290*$O$262/12</f>
        <v>145656</v>
      </c>
      <c r="P290" s="522">
        <f>Y290*$P$262/12+Z290*8/12</f>
        <v>170018.66666666669</v>
      </c>
      <c r="Q290" s="522">
        <f>Z290*4/12+AA290*8/12</f>
        <v>123453.73333333334</v>
      </c>
      <c r="R290" s="522">
        <f>AA290</f>
        <v>112287.59999999999</v>
      </c>
      <c r="T290" s="519" t="s">
        <v>1950</v>
      </c>
      <c r="X290" s="502" t="s">
        <v>1938</v>
      </c>
      <c r="Y290" s="593">
        <v>218484</v>
      </c>
      <c r="Z290" s="593">
        <v>145786</v>
      </c>
      <c r="AA290" s="593">
        <v>112287.59999999999</v>
      </c>
    </row>
    <row r="291" spans="5:27" outlineLevel="1">
      <c r="E291" s="502" t="s">
        <v>1925</v>
      </c>
      <c r="F291" s="520" t="s">
        <v>2095</v>
      </c>
      <c r="G291" s="551"/>
      <c r="H291" s="507"/>
      <c r="I291" s="522"/>
      <c r="J291" s="522"/>
      <c r="K291" s="523"/>
      <c r="L291" s="522"/>
      <c r="M291" s="522"/>
      <c r="N291" s="522"/>
      <c r="O291" s="522">
        <f t="shared" ref="O291:O293" si="128">Y291*$O$262/12</f>
        <v>83440</v>
      </c>
      <c r="P291" s="522">
        <f t="shared" ref="P291:P293" si="129">Y291*$P$262/12+Z291*8/12</f>
        <v>97221.333333333343</v>
      </c>
      <c r="Q291" s="522">
        <f t="shared" ref="Q291:Q293" si="130">Z291*4/12+AA291*8/12</f>
        <v>77597.866666666654</v>
      </c>
      <c r="R291" s="522">
        <f t="shared" ref="R291:R293" si="131">AA291</f>
        <v>74770.799999999988</v>
      </c>
      <c r="T291" s="519" t="s">
        <v>2147</v>
      </c>
      <c r="X291" s="502" t="s">
        <v>1939</v>
      </c>
      <c r="Y291" s="593">
        <v>125160</v>
      </c>
      <c r="Z291" s="593">
        <v>83252</v>
      </c>
      <c r="AA291" s="593">
        <v>74770.799999999988</v>
      </c>
    </row>
    <row r="292" spans="5:27" outlineLevel="1">
      <c r="E292" s="502" t="s">
        <v>1925</v>
      </c>
      <c r="F292" s="520" t="s">
        <v>2096</v>
      </c>
      <c r="G292" s="551"/>
      <c r="H292" s="507"/>
      <c r="I292" s="522"/>
      <c r="J292" s="522"/>
      <c r="K292" s="523"/>
      <c r="L292" s="522"/>
      <c r="M292" s="522"/>
      <c r="N292" s="522"/>
      <c r="O292" s="522">
        <f t="shared" si="128"/>
        <v>110987.33333333333</v>
      </c>
      <c r="P292" s="522">
        <f t="shared" si="129"/>
        <v>123361.66666666666</v>
      </c>
      <c r="Q292" s="522">
        <f t="shared" si="130"/>
        <v>105314</v>
      </c>
      <c r="R292" s="522">
        <f t="shared" si="131"/>
        <v>107070</v>
      </c>
      <c r="T292" s="519" t="s">
        <v>1951</v>
      </c>
      <c r="X292" s="502" t="s">
        <v>1940</v>
      </c>
      <c r="Y292" s="593">
        <v>166481</v>
      </c>
      <c r="Z292" s="593">
        <v>101802</v>
      </c>
      <c r="AA292" s="593">
        <v>107070</v>
      </c>
    </row>
    <row r="293" spans="5:27" outlineLevel="1">
      <c r="E293" s="502" t="s">
        <v>1925</v>
      </c>
      <c r="F293" s="552" t="s">
        <v>1941</v>
      </c>
      <c r="G293" s="553"/>
      <c r="H293" s="553"/>
      <c r="I293" s="554"/>
      <c r="J293" s="554"/>
      <c r="K293" s="524"/>
      <c r="L293" s="554"/>
      <c r="M293" s="554"/>
      <c r="N293" s="554"/>
      <c r="O293" s="554">
        <f t="shared" si="128"/>
        <v>21135.333333333332</v>
      </c>
      <c r="P293" s="554">
        <f t="shared" si="129"/>
        <v>35518.333333333336</v>
      </c>
      <c r="Q293" s="554">
        <f t="shared" si="130"/>
        <v>30587.333333333336</v>
      </c>
      <c r="R293" s="554">
        <f t="shared" si="131"/>
        <v>27168</v>
      </c>
      <c r="T293" s="519" t="s">
        <v>1952</v>
      </c>
      <c r="X293" s="502" t="s">
        <v>1941</v>
      </c>
      <c r="Y293" s="593">
        <v>31703</v>
      </c>
      <c r="Z293" s="593">
        <v>37426</v>
      </c>
      <c r="AA293" s="593">
        <v>27168</v>
      </c>
    </row>
    <row r="294" spans="5:27" ht="12.75" outlineLevel="1" thickBot="1">
      <c r="F294" s="556" t="s">
        <v>2097</v>
      </c>
      <c r="G294" s="525"/>
      <c r="H294" s="525"/>
      <c r="I294" s="525"/>
      <c r="J294" s="525"/>
      <c r="K294" s="600"/>
      <c r="L294" s="525"/>
      <c r="M294" s="525"/>
      <c r="N294" s="559" t="s">
        <v>2082</v>
      </c>
      <c r="O294" s="559">
        <v>10.679673254243045</v>
      </c>
      <c r="P294" s="559">
        <v>-0.31930919379922873</v>
      </c>
      <c r="Q294" s="559">
        <v>-0.28479134640429404</v>
      </c>
      <c r="R294" s="559">
        <v>0</v>
      </c>
      <c r="T294" s="519" t="s">
        <v>1953</v>
      </c>
    </row>
    <row r="295" spans="5:27" ht="12.75" outlineLevel="1" thickBot="1">
      <c r="F295" s="561" t="s">
        <v>2094</v>
      </c>
      <c r="G295" s="582"/>
      <c r="H295" s="530"/>
      <c r="I295" s="530"/>
      <c r="J295" s="530"/>
      <c r="K295" s="601"/>
      <c r="L295" s="530"/>
      <c r="M295" s="530"/>
      <c r="N295" s="565" t="s">
        <v>2082</v>
      </c>
      <c r="O295" s="565">
        <v>10.667261675912195</v>
      </c>
      <c r="P295" s="565">
        <v>-0.32597102518133791</v>
      </c>
      <c r="Q295" s="565">
        <v>-0.20011826508840191</v>
      </c>
      <c r="R295" s="565">
        <v>0</v>
      </c>
      <c r="T295" s="519" t="s">
        <v>2148</v>
      </c>
    </row>
    <row r="296" spans="5:27" ht="12.75" outlineLevel="1" thickBot="1">
      <c r="F296" s="561" t="s">
        <v>2095</v>
      </c>
      <c r="G296" s="582"/>
      <c r="H296" s="530"/>
      <c r="I296" s="530"/>
      <c r="J296" s="530"/>
      <c r="K296" s="601"/>
      <c r="L296" s="530"/>
      <c r="M296" s="530"/>
      <c r="N296" s="565" t="s">
        <v>2082</v>
      </c>
      <c r="O296" s="565">
        <v>10.665164589325663</v>
      </c>
      <c r="P296" s="565">
        <v>-0.32681375221573528</v>
      </c>
      <c r="Q296" s="565">
        <v>-0.18090470667236436</v>
      </c>
      <c r="R296" s="565">
        <v>0</v>
      </c>
      <c r="T296" s="519"/>
      <c r="Z296" s="608"/>
    </row>
    <row r="297" spans="5:27" ht="12.75" outlineLevel="1" thickBot="1">
      <c r="F297" s="561" t="s">
        <v>2096</v>
      </c>
      <c r="G297" s="582"/>
      <c r="H297" s="530"/>
      <c r="I297" s="530"/>
      <c r="J297" s="530"/>
      <c r="K297" s="601"/>
      <c r="L297" s="530"/>
      <c r="M297" s="530"/>
      <c r="N297" s="565" t="s">
        <v>2082</v>
      </c>
      <c r="O297" s="565">
        <v>10.611493203428621</v>
      </c>
      <c r="P297" s="565">
        <v>-0.39781790115633342</v>
      </c>
      <c r="Q297" s="565">
        <v>-0.54382281538802513</v>
      </c>
      <c r="R297" s="565">
        <v>0</v>
      </c>
      <c r="T297" s="519"/>
      <c r="Y297" s="594"/>
      <c r="Z297" s="594"/>
    </row>
    <row r="298" spans="5:27" ht="12.75" outlineLevel="1" thickBot="1">
      <c r="F298" s="566" t="s">
        <v>1941</v>
      </c>
      <c r="G298" s="582"/>
      <c r="H298" s="598"/>
      <c r="I298" s="598"/>
      <c r="J298" s="598"/>
      <c r="K298" s="602"/>
      <c r="L298" s="598"/>
      <c r="M298" s="598"/>
      <c r="N298" s="568" t="s">
        <v>2082</v>
      </c>
      <c r="O298" s="568">
        <v>11.180519193767152</v>
      </c>
      <c r="P298" s="568">
        <v>0.14605123796156505</v>
      </c>
      <c r="Q298" s="568">
        <v>-0.16290294153534668</v>
      </c>
      <c r="R298" s="568">
        <v>0</v>
      </c>
      <c r="T298" s="519"/>
      <c r="Z298" s="594"/>
    </row>
    <row r="299" spans="5:27">
      <c r="T299" s="519"/>
      <c r="Z299" s="605"/>
    </row>
    <row r="300" spans="5:27">
      <c r="T300" s="519"/>
    </row>
    <row r="301" spans="5:27">
      <c r="T301" s="519"/>
    </row>
    <row r="302" spans="5:27">
      <c r="E302" s="502" t="s">
        <v>1652</v>
      </c>
      <c r="F302" s="606" t="s">
        <v>2149</v>
      </c>
      <c r="G302" s="545"/>
      <c r="H302" s="545"/>
      <c r="I302" s="545"/>
      <c r="J302" s="545"/>
      <c r="K302" s="545">
        <v>0</v>
      </c>
      <c r="L302" s="545"/>
      <c r="M302" s="545"/>
      <c r="N302" s="545">
        <v>0</v>
      </c>
      <c r="O302" s="545">
        <v>0</v>
      </c>
      <c r="P302" s="545">
        <v>0</v>
      </c>
      <c r="Q302" s="545">
        <v>0</v>
      </c>
      <c r="R302" s="545">
        <v>0</v>
      </c>
      <c r="T302" s="519"/>
    </row>
    <row r="303" spans="5:27">
      <c r="F303" s="546" t="s">
        <v>2093</v>
      </c>
      <c r="G303" s="547"/>
      <c r="H303" s="547"/>
      <c r="I303" s="513" t="s">
        <v>2047</v>
      </c>
      <c r="J303" s="513" t="s">
        <v>2048</v>
      </c>
      <c r="K303" s="514" t="s">
        <v>2049</v>
      </c>
      <c r="L303" s="513" t="s">
        <v>3118</v>
      </c>
      <c r="M303" s="513" t="s">
        <v>3120</v>
      </c>
      <c r="N303" s="515" t="s">
        <v>2050</v>
      </c>
      <c r="O303" s="515" t="s">
        <v>2051</v>
      </c>
      <c r="P303" s="515" t="s">
        <v>2052</v>
      </c>
      <c r="Q303" s="515" t="s">
        <v>2053</v>
      </c>
      <c r="R303" s="515" t="s">
        <v>2054</v>
      </c>
      <c r="T303" s="519"/>
    </row>
    <row r="304" spans="5:27">
      <c r="F304" s="548" t="s">
        <v>2077</v>
      </c>
      <c r="G304" s="539"/>
      <c r="H304" s="539"/>
      <c r="I304" s="549"/>
      <c r="J304" s="549"/>
      <c r="K304" s="550"/>
      <c r="L304" s="549"/>
      <c r="M304" s="549"/>
      <c r="N304" s="549">
        <v>0</v>
      </c>
      <c r="O304" s="549">
        <f>SUM(O305:O309)</f>
        <v>1538.2213538776</v>
      </c>
      <c r="P304" s="549">
        <f>SUM(P305:P309)</f>
        <v>2434.3429582563531</v>
      </c>
      <c r="Q304" s="549">
        <f>SUM(Q305:Q309)</f>
        <v>2287.6195474116375</v>
      </c>
      <c r="R304" s="549">
        <f>SUM(R305:R309)</f>
        <v>2367.686231571045</v>
      </c>
      <c r="T304" s="519"/>
    </row>
    <row r="305" spans="5:18">
      <c r="E305" s="502" t="s">
        <v>1968</v>
      </c>
      <c r="F305" s="520" t="s">
        <v>2094</v>
      </c>
      <c r="G305" s="551"/>
      <c r="H305" s="507"/>
      <c r="I305" s="522"/>
      <c r="J305" s="522"/>
      <c r="K305" s="523"/>
      <c r="L305" s="522"/>
      <c r="M305" s="522"/>
      <c r="N305" s="522">
        <v>0</v>
      </c>
      <c r="O305" s="522">
        <f>O321*O333/10^6</f>
        <v>432.2243967384</v>
      </c>
      <c r="P305" s="522">
        <f>P321*P333/10^6</f>
        <v>691.19777127921975</v>
      </c>
      <c r="Q305" s="522">
        <f>Q321*Q333/10^6</f>
        <v>655.51119967465127</v>
      </c>
      <c r="R305" s="522">
        <f>R321*R333/10^6</f>
        <v>678.45409166326408</v>
      </c>
    </row>
    <row r="306" spans="5:18">
      <c r="F306" s="520" t="s">
        <v>2110</v>
      </c>
      <c r="G306" s="551"/>
      <c r="H306" s="507"/>
      <c r="I306" s="522"/>
      <c r="J306" s="522"/>
      <c r="K306" s="523"/>
      <c r="L306" s="522"/>
      <c r="M306" s="522"/>
      <c r="N306" s="522">
        <v>0</v>
      </c>
      <c r="O306" s="522">
        <f t="shared" ref="O306:R309" si="132">O322*O334/10^6</f>
        <v>797.93028346639994</v>
      </c>
      <c r="P306" s="522">
        <f t="shared" si="132"/>
        <v>1247.3246444227318</v>
      </c>
      <c r="Q306" s="522">
        <f t="shared" si="132"/>
        <v>1159.2732070099769</v>
      </c>
      <c r="R306" s="522">
        <f t="shared" si="132"/>
        <v>1199.8477692553258</v>
      </c>
    </row>
    <row r="307" spans="5:18">
      <c r="F307" s="520" t="s">
        <v>2095</v>
      </c>
      <c r="G307" s="551"/>
      <c r="H307" s="507"/>
      <c r="I307" s="522"/>
      <c r="J307" s="522"/>
      <c r="K307" s="523"/>
      <c r="L307" s="522"/>
      <c r="M307" s="522"/>
      <c r="N307" s="522">
        <v>0</v>
      </c>
      <c r="O307" s="522">
        <f t="shared" si="132"/>
        <v>88.691043968800017</v>
      </c>
      <c r="P307" s="522">
        <f t="shared" si="132"/>
        <v>135.78180234678516</v>
      </c>
      <c r="Q307" s="522">
        <f t="shared" si="132"/>
        <v>123.7851789740249</v>
      </c>
      <c r="R307" s="522">
        <f t="shared" si="132"/>
        <v>128.11766023811577</v>
      </c>
    </row>
    <row r="308" spans="5:18">
      <c r="F308" s="520" t="s">
        <v>2096</v>
      </c>
      <c r="G308" s="551"/>
      <c r="H308" s="507"/>
      <c r="I308" s="522"/>
      <c r="J308" s="522"/>
      <c r="K308" s="523"/>
      <c r="L308" s="522"/>
      <c r="M308" s="522"/>
      <c r="N308" s="522">
        <v>0</v>
      </c>
      <c r="O308" s="522">
        <f t="shared" si="132"/>
        <v>59.212364436399994</v>
      </c>
      <c r="P308" s="522">
        <f t="shared" si="132"/>
        <v>93.367719929292676</v>
      </c>
      <c r="Q308" s="522">
        <f t="shared" si="132"/>
        <v>87.457074568762962</v>
      </c>
      <c r="R308" s="522">
        <f t="shared" si="132"/>
        <v>90.518072178669655</v>
      </c>
    </row>
    <row r="309" spans="5:18">
      <c r="F309" s="552" t="s">
        <v>2111</v>
      </c>
      <c r="G309" s="553"/>
      <c r="H309" s="553"/>
      <c r="I309" s="554"/>
      <c r="J309" s="554"/>
      <c r="K309" s="524"/>
      <c r="L309" s="554"/>
      <c r="M309" s="554"/>
      <c r="N309" s="554">
        <v>0</v>
      </c>
      <c r="O309" s="554">
        <f t="shared" si="132"/>
        <v>160.1632652676</v>
      </c>
      <c r="P309" s="554">
        <f t="shared" si="132"/>
        <v>266.67102027832328</v>
      </c>
      <c r="Q309" s="554">
        <f t="shared" si="132"/>
        <v>261.59288718422169</v>
      </c>
      <c r="R309" s="554">
        <f t="shared" si="132"/>
        <v>270.74863823566943</v>
      </c>
    </row>
    <row r="310" spans="5:18">
      <c r="F310" s="556" t="s">
        <v>2097</v>
      </c>
      <c r="G310" s="525"/>
      <c r="H310" s="525"/>
      <c r="I310" s="525"/>
      <c r="J310" s="525"/>
      <c r="K310" s="600"/>
      <c r="L310" s="525"/>
      <c r="M310" s="525"/>
      <c r="N310" s="559" t="s">
        <v>2082</v>
      </c>
      <c r="O310" s="559" t="s">
        <v>2082</v>
      </c>
      <c r="P310" s="559">
        <v>0.57735603665696433</v>
      </c>
      <c r="Q310" s="559">
        <v>-6.3025252683352906E-2</v>
      </c>
      <c r="R310" s="559">
        <v>3.4999999999999698E-2</v>
      </c>
    </row>
    <row r="311" spans="5:18">
      <c r="F311" s="561" t="s">
        <v>2094</v>
      </c>
      <c r="G311" s="530"/>
      <c r="H311" s="530"/>
      <c r="I311" s="530"/>
      <c r="J311" s="530"/>
      <c r="K311" s="601"/>
      <c r="L311" s="530"/>
      <c r="M311" s="530"/>
      <c r="N311" s="565" t="s">
        <v>2082</v>
      </c>
      <c r="O311" s="565" t="s">
        <v>2082</v>
      </c>
      <c r="P311" s="565">
        <v>0.59916417605080552</v>
      </c>
      <c r="Q311" s="565">
        <v>-5.1630044377200868E-2</v>
      </c>
      <c r="R311" s="565">
        <v>3.4999999999999698E-2</v>
      </c>
    </row>
    <row r="312" spans="5:18">
      <c r="F312" s="561" t="s">
        <v>2110</v>
      </c>
      <c r="G312" s="530"/>
      <c r="H312" s="530"/>
      <c r="I312" s="530"/>
      <c r="J312" s="530"/>
      <c r="K312" s="601"/>
      <c r="L312" s="530"/>
      <c r="M312" s="530"/>
      <c r="N312" s="565" t="s">
        <v>2082</v>
      </c>
      <c r="O312" s="565" t="s">
        <v>2082</v>
      </c>
      <c r="P312" s="565">
        <v>0.56320003171712618</v>
      </c>
      <c r="Q312" s="565">
        <v>-7.0592237399033642E-2</v>
      </c>
      <c r="R312" s="565">
        <v>3.4999999999999698E-2</v>
      </c>
    </row>
    <row r="313" spans="5:18">
      <c r="F313" s="561" t="s">
        <v>2095</v>
      </c>
      <c r="G313" s="530"/>
      <c r="H313" s="530"/>
      <c r="I313" s="530"/>
      <c r="J313" s="530"/>
      <c r="K313" s="601"/>
      <c r="L313" s="530"/>
      <c r="M313" s="530"/>
      <c r="N313" s="565" t="s">
        <v>2082</v>
      </c>
      <c r="O313" s="565" t="s">
        <v>2082</v>
      </c>
      <c r="P313" s="565">
        <v>0.53095280279428092</v>
      </c>
      <c r="Q313" s="565">
        <v>-8.8352217789251397E-2</v>
      </c>
      <c r="R313" s="565">
        <v>3.499999999999992E-2</v>
      </c>
    </row>
    <row r="314" spans="5:18">
      <c r="F314" s="561" t="s">
        <v>2096</v>
      </c>
      <c r="G314" s="530"/>
      <c r="H314" s="530"/>
      <c r="I314" s="530"/>
      <c r="J314" s="530"/>
      <c r="K314" s="601"/>
      <c r="L314" s="530"/>
      <c r="M314" s="530"/>
      <c r="N314" s="565" t="s">
        <v>2082</v>
      </c>
      <c r="O314" s="565" t="s">
        <v>2082</v>
      </c>
      <c r="P314" s="565">
        <v>0.57682809693537851</v>
      </c>
      <c r="Q314" s="565">
        <v>-6.3305019818475472E-2</v>
      </c>
      <c r="R314" s="565">
        <v>3.499999999999992E-2</v>
      </c>
    </row>
    <row r="315" spans="5:18">
      <c r="F315" s="566" t="s">
        <v>1941</v>
      </c>
      <c r="G315" s="598"/>
      <c r="H315" s="598"/>
      <c r="I315" s="598"/>
      <c r="J315" s="598"/>
      <c r="K315" s="602"/>
      <c r="L315" s="598"/>
      <c r="M315" s="598"/>
      <c r="N315" s="568" t="s">
        <v>2082</v>
      </c>
      <c r="O315" s="568" t="s">
        <v>2082</v>
      </c>
      <c r="P315" s="568">
        <v>0.66499490274983253</v>
      </c>
      <c r="Q315" s="568">
        <v>-1.9042688211120762E-2</v>
      </c>
      <c r="R315" s="568">
        <v>3.499999999999992E-2</v>
      </c>
    </row>
    <row r="318" spans="5:18" outlineLevel="1">
      <c r="F318" s="570" t="s">
        <v>2150</v>
      </c>
      <c r="G318" s="545"/>
      <c r="H318" s="545"/>
      <c r="I318" s="545"/>
      <c r="J318" s="545"/>
      <c r="K318" s="545"/>
      <c r="L318" s="545"/>
      <c r="M318" s="545"/>
      <c r="N318" s="545"/>
      <c r="O318" s="545"/>
      <c r="P318" s="545"/>
      <c r="Q318" s="545"/>
      <c r="R318" s="545"/>
    </row>
    <row r="319" spans="5:18" outlineLevel="1">
      <c r="F319" s="546" t="s">
        <v>2093</v>
      </c>
      <c r="G319" s="547"/>
      <c r="H319" s="547"/>
      <c r="I319" s="513" t="s">
        <v>2047</v>
      </c>
      <c r="J319" s="513" t="s">
        <v>2048</v>
      </c>
      <c r="K319" s="514" t="s">
        <v>2049</v>
      </c>
      <c r="L319" s="513"/>
      <c r="M319" s="513"/>
      <c r="N319" s="571" t="s">
        <v>2050</v>
      </c>
      <c r="O319" s="571" t="s">
        <v>2051</v>
      </c>
      <c r="P319" s="571" t="s">
        <v>2052</v>
      </c>
      <c r="Q319" s="571" t="s">
        <v>2053</v>
      </c>
      <c r="R319" s="571" t="s">
        <v>2054</v>
      </c>
    </row>
    <row r="320" spans="5:18" outlineLevel="1">
      <c r="F320" s="548" t="s">
        <v>2100</v>
      </c>
      <c r="G320" s="539"/>
      <c r="H320" s="539"/>
      <c r="I320" s="549"/>
      <c r="J320" s="549"/>
      <c r="K320" s="550"/>
      <c r="L320" s="549"/>
      <c r="M320" s="549"/>
      <c r="N320" s="549"/>
      <c r="O320" s="549"/>
      <c r="P320" s="549"/>
      <c r="Q320" s="549"/>
      <c r="R320" s="549"/>
    </row>
    <row r="321" spans="5:20" outlineLevel="1">
      <c r="E321" s="502" t="s">
        <v>1968</v>
      </c>
      <c r="F321" s="520" t="s">
        <v>2094</v>
      </c>
      <c r="G321" s="551"/>
      <c r="H321" s="507"/>
      <c r="I321" s="522"/>
      <c r="J321" s="522"/>
      <c r="K321" s="523"/>
      <c r="L321" s="522"/>
      <c r="M321" s="522"/>
      <c r="N321" s="522"/>
      <c r="O321" s="522">
        <f>O192</f>
        <v>14409.881538203033</v>
      </c>
      <c r="P321" s="522">
        <f>P192</f>
        <v>15000.686681269357</v>
      </c>
      <c r="Q321" s="522">
        <f>Q192</f>
        <v>15510.710028432515</v>
      </c>
      <c r="R321" s="522">
        <f>R192</f>
        <v>16053.584879427652</v>
      </c>
      <c r="T321" s="519" t="s">
        <v>2151</v>
      </c>
    </row>
    <row r="322" spans="5:20" outlineLevel="1">
      <c r="E322" s="502" t="s">
        <v>1968</v>
      </c>
      <c r="F322" s="520" t="s">
        <v>2110</v>
      </c>
      <c r="G322" s="551"/>
      <c r="H322" s="507"/>
      <c r="I322" s="522"/>
      <c r="J322" s="522"/>
      <c r="K322" s="523"/>
      <c r="L322" s="522"/>
      <c r="M322" s="522"/>
      <c r="N322" s="522"/>
      <c r="O322" s="522">
        <f t="shared" ref="O322:R325" si="133">O193</f>
        <v>21073.363990090958</v>
      </c>
      <c r="P322" s="522">
        <f t="shared" si="133"/>
        <v>21937.371913684685</v>
      </c>
      <c r="Q322" s="522">
        <f t="shared" si="133"/>
        <v>22683.242558749964</v>
      </c>
      <c r="R322" s="522">
        <f t="shared" si="133"/>
        <v>23477.156048306209</v>
      </c>
      <c r="T322" s="519"/>
    </row>
    <row r="323" spans="5:20" outlineLevel="1">
      <c r="E323" s="502" t="s">
        <v>1968</v>
      </c>
      <c r="F323" s="520" t="s">
        <v>2095</v>
      </c>
      <c r="G323" s="551"/>
      <c r="H323" s="507"/>
      <c r="I323" s="522"/>
      <c r="J323" s="522"/>
      <c r="K323" s="523"/>
      <c r="L323" s="522"/>
      <c r="M323" s="522"/>
      <c r="N323" s="522"/>
      <c r="O323" s="522">
        <f t="shared" si="133"/>
        <v>7305.2059146678966</v>
      </c>
      <c r="P323" s="522">
        <f t="shared" si="133"/>
        <v>7604.7193571692796</v>
      </c>
      <c r="Q323" s="522">
        <f t="shared" si="133"/>
        <v>7863.2798153130352</v>
      </c>
      <c r="R323" s="522">
        <f t="shared" si="133"/>
        <v>8138.4946088489905</v>
      </c>
      <c r="T323" s="519"/>
    </row>
    <row r="324" spans="5:20" outlineLevel="1">
      <c r="E324" s="502" t="s">
        <v>1968</v>
      </c>
      <c r="F324" s="520" t="s">
        <v>2096</v>
      </c>
      <c r="G324" s="551"/>
      <c r="H324" s="507"/>
      <c r="I324" s="522"/>
      <c r="J324" s="522"/>
      <c r="K324" s="523"/>
      <c r="L324" s="522"/>
      <c r="M324" s="522"/>
      <c r="N324" s="522"/>
      <c r="O324" s="522">
        <f t="shared" si="133"/>
        <v>4194.8471139102403</v>
      </c>
      <c r="P324" s="522">
        <f t="shared" si="133"/>
        <v>4366.8358455805601</v>
      </c>
      <c r="Q324" s="522">
        <f t="shared" si="133"/>
        <v>4515.3082643302996</v>
      </c>
      <c r="R324" s="522">
        <f t="shared" si="133"/>
        <v>4673.34405358186</v>
      </c>
      <c r="T324" s="519"/>
    </row>
    <row r="325" spans="5:20" outlineLevel="1">
      <c r="E325" s="502" t="s">
        <v>1968</v>
      </c>
      <c r="F325" s="572" t="s">
        <v>1941</v>
      </c>
      <c r="G325" s="573"/>
      <c r="H325" s="573"/>
      <c r="I325" s="574"/>
      <c r="J325" s="574"/>
      <c r="K325" s="575"/>
      <c r="L325" s="574"/>
      <c r="M325" s="574"/>
      <c r="N325" s="574"/>
      <c r="O325" s="574">
        <f t="shared" si="133"/>
        <v>2518.3774480815378</v>
      </c>
      <c r="P325" s="574">
        <f t="shared" si="133"/>
        <v>2621.6309234528808</v>
      </c>
      <c r="Q325" s="574">
        <f t="shared" si="133"/>
        <v>2710.7663748502787</v>
      </c>
      <c r="R325" s="574">
        <f t="shared" si="133"/>
        <v>2805.6431979700383</v>
      </c>
      <c r="T325" s="519"/>
    </row>
    <row r="326" spans="5:20" outlineLevel="1">
      <c r="F326" s="576" t="s">
        <v>2102</v>
      </c>
      <c r="G326" s="576"/>
      <c r="H326" s="576"/>
      <c r="I326" s="576"/>
      <c r="J326" s="576"/>
      <c r="K326" s="576"/>
      <c r="L326" s="576"/>
      <c r="M326" s="576"/>
      <c r="N326" s="562">
        <v>3.1E-2</v>
      </c>
      <c r="O326" s="562">
        <v>2.7999999999999997E-2</v>
      </c>
      <c r="P326" s="562">
        <v>4.0999999999999995E-2</v>
      </c>
      <c r="Q326" s="562">
        <v>3.4000000000000002E-2</v>
      </c>
      <c r="R326" s="562">
        <v>3.5000000000000003E-2</v>
      </c>
      <c r="T326" s="519"/>
    </row>
    <row r="327" spans="5:20" outlineLevel="1">
      <c r="T327" s="519"/>
    </row>
    <row r="328" spans="5:20" outlineLevel="1">
      <c r="T328" s="519"/>
    </row>
    <row r="329" spans="5:20" outlineLevel="1">
      <c r="T329" s="519"/>
    </row>
    <row r="330" spans="5:20" outlineLevel="1">
      <c r="F330" s="570" t="s">
        <v>2152</v>
      </c>
      <c r="G330" s="545"/>
      <c r="H330" s="545"/>
      <c r="I330" s="545"/>
      <c r="J330" s="545"/>
      <c r="K330" s="545"/>
      <c r="L330" s="545"/>
      <c r="M330" s="545"/>
      <c r="N330" s="545"/>
      <c r="O330" s="545"/>
      <c r="P330" s="545"/>
      <c r="Q330" s="545"/>
      <c r="R330" s="545"/>
      <c r="T330" s="519"/>
    </row>
    <row r="331" spans="5:20" outlineLevel="1">
      <c r="F331" s="546" t="s">
        <v>2093</v>
      </c>
      <c r="G331" s="547"/>
      <c r="H331" s="547"/>
      <c r="I331" s="513" t="s">
        <v>2047</v>
      </c>
      <c r="J331" s="513" t="s">
        <v>2048</v>
      </c>
      <c r="K331" s="514" t="s">
        <v>2049</v>
      </c>
      <c r="L331" s="513"/>
      <c r="M331" s="513"/>
      <c r="N331" s="571" t="s">
        <v>2050</v>
      </c>
      <c r="O331" s="571" t="s">
        <v>2051</v>
      </c>
      <c r="P331" s="571" t="s">
        <v>2052</v>
      </c>
      <c r="Q331" s="571" t="s">
        <v>2053</v>
      </c>
      <c r="R331" s="571" t="s">
        <v>2054</v>
      </c>
      <c r="T331" s="519"/>
    </row>
    <row r="332" spans="5:20" outlineLevel="1">
      <c r="F332" s="548" t="s">
        <v>2105</v>
      </c>
      <c r="G332" s="539"/>
      <c r="H332" s="539"/>
      <c r="I332" s="549"/>
      <c r="J332" s="549"/>
      <c r="K332" s="550"/>
      <c r="L332" s="549"/>
      <c r="M332" s="549"/>
      <c r="N332" s="549"/>
      <c r="O332" s="549">
        <v>110891.42482725756</v>
      </c>
      <c r="P332" s="549">
        <v>168425.71734935738</v>
      </c>
      <c r="Q332" s="549">
        <v>152944.38301450139</v>
      </c>
      <c r="R332" s="549">
        <v>152944.38301450139</v>
      </c>
      <c r="T332" s="519" t="s">
        <v>2153</v>
      </c>
    </row>
    <row r="333" spans="5:20" outlineLevel="1">
      <c r="E333" s="502" t="s">
        <v>1968</v>
      </c>
      <c r="F333" s="520" t="s">
        <v>2094</v>
      </c>
      <c r="G333" s="551"/>
      <c r="H333" s="507"/>
      <c r="I333" s="522"/>
      <c r="J333" s="522"/>
      <c r="K333" s="523"/>
      <c r="L333" s="522"/>
      <c r="M333" s="522"/>
      <c r="N333" s="522"/>
      <c r="O333" s="522">
        <f>N204*7/12</f>
        <v>29995</v>
      </c>
      <c r="P333" s="522">
        <f>N204*5/12+O204*7/12</f>
        <v>46077.742037121905</v>
      </c>
      <c r="Q333" s="522">
        <f>Q204</f>
        <v>42261.84349220898</v>
      </c>
      <c r="R333" s="522">
        <f>R204</f>
        <v>42261.84349220898</v>
      </c>
      <c r="T333" s="519" t="s">
        <v>1947</v>
      </c>
    </row>
    <row r="334" spans="5:20" outlineLevel="1">
      <c r="E334" s="502" t="s">
        <v>1968</v>
      </c>
      <c r="F334" s="520" t="s">
        <v>2110</v>
      </c>
      <c r="G334" s="551"/>
      <c r="H334" s="507"/>
      <c r="I334" s="522"/>
      <c r="J334" s="522"/>
      <c r="K334" s="523"/>
      <c r="L334" s="522"/>
      <c r="M334" s="522"/>
      <c r="N334" s="522"/>
      <c r="O334" s="522">
        <f t="shared" ref="O334:O337" si="134">N205*7/12</f>
        <v>37864.399999999994</v>
      </c>
      <c r="P334" s="522">
        <f t="shared" ref="P334:P337" si="135">N205*5/12+O205*7/12</f>
        <v>56858.435428386118</v>
      </c>
      <c r="Q334" s="522">
        <f t="shared" ref="Q334:R337" si="136">Q205</f>
        <v>51107.032162947624</v>
      </c>
      <c r="R334" s="522">
        <f t="shared" si="136"/>
        <v>51107.032162947624</v>
      </c>
      <c r="T334" s="519" t="s">
        <v>2154</v>
      </c>
    </row>
    <row r="335" spans="5:20" outlineLevel="1">
      <c r="E335" s="502" t="s">
        <v>1968</v>
      </c>
      <c r="F335" s="520" t="s">
        <v>2095</v>
      </c>
      <c r="G335" s="551"/>
      <c r="H335" s="507"/>
      <c r="I335" s="522"/>
      <c r="J335" s="522"/>
      <c r="K335" s="523"/>
      <c r="L335" s="522"/>
      <c r="M335" s="522"/>
      <c r="N335" s="522"/>
      <c r="O335" s="522">
        <f t="shared" si="134"/>
        <v>12140.800000000003</v>
      </c>
      <c r="P335" s="522">
        <f t="shared" si="135"/>
        <v>17854.939277775993</v>
      </c>
      <c r="Q335" s="522">
        <f t="shared" si="136"/>
        <v>15742.181619044553</v>
      </c>
      <c r="R335" s="522">
        <f t="shared" si="136"/>
        <v>15742.181619044553</v>
      </c>
      <c r="T335" s="519" t="s">
        <v>1954</v>
      </c>
    </row>
    <row r="336" spans="5:20" outlineLevel="1">
      <c r="E336" s="502" t="s">
        <v>1968</v>
      </c>
      <c r="F336" s="520" t="s">
        <v>2096</v>
      </c>
      <c r="G336" s="551"/>
      <c r="H336" s="507"/>
      <c r="I336" s="522"/>
      <c r="J336" s="522"/>
      <c r="K336" s="523"/>
      <c r="L336" s="522"/>
      <c r="M336" s="522"/>
      <c r="N336" s="522"/>
      <c r="O336" s="522">
        <f t="shared" si="134"/>
        <v>14115.5</v>
      </c>
      <c r="P336" s="522">
        <f t="shared" si="135"/>
        <v>21381.092221221261</v>
      </c>
      <c r="Q336" s="522">
        <f t="shared" si="136"/>
        <v>19369.015236379302</v>
      </c>
      <c r="R336" s="522">
        <f t="shared" si="136"/>
        <v>19369.015236379302</v>
      </c>
      <c r="T336" s="519" t="s">
        <v>1955</v>
      </c>
    </row>
    <row r="337" spans="5:20" outlineLevel="1">
      <c r="E337" s="502" t="s">
        <v>1968</v>
      </c>
      <c r="F337" s="552" t="s">
        <v>1941</v>
      </c>
      <c r="G337" s="553"/>
      <c r="H337" s="553"/>
      <c r="I337" s="554"/>
      <c r="J337" s="554"/>
      <c r="K337" s="524"/>
      <c r="L337" s="554"/>
      <c r="M337" s="554"/>
      <c r="N337" s="554"/>
      <c r="O337" s="554">
        <f t="shared" si="134"/>
        <v>63597.799999999988</v>
      </c>
      <c r="P337" s="554">
        <f t="shared" si="135"/>
        <v>101719.51280125196</v>
      </c>
      <c r="Q337" s="554">
        <f t="shared" si="136"/>
        <v>96501.450516431913</v>
      </c>
      <c r="R337" s="554">
        <f t="shared" si="136"/>
        <v>96501.450516431913</v>
      </c>
      <c r="T337" s="519" t="s">
        <v>1956</v>
      </c>
    </row>
    <row r="338" spans="5:20" ht="12.75" outlineLevel="1" thickBot="1">
      <c r="F338" s="556" t="s">
        <v>2097</v>
      </c>
      <c r="G338" s="525"/>
      <c r="H338" s="525"/>
      <c r="I338" s="525"/>
      <c r="J338" s="525"/>
      <c r="K338" s="600"/>
      <c r="L338" s="525"/>
      <c r="M338" s="525"/>
      <c r="N338" s="559"/>
      <c r="O338" s="559" t="s">
        <v>2082</v>
      </c>
      <c r="P338" s="559">
        <v>0.51883446002902889</v>
      </c>
      <c r="Q338" s="559">
        <v>-9.1917876785668096E-2</v>
      </c>
      <c r="R338" s="559">
        <v>0</v>
      </c>
      <c r="T338" s="519" t="s">
        <v>2138</v>
      </c>
    </row>
    <row r="339" spans="5:20" ht="12.75" outlineLevel="1" thickBot="1">
      <c r="F339" s="561" t="s">
        <v>2094</v>
      </c>
      <c r="G339" s="582"/>
      <c r="H339" s="530"/>
      <c r="I339" s="530"/>
      <c r="J339" s="530"/>
      <c r="K339" s="601"/>
      <c r="L339" s="530"/>
      <c r="M339" s="530"/>
      <c r="N339" s="565"/>
      <c r="O339" s="565" t="s">
        <v>2082</v>
      </c>
      <c r="P339" s="565">
        <v>0.53618076469817999</v>
      </c>
      <c r="Q339" s="565">
        <v>-8.2814356264217626E-2</v>
      </c>
      <c r="R339" s="565">
        <v>0</v>
      </c>
      <c r="T339" s="519"/>
    </row>
    <row r="340" spans="5:20" ht="12.75" outlineLevel="1" thickBot="1">
      <c r="F340" s="561" t="s">
        <v>2110</v>
      </c>
      <c r="G340" s="582"/>
      <c r="H340" s="530"/>
      <c r="I340" s="530"/>
      <c r="J340" s="530"/>
      <c r="K340" s="601"/>
      <c r="L340" s="530"/>
      <c r="M340" s="530"/>
      <c r="N340" s="565"/>
      <c r="O340" s="565" t="s">
        <v>2082</v>
      </c>
      <c r="P340" s="565">
        <v>0.5016330756168359</v>
      </c>
      <c r="Q340" s="565">
        <v>-0.10115303423504229</v>
      </c>
      <c r="R340" s="565">
        <v>0</v>
      </c>
      <c r="T340" s="519"/>
    </row>
    <row r="341" spans="5:20" ht="12.75" outlineLevel="1" thickBot="1">
      <c r="F341" s="561" t="s">
        <v>2095</v>
      </c>
      <c r="G341" s="582"/>
      <c r="H341" s="530"/>
      <c r="I341" s="530"/>
      <c r="J341" s="530"/>
      <c r="K341" s="601"/>
      <c r="L341" s="530"/>
      <c r="M341" s="530"/>
      <c r="N341" s="565"/>
      <c r="O341" s="565" t="s">
        <v>2082</v>
      </c>
      <c r="P341" s="565">
        <v>0.47065591046520727</v>
      </c>
      <c r="Q341" s="565">
        <v>-0.11832903074395684</v>
      </c>
      <c r="R341" s="565">
        <v>0</v>
      </c>
      <c r="T341" s="519"/>
    </row>
    <row r="342" spans="5:20" ht="12.75" outlineLevel="1" thickBot="1">
      <c r="F342" s="561" t="s">
        <v>2096</v>
      </c>
      <c r="G342" s="582"/>
      <c r="H342" s="530"/>
      <c r="I342" s="530"/>
      <c r="J342" s="530"/>
      <c r="K342" s="601"/>
      <c r="L342" s="530"/>
      <c r="M342" s="530"/>
      <c r="N342" s="565"/>
      <c r="O342" s="565" t="s">
        <v>2082</v>
      </c>
      <c r="P342" s="565">
        <v>0.51472439667183334</v>
      </c>
      <c r="Q342" s="565">
        <v>-9.4105435027539097E-2</v>
      </c>
      <c r="R342" s="565">
        <v>0</v>
      </c>
      <c r="T342" s="519"/>
    </row>
    <row r="343" spans="5:20" ht="12.75" outlineLevel="1" thickBot="1">
      <c r="F343" s="566" t="s">
        <v>1941</v>
      </c>
      <c r="G343" s="582"/>
      <c r="H343" s="598"/>
      <c r="I343" s="598"/>
      <c r="J343" s="598"/>
      <c r="K343" s="602"/>
      <c r="L343" s="598"/>
      <c r="M343" s="598"/>
      <c r="N343" s="568"/>
      <c r="O343" s="568" t="s">
        <v>2082</v>
      </c>
      <c r="P343" s="568">
        <v>0.59941873463000239</v>
      </c>
      <c r="Q343" s="568">
        <v>-5.1298537921780296E-2</v>
      </c>
      <c r="R343" s="568">
        <v>0</v>
      </c>
      <c r="T343" s="519"/>
    </row>
    <row r="344" spans="5:20">
      <c r="T344" s="519"/>
    </row>
    <row r="345" spans="5:20">
      <c r="T345" s="519"/>
    </row>
    <row r="346" spans="5:20">
      <c r="T346" s="519"/>
    </row>
    <row r="347" spans="5:20">
      <c r="E347" s="502" t="s">
        <v>1652</v>
      </c>
      <c r="F347" s="606" t="s">
        <v>2155</v>
      </c>
      <c r="G347" s="545"/>
      <c r="H347" s="545"/>
      <c r="I347" s="545"/>
      <c r="J347" s="545"/>
      <c r="K347" s="545">
        <v>0</v>
      </c>
      <c r="L347" s="545"/>
      <c r="M347" s="545"/>
      <c r="N347" s="545">
        <v>0</v>
      </c>
      <c r="O347" s="545">
        <v>0</v>
      </c>
      <c r="P347" s="545">
        <v>0</v>
      </c>
      <c r="Q347" s="545">
        <v>0</v>
      </c>
      <c r="R347" s="545">
        <v>0</v>
      </c>
      <c r="T347" s="519"/>
    </row>
    <row r="348" spans="5:20">
      <c r="F348" s="546" t="s">
        <v>2093</v>
      </c>
      <c r="G348" s="547"/>
      <c r="H348" s="547"/>
      <c r="I348" s="513" t="s">
        <v>2047</v>
      </c>
      <c r="J348" s="513" t="s">
        <v>2048</v>
      </c>
      <c r="K348" s="514" t="s">
        <v>2049</v>
      </c>
      <c r="L348" s="513" t="s">
        <v>3118</v>
      </c>
      <c r="M348" s="513" t="s">
        <v>3120</v>
      </c>
      <c r="N348" s="515" t="s">
        <v>2050</v>
      </c>
      <c r="O348" s="515" t="s">
        <v>2051</v>
      </c>
      <c r="P348" s="515" t="s">
        <v>2052</v>
      </c>
      <c r="Q348" s="515" t="s">
        <v>2053</v>
      </c>
      <c r="R348" s="515" t="s">
        <v>2054</v>
      </c>
      <c r="T348" s="519"/>
    </row>
    <row r="349" spans="5:20">
      <c r="F349" s="548" t="s">
        <v>2079</v>
      </c>
      <c r="G349" s="539"/>
      <c r="H349" s="539"/>
      <c r="I349" s="549"/>
      <c r="J349" s="549"/>
      <c r="K349" s="550"/>
      <c r="L349" s="549"/>
      <c r="M349" s="549"/>
      <c r="N349" s="549">
        <v>0</v>
      </c>
      <c r="O349" s="549">
        <f>SUM(O350:O354)</f>
        <v>219.74590769680003</v>
      </c>
      <c r="P349" s="549">
        <f t="shared" ref="P349:R349" si="137">SUM(P350:P354)</f>
        <v>2700.6768902781296</v>
      </c>
      <c r="Q349" s="549">
        <f t="shared" si="137"/>
        <v>2287.6195474116375</v>
      </c>
      <c r="R349" s="549">
        <f t="shared" si="137"/>
        <v>2367.686231571045</v>
      </c>
      <c r="T349" s="519"/>
    </row>
    <row r="350" spans="5:20">
      <c r="E350" s="502" t="s">
        <v>1968</v>
      </c>
      <c r="F350" s="520" t="s">
        <v>2094</v>
      </c>
      <c r="G350" s="551"/>
      <c r="H350" s="507"/>
      <c r="I350" s="522"/>
      <c r="J350" s="522"/>
      <c r="K350" s="523"/>
      <c r="L350" s="522"/>
      <c r="M350" s="522"/>
      <c r="N350" s="522">
        <v>0</v>
      </c>
      <c r="O350" s="522">
        <f>O366*O378/10^6</f>
        <v>61.746342391199995</v>
      </c>
      <c r="P350" s="522">
        <f t="shared" ref="P350:R350" si="138">P366*P378/10^6</f>
        <v>759.88708945492033</v>
      </c>
      <c r="Q350" s="522">
        <f t="shared" si="138"/>
        <v>655.51119967465127</v>
      </c>
      <c r="R350" s="522">
        <f t="shared" si="138"/>
        <v>678.45409166326408</v>
      </c>
      <c r="T350" s="519"/>
    </row>
    <row r="351" spans="5:20">
      <c r="F351" s="520" t="s">
        <v>2110</v>
      </c>
      <c r="G351" s="551"/>
      <c r="H351" s="507"/>
      <c r="I351" s="522"/>
      <c r="J351" s="522"/>
      <c r="K351" s="523"/>
      <c r="L351" s="522"/>
      <c r="M351" s="522"/>
      <c r="N351" s="522">
        <v>0</v>
      </c>
      <c r="O351" s="522">
        <f t="shared" ref="O351:R354" si="139">O367*O379/10^6</f>
        <v>113.99004049520001</v>
      </c>
      <c r="P351" s="522">
        <f t="shared" si="139"/>
        <v>1398.7294513741372</v>
      </c>
      <c r="Q351" s="522">
        <f t="shared" si="139"/>
        <v>1159.2732070099769</v>
      </c>
      <c r="R351" s="522">
        <f t="shared" si="139"/>
        <v>1199.8477692553258</v>
      </c>
      <c r="T351" s="519"/>
    </row>
    <row r="352" spans="5:20">
      <c r="F352" s="520" t="s">
        <v>2095</v>
      </c>
      <c r="G352" s="551"/>
      <c r="H352" s="507"/>
      <c r="I352" s="522"/>
      <c r="J352" s="522"/>
      <c r="K352" s="523"/>
      <c r="L352" s="522"/>
      <c r="M352" s="522"/>
      <c r="N352" s="522">
        <v>0</v>
      </c>
      <c r="O352" s="522">
        <f t="shared" si="139"/>
        <v>12.670149138400001</v>
      </c>
      <c r="P352" s="522">
        <f t="shared" si="139"/>
        <v>155.06211722402031</v>
      </c>
      <c r="Q352" s="522">
        <f t="shared" si="139"/>
        <v>123.7851789740249</v>
      </c>
      <c r="R352" s="522">
        <f t="shared" si="139"/>
        <v>128.11766023811577</v>
      </c>
      <c r="T352" s="519"/>
    </row>
    <row r="353" spans="5:20">
      <c r="F353" s="520" t="s">
        <v>2096</v>
      </c>
      <c r="G353" s="551"/>
      <c r="H353" s="507"/>
      <c r="I353" s="522"/>
      <c r="J353" s="522"/>
      <c r="K353" s="523"/>
      <c r="L353" s="522"/>
      <c r="M353" s="522"/>
      <c r="N353" s="522">
        <v>0</v>
      </c>
      <c r="O353" s="522">
        <f t="shared" si="139"/>
        <v>8.4589092051999994</v>
      </c>
      <c r="P353" s="522">
        <f t="shared" si="139"/>
        <v>103.91141181106329</v>
      </c>
      <c r="Q353" s="522">
        <f t="shared" si="139"/>
        <v>87.457074568762962</v>
      </c>
      <c r="R353" s="522">
        <f t="shared" si="139"/>
        <v>90.518072178669655</v>
      </c>
      <c r="T353" s="519"/>
    </row>
    <row r="354" spans="5:20">
      <c r="F354" s="552" t="s">
        <v>2111</v>
      </c>
      <c r="G354" s="553"/>
      <c r="H354" s="553"/>
      <c r="I354" s="554"/>
      <c r="J354" s="554"/>
      <c r="K354" s="524"/>
      <c r="L354" s="554"/>
      <c r="M354" s="554"/>
      <c r="N354" s="554">
        <v>0</v>
      </c>
      <c r="O354" s="554">
        <f t="shared" si="139"/>
        <v>22.880466466800002</v>
      </c>
      <c r="P354" s="554">
        <f t="shared" si="139"/>
        <v>283.08682041398811</v>
      </c>
      <c r="Q354" s="554">
        <f t="shared" si="139"/>
        <v>261.59288718422169</v>
      </c>
      <c r="R354" s="554">
        <f t="shared" si="139"/>
        <v>270.74863823566943</v>
      </c>
      <c r="T354" s="519"/>
    </row>
    <row r="355" spans="5:20">
      <c r="F355" s="556" t="s">
        <v>2097</v>
      </c>
      <c r="G355" s="525"/>
      <c r="H355" s="525"/>
      <c r="I355" s="525"/>
      <c r="J355" s="525"/>
      <c r="K355" s="600"/>
      <c r="L355" s="525"/>
      <c r="M355" s="525"/>
      <c r="N355" s="559" t="s">
        <v>2082</v>
      </c>
      <c r="O355" s="559" t="s">
        <v>2082</v>
      </c>
      <c r="P355" s="559">
        <v>11.284784608085538</v>
      </c>
      <c r="Q355" s="559">
        <v>-0.15785260001090184</v>
      </c>
      <c r="R355" s="559">
        <v>3.499999999999992E-2</v>
      </c>
      <c r="T355" s="519"/>
    </row>
    <row r="356" spans="5:20">
      <c r="F356" s="561" t="s">
        <v>2094</v>
      </c>
      <c r="G356" s="530"/>
      <c r="H356" s="530"/>
      <c r="I356" s="530"/>
      <c r="J356" s="530"/>
      <c r="K356" s="601"/>
      <c r="L356" s="530"/>
      <c r="M356" s="530"/>
      <c r="N356" s="565" t="s">
        <v>2082</v>
      </c>
      <c r="O356" s="565" t="s">
        <v>2082</v>
      </c>
      <c r="P356" s="565">
        <v>11.306592747479378</v>
      </c>
      <c r="Q356" s="565">
        <v>-0.13735710374437282</v>
      </c>
      <c r="R356" s="565">
        <v>3.4999999999999698E-2</v>
      </c>
      <c r="T356" s="519"/>
    </row>
    <row r="357" spans="5:20">
      <c r="F357" s="561" t="s">
        <v>2110</v>
      </c>
      <c r="G357" s="530"/>
      <c r="H357" s="530"/>
      <c r="I357" s="530"/>
      <c r="J357" s="530"/>
      <c r="K357" s="601"/>
      <c r="L357" s="530"/>
      <c r="M357" s="530"/>
      <c r="N357" s="565" t="s">
        <v>2082</v>
      </c>
      <c r="O357" s="565" t="s">
        <v>2082</v>
      </c>
      <c r="P357" s="565">
        <v>11.270628603145699</v>
      </c>
      <c r="Q357" s="565">
        <v>-0.17119554044487617</v>
      </c>
      <c r="R357" s="565">
        <v>3.4999999999999698E-2</v>
      </c>
      <c r="T357" s="519"/>
    </row>
    <row r="358" spans="5:20">
      <c r="F358" s="561" t="s">
        <v>2095</v>
      </c>
      <c r="G358" s="530"/>
      <c r="H358" s="530"/>
      <c r="I358" s="530"/>
      <c r="J358" s="530"/>
      <c r="K358" s="601"/>
      <c r="L358" s="530"/>
      <c r="M358" s="530"/>
      <c r="N358" s="565" t="s">
        <v>2082</v>
      </c>
      <c r="O358" s="565" t="s">
        <v>2082</v>
      </c>
      <c r="P358" s="565">
        <v>11.23838137422285</v>
      </c>
      <c r="Q358" s="565">
        <v>-0.20170586349475128</v>
      </c>
      <c r="R358" s="565">
        <v>3.499999999999992E-2</v>
      </c>
      <c r="T358" s="519"/>
    </row>
    <row r="359" spans="5:20">
      <c r="F359" s="561" t="s">
        <v>2096</v>
      </c>
      <c r="G359" s="530"/>
      <c r="H359" s="530"/>
      <c r="I359" s="530"/>
      <c r="J359" s="530"/>
      <c r="K359" s="601"/>
      <c r="L359" s="530"/>
      <c r="M359" s="530"/>
      <c r="N359" s="565" t="s">
        <v>2082</v>
      </c>
      <c r="O359" s="565" t="s">
        <v>2082</v>
      </c>
      <c r="P359" s="565">
        <v>11.284256668363952</v>
      </c>
      <c r="Q359" s="565">
        <v>-0.1583496649262971</v>
      </c>
      <c r="R359" s="565">
        <v>3.499999999999992E-2</v>
      </c>
      <c r="T359" s="519"/>
    </row>
    <row r="360" spans="5:20">
      <c r="F360" s="566" t="s">
        <v>1941</v>
      </c>
      <c r="G360" s="598"/>
      <c r="H360" s="598"/>
      <c r="I360" s="598"/>
      <c r="J360" s="598"/>
      <c r="K360" s="602"/>
      <c r="L360" s="598"/>
      <c r="M360" s="598"/>
      <c r="N360" s="568" t="s">
        <v>2082</v>
      </c>
      <c r="O360" s="568" t="s">
        <v>2082</v>
      </c>
      <c r="P360" s="568">
        <v>11.372423474178404</v>
      </c>
      <c r="Q360" s="568">
        <v>-7.5927000763700514E-2</v>
      </c>
      <c r="R360" s="568">
        <v>3.499999999999992E-2</v>
      </c>
      <c r="T360" s="519"/>
    </row>
    <row r="361" spans="5:20">
      <c r="T361" s="519"/>
    </row>
    <row r="362" spans="5:20">
      <c r="T362" s="519"/>
    </row>
    <row r="363" spans="5:20" outlineLevel="1">
      <c r="F363" s="570" t="s">
        <v>2156</v>
      </c>
      <c r="G363" s="545"/>
      <c r="H363" s="545"/>
      <c r="I363" s="545"/>
      <c r="J363" s="545"/>
      <c r="K363" s="545"/>
      <c r="L363" s="545"/>
      <c r="M363" s="545"/>
      <c r="N363" s="545"/>
      <c r="O363" s="545"/>
      <c r="P363" s="545"/>
      <c r="Q363" s="545"/>
      <c r="R363" s="545"/>
      <c r="T363" s="519"/>
    </row>
    <row r="364" spans="5:20" outlineLevel="1">
      <c r="F364" s="546" t="s">
        <v>2093</v>
      </c>
      <c r="G364" s="547"/>
      <c r="H364" s="547"/>
      <c r="I364" s="513" t="s">
        <v>2047</v>
      </c>
      <c r="J364" s="513" t="s">
        <v>2048</v>
      </c>
      <c r="K364" s="514" t="s">
        <v>2049</v>
      </c>
      <c r="L364" s="513"/>
      <c r="M364" s="513"/>
      <c r="N364" s="571" t="s">
        <v>2050</v>
      </c>
      <c r="O364" s="571" t="s">
        <v>2051</v>
      </c>
      <c r="P364" s="571" t="s">
        <v>2052</v>
      </c>
      <c r="Q364" s="571" t="s">
        <v>2053</v>
      </c>
      <c r="R364" s="571" t="s">
        <v>2054</v>
      </c>
      <c r="T364" s="519"/>
    </row>
    <row r="365" spans="5:20" outlineLevel="1">
      <c r="F365" s="548" t="s">
        <v>2100</v>
      </c>
      <c r="G365" s="539"/>
      <c r="H365" s="539"/>
      <c r="I365" s="549"/>
      <c r="J365" s="549"/>
      <c r="K365" s="550"/>
      <c r="L365" s="549"/>
      <c r="M365" s="549"/>
      <c r="N365" s="549"/>
      <c r="O365" s="549"/>
      <c r="P365" s="549"/>
      <c r="Q365" s="549"/>
      <c r="R365" s="549"/>
      <c r="T365" s="519"/>
    </row>
    <row r="366" spans="5:20" outlineLevel="1">
      <c r="E366" s="502" t="s">
        <v>1968</v>
      </c>
      <c r="F366" s="520" t="s">
        <v>2094</v>
      </c>
      <c r="G366" s="551"/>
      <c r="H366" s="507"/>
      <c r="I366" s="522"/>
      <c r="J366" s="522"/>
      <c r="K366" s="523"/>
      <c r="L366" s="522"/>
      <c r="M366" s="522"/>
      <c r="N366" s="522"/>
      <c r="O366" s="522">
        <f>O192</f>
        <v>14409.881538203033</v>
      </c>
      <c r="P366" s="522">
        <f>P192</f>
        <v>15000.686681269357</v>
      </c>
      <c r="Q366" s="522">
        <f>Q192</f>
        <v>15510.710028432515</v>
      </c>
      <c r="R366" s="522">
        <f>R192</f>
        <v>16053.584879427652</v>
      </c>
      <c r="T366" s="519" t="s">
        <v>2157</v>
      </c>
    </row>
    <row r="367" spans="5:20" outlineLevel="1">
      <c r="E367" s="502" t="s">
        <v>1968</v>
      </c>
      <c r="F367" s="520" t="s">
        <v>2110</v>
      </c>
      <c r="G367" s="551"/>
      <c r="H367" s="507"/>
      <c r="I367" s="522"/>
      <c r="J367" s="522"/>
      <c r="K367" s="523"/>
      <c r="L367" s="522"/>
      <c r="M367" s="522"/>
      <c r="N367" s="522"/>
      <c r="O367" s="522">
        <f t="shared" ref="O367:R370" si="140">O193</f>
        <v>21073.363990090958</v>
      </c>
      <c r="P367" s="522">
        <f t="shared" si="140"/>
        <v>21937.371913684685</v>
      </c>
      <c r="Q367" s="522">
        <f t="shared" si="140"/>
        <v>22683.242558749964</v>
      </c>
      <c r="R367" s="522">
        <f t="shared" si="140"/>
        <v>23477.156048306209</v>
      </c>
      <c r="T367" s="519"/>
    </row>
    <row r="368" spans="5:20" outlineLevel="1">
      <c r="E368" s="502" t="s">
        <v>1968</v>
      </c>
      <c r="F368" s="520" t="s">
        <v>2095</v>
      </c>
      <c r="G368" s="551"/>
      <c r="H368" s="507"/>
      <c r="I368" s="522"/>
      <c r="J368" s="522"/>
      <c r="K368" s="523"/>
      <c r="L368" s="522"/>
      <c r="M368" s="522"/>
      <c r="N368" s="522"/>
      <c r="O368" s="522">
        <f t="shared" si="140"/>
        <v>7305.2059146678966</v>
      </c>
      <c r="P368" s="522">
        <f t="shared" si="140"/>
        <v>7604.7193571692796</v>
      </c>
      <c r="Q368" s="522">
        <f t="shared" si="140"/>
        <v>7863.2798153130352</v>
      </c>
      <c r="R368" s="522">
        <f t="shared" si="140"/>
        <v>8138.4946088489905</v>
      </c>
      <c r="T368" s="519"/>
    </row>
    <row r="369" spans="5:20" outlineLevel="1">
      <c r="E369" s="502" t="s">
        <v>1968</v>
      </c>
      <c r="F369" s="520" t="s">
        <v>2096</v>
      </c>
      <c r="G369" s="551"/>
      <c r="H369" s="507"/>
      <c r="I369" s="522"/>
      <c r="J369" s="522"/>
      <c r="K369" s="523"/>
      <c r="L369" s="522"/>
      <c r="M369" s="522"/>
      <c r="N369" s="522"/>
      <c r="O369" s="522">
        <f t="shared" si="140"/>
        <v>4194.8471139102403</v>
      </c>
      <c r="P369" s="522">
        <f t="shared" si="140"/>
        <v>4366.8358455805601</v>
      </c>
      <c r="Q369" s="522">
        <f t="shared" si="140"/>
        <v>4515.3082643302996</v>
      </c>
      <c r="R369" s="522">
        <f t="shared" si="140"/>
        <v>4673.34405358186</v>
      </c>
      <c r="T369" s="519"/>
    </row>
    <row r="370" spans="5:20" outlineLevel="1">
      <c r="E370" s="502" t="s">
        <v>1968</v>
      </c>
      <c r="F370" s="572" t="s">
        <v>1941</v>
      </c>
      <c r="G370" s="573"/>
      <c r="H370" s="573"/>
      <c r="I370" s="574"/>
      <c r="J370" s="574"/>
      <c r="K370" s="575"/>
      <c r="L370" s="574"/>
      <c r="M370" s="574"/>
      <c r="N370" s="574"/>
      <c r="O370" s="574">
        <f t="shared" si="140"/>
        <v>2518.3774480815378</v>
      </c>
      <c r="P370" s="574">
        <f t="shared" si="140"/>
        <v>2621.6309234528808</v>
      </c>
      <c r="Q370" s="574">
        <f t="shared" si="140"/>
        <v>2710.7663748502787</v>
      </c>
      <c r="R370" s="574">
        <f t="shared" si="140"/>
        <v>2805.6431979700383</v>
      </c>
      <c r="T370" s="519"/>
    </row>
    <row r="371" spans="5:20" outlineLevel="1">
      <c r="F371" s="576" t="s">
        <v>2102</v>
      </c>
      <c r="G371" s="576"/>
      <c r="H371" s="576"/>
      <c r="I371" s="576"/>
      <c r="J371" s="576"/>
      <c r="K371" s="576"/>
      <c r="L371" s="576"/>
      <c r="M371" s="576"/>
      <c r="N371" s="562">
        <v>3.1E-2</v>
      </c>
      <c r="O371" s="562">
        <v>2.7999999999999997E-2</v>
      </c>
      <c r="P371" s="562">
        <v>4.0999999999999995E-2</v>
      </c>
      <c r="Q371" s="562">
        <v>3.4000000000000002E-2</v>
      </c>
      <c r="R371" s="562">
        <v>3.5000000000000003E-2</v>
      </c>
      <c r="T371" s="519"/>
    </row>
    <row r="372" spans="5:20" outlineLevel="1">
      <c r="T372" s="519"/>
    </row>
    <row r="373" spans="5:20" outlineLevel="1">
      <c r="T373" s="519"/>
    </row>
    <row r="374" spans="5:20" outlineLevel="1">
      <c r="T374" s="519"/>
    </row>
    <row r="375" spans="5:20" outlineLevel="1">
      <c r="F375" s="570" t="s">
        <v>2158</v>
      </c>
      <c r="G375" s="545"/>
      <c r="H375" s="545"/>
      <c r="I375" s="545"/>
      <c r="J375" s="545"/>
      <c r="K375" s="545"/>
      <c r="L375" s="545"/>
      <c r="M375" s="545"/>
      <c r="N375" s="545"/>
      <c r="O375" s="545"/>
      <c r="P375" s="545"/>
      <c r="Q375" s="545"/>
      <c r="R375" s="545"/>
      <c r="T375" s="519"/>
    </row>
    <row r="376" spans="5:20" outlineLevel="1">
      <c r="F376" s="546" t="s">
        <v>2093</v>
      </c>
      <c r="G376" s="547"/>
      <c r="H376" s="547"/>
      <c r="I376" s="513" t="s">
        <v>2047</v>
      </c>
      <c r="J376" s="513" t="s">
        <v>2048</v>
      </c>
      <c r="K376" s="514" t="s">
        <v>2049</v>
      </c>
      <c r="L376" s="513"/>
      <c r="M376" s="513"/>
      <c r="N376" s="571" t="s">
        <v>2050</v>
      </c>
      <c r="O376" s="571" t="s">
        <v>2051</v>
      </c>
      <c r="P376" s="571" t="s">
        <v>2052</v>
      </c>
      <c r="Q376" s="571" t="s">
        <v>2053</v>
      </c>
      <c r="R376" s="571" t="s">
        <v>2054</v>
      </c>
      <c r="T376" s="519"/>
    </row>
    <row r="377" spans="5:20" outlineLevel="1">
      <c r="F377" s="548" t="s">
        <v>2105</v>
      </c>
      <c r="G377" s="539"/>
      <c r="H377" s="539"/>
      <c r="I377" s="549"/>
      <c r="J377" s="549"/>
      <c r="K377" s="550"/>
      <c r="L377" s="549"/>
      <c r="M377" s="549"/>
      <c r="N377" s="549"/>
      <c r="O377" s="549">
        <f>SUM(O378:O382)</f>
        <v>22530.5</v>
      </c>
      <c r="P377" s="549">
        <f>SUM(P378:P382)</f>
        <v>266583.96025225101</v>
      </c>
      <c r="Q377" s="549">
        <f t="shared" ref="Q377:R377" si="141">SUM(Q378:Q382)</f>
        <v>224981.52302701236</v>
      </c>
      <c r="R377" s="549">
        <f t="shared" si="141"/>
        <v>224981.52302701236</v>
      </c>
      <c r="T377" s="519" t="s">
        <v>2159</v>
      </c>
    </row>
    <row r="378" spans="5:20" outlineLevel="1">
      <c r="E378" s="502" t="s">
        <v>1968</v>
      </c>
      <c r="F378" s="520" t="s">
        <v>2094</v>
      </c>
      <c r="G378" s="551"/>
      <c r="H378" s="507"/>
      <c r="I378" s="522"/>
      <c r="J378" s="522"/>
      <c r="K378" s="523"/>
      <c r="L378" s="522"/>
      <c r="M378" s="522"/>
      <c r="N378" s="522"/>
      <c r="O378" s="522">
        <f>N204*1/12</f>
        <v>4285</v>
      </c>
      <c r="P378" s="522">
        <f>N204*11/12+O204*1/12</f>
        <v>50656.820291017415</v>
      </c>
      <c r="Q378" s="522">
        <f>P204</f>
        <v>42261.84349220898</v>
      </c>
      <c r="R378" s="522">
        <f>Q204</f>
        <v>42261.84349220898</v>
      </c>
      <c r="T378" s="519" t="s">
        <v>1947</v>
      </c>
    </row>
    <row r="379" spans="5:20" outlineLevel="1">
      <c r="E379" s="502" t="s">
        <v>1968</v>
      </c>
      <c r="F379" s="520" t="s">
        <v>2110</v>
      </c>
      <c r="G379" s="551"/>
      <c r="H379" s="507"/>
      <c r="I379" s="522"/>
      <c r="J379" s="522"/>
      <c r="K379" s="523"/>
      <c r="L379" s="522"/>
      <c r="M379" s="522"/>
      <c r="N379" s="522"/>
      <c r="O379" s="522">
        <f t="shared" ref="O379:O382" si="142">N205*1/12</f>
        <v>5409.2</v>
      </c>
      <c r="P379" s="522">
        <f t="shared" ref="P379:P382" si="143">N205*11/12+O205*1/12</f>
        <v>63760.119346912295</v>
      </c>
      <c r="Q379" s="522">
        <f t="shared" ref="Q379:R382" si="144">P205</f>
        <v>51107.032162947624</v>
      </c>
      <c r="R379" s="522">
        <f t="shared" si="144"/>
        <v>51107.032162947624</v>
      </c>
      <c r="T379" s="519" t="s">
        <v>2160</v>
      </c>
    </row>
    <row r="380" spans="5:20" outlineLevel="1">
      <c r="E380" s="502" t="s">
        <v>1968</v>
      </c>
      <c r="F380" s="520" t="s">
        <v>2095</v>
      </c>
      <c r="G380" s="551"/>
      <c r="H380" s="507"/>
      <c r="I380" s="522"/>
      <c r="J380" s="522"/>
      <c r="K380" s="523"/>
      <c r="L380" s="522"/>
      <c r="M380" s="522"/>
      <c r="N380" s="522"/>
      <c r="O380" s="522">
        <f t="shared" si="142"/>
        <v>1734.4000000000003</v>
      </c>
      <c r="P380" s="522">
        <f t="shared" si="143"/>
        <v>20390.248468253718</v>
      </c>
      <c r="Q380" s="522">
        <f t="shared" si="144"/>
        <v>15742.181619044553</v>
      </c>
      <c r="R380" s="522">
        <f t="shared" si="144"/>
        <v>15742.181619044553</v>
      </c>
      <c r="T380" s="519" t="s">
        <v>1957</v>
      </c>
    </row>
    <row r="381" spans="5:20" outlineLevel="1">
      <c r="E381" s="502" t="s">
        <v>1968</v>
      </c>
      <c r="F381" s="520" t="s">
        <v>2096</v>
      </c>
      <c r="G381" s="551"/>
      <c r="H381" s="507"/>
      <c r="I381" s="522"/>
      <c r="J381" s="522"/>
      <c r="K381" s="523"/>
      <c r="L381" s="522"/>
      <c r="M381" s="522"/>
      <c r="N381" s="522"/>
      <c r="O381" s="522">
        <f t="shared" si="142"/>
        <v>2016.5</v>
      </c>
      <c r="P381" s="522">
        <f t="shared" si="143"/>
        <v>23795.58460303161</v>
      </c>
      <c r="Q381" s="522">
        <f t="shared" si="144"/>
        <v>19369.015236379302</v>
      </c>
      <c r="R381" s="522">
        <f t="shared" si="144"/>
        <v>19369.015236379302</v>
      </c>
      <c r="T381" s="519" t="s">
        <v>1958</v>
      </c>
    </row>
    <row r="382" spans="5:20" outlineLevel="1">
      <c r="E382" s="502" t="s">
        <v>1968</v>
      </c>
      <c r="F382" s="552" t="s">
        <v>1941</v>
      </c>
      <c r="G382" s="553"/>
      <c r="H382" s="553"/>
      <c r="I382" s="554"/>
      <c r="J382" s="554"/>
      <c r="K382" s="524"/>
      <c r="L382" s="554"/>
      <c r="M382" s="554"/>
      <c r="N382" s="554"/>
      <c r="O382" s="554">
        <f t="shared" si="142"/>
        <v>9085.4</v>
      </c>
      <c r="P382" s="554">
        <f t="shared" si="143"/>
        <v>107981.18754303598</v>
      </c>
      <c r="Q382" s="554">
        <f t="shared" si="144"/>
        <v>96501.450516431913</v>
      </c>
      <c r="R382" s="554">
        <f t="shared" si="144"/>
        <v>96501.450516431913</v>
      </c>
      <c r="T382" s="519" t="s">
        <v>2161</v>
      </c>
    </row>
    <row r="383" spans="5:20" ht="12.75" outlineLevel="1" thickBot="1">
      <c r="F383" s="556" t="s">
        <v>2097</v>
      </c>
      <c r="G383" s="525"/>
      <c r="H383" s="525"/>
      <c r="I383" s="525"/>
      <c r="J383" s="525"/>
      <c r="K383" s="600"/>
      <c r="L383" s="525"/>
      <c r="M383" s="525"/>
      <c r="N383" s="559"/>
      <c r="O383" s="559" t="s">
        <v>2082</v>
      </c>
      <c r="P383" s="559">
        <v>10.804548745743316</v>
      </c>
      <c r="Q383" s="559">
        <v>-0.1821301129870645</v>
      </c>
      <c r="R383" s="559">
        <v>0</v>
      </c>
      <c r="T383" s="519" t="s">
        <v>2138</v>
      </c>
    </row>
    <row r="384" spans="5:20" ht="12.75" outlineLevel="1" thickBot="1">
      <c r="F384" s="561" t="s">
        <v>2094</v>
      </c>
      <c r="G384" s="582"/>
      <c r="H384" s="530"/>
      <c r="I384" s="530"/>
      <c r="J384" s="530"/>
      <c r="K384" s="601"/>
      <c r="L384" s="530"/>
      <c r="M384" s="530"/>
      <c r="N384" s="565"/>
      <c r="O384" s="565" t="s">
        <v>2082</v>
      </c>
      <c r="P384" s="565">
        <v>10.821895050412465</v>
      </c>
      <c r="Q384" s="565">
        <v>-0.16572253747038002</v>
      </c>
      <c r="R384" s="565">
        <v>0</v>
      </c>
      <c r="T384" s="519"/>
    </row>
    <row r="385" spans="5:18" ht="12.75" outlineLevel="1" thickBot="1">
      <c r="F385" s="561" t="s">
        <v>2110</v>
      </c>
      <c r="G385" s="582"/>
      <c r="H385" s="530"/>
      <c r="I385" s="530"/>
      <c r="J385" s="530"/>
      <c r="K385" s="601"/>
      <c r="L385" s="530"/>
      <c r="M385" s="530"/>
      <c r="N385" s="565"/>
      <c r="O385" s="565" t="s">
        <v>2082</v>
      </c>
      <c r="P385" s="565">
        <v>10.787347361331122</v>
      </c>
      <c r="Q385" s="565">
        <v>-0.19844829830258826</v>
      </c>
      <c r="R385" s="565">
        <v>0</v>
      </c>
    </row>
    <row r="386" spans="5:18" ht="12.75" outlineLevel="1" thickBot="1">
      <c r="F386" s="561" t="s">
        <v>2095</v>
      </c>
      <c r="G386" s="582"/>
      <c r="H386" s="530"/>
      <c r="I386" s="530"/>
      <c r="J386" s="530"/>
      <c r="K386" s="601"/>
      <c r="L386" s="530"/>
      <c r="M386" s="530"/>
      <c r="N386" s="565"/>
      <c r="O386" s="565" t="s">
        <v>2082</v>
      </c>
      <c r="P386" s="565">
        <v>10.756370196179494</v>
      </c>
      <c r="Q386" s="565">
        <v>-0.22795538055585252</v>
      </c>
      <c r="R386" s="565">
        <v>0</v>
      </c>
    </row>
    <row r="387" spans="5:18" ht="12.75" outlineLevel="1" thickBot="1">
      <c r="F387" s="561" t="s">
        <v>2096</v>
      </c>
      <c r="G387" s="582"/>
      <c r="H387" s="530"/>
      <c r="I387" s="530"/>
      <c r="J387" s="530"/>
      <c r="K387" s="601"/>
      <c r="L387" s="530"/>
      <c r="M387" s="530"/>
      <c r="N387" s="565"/>
      <c r="O387" s="565" t="s">
        <v>2082</v>
      </c>
      <c r="P387" s="565">
        <v>10.800438682386119</v>
      </c>
      <c r="Q387" s="565">
        <v>-0.18602482101189277</v>
      </c>
      <c r="R387" s="565">
        <v>0</v>
      </c>
    </row>
    <row r="388" spans="5:18" ht="12.75" outlineLevel="1" thickBot="1">
      <c r="F388" s="566" t="s">
        <v>1941</v>
      </c>
      <c r="G388" s="582"/>
      <c r="H388" s="598"/>
      <c r="I388" s="598"/>
      <c r="J388" s="598"/>
      <c r="K388" s="602"/>
      <c r="L388" s="598"/>
      <c r="M388" s="598"/>
      <c r="N388" s="568"/>
      <c r="O388" s="568" t="s">
        <v>2082</v>
      </c>
      <c r="P388" s="568">
        <v>10.885133020344288</v>
      </c>
      <c r="Q388" s="568">
        <v>-0.1063123798488399</v>
      </c>
      <c r="R388" s="568">
        <v>0</v>
      </c>
    </row>
    <row r="392" spans="5:18">
      <c r="E392" s="502" t="s">
        <v>1652</v>
      </c>
      <c r="F392" s="606" t="s">
        <v>2162</v>
      </c>
      <c r="G392" s="545"/>
      <c r="H392" s="545"/>
      <c r="I392" s="545"/>
      <c r="J392" s="545"/>
      <c r="K392" s="545">
        <v>0</v>
      </c>
      <c r="L392" s="545"/>
      <c r="M392" s="545"/>
      <c r="N392" s="545">
        <v>0</v>
      </c>
      <c r="O392" s="545">
        <v>0</v>
      </c>
      <c r="P392" s="545">
        <v>0</v>
      </c>
      <c r="Q392" s="545">
        <v>0</v>
      </c>
      <c r="R392" s="545">
        <v>0</v>
      </c>
    </row>
    <row r="393" spans="5:18">
      <c r="F393" s="546" t="s">
        <v>2093</v>
      </c>
      <c r="G393" s="547"/>
      <c r="H393" s="547"/>
      <c r="I393" s="513" t="s">
        <v>2047</v>
      </c>
      <c r="J393" s="513" t="s">
        <v>2048</v>
      </c>
      <c r="K393" s="514" t="s">
        <v>2049</v>
      </c>
      <c r="L393" s="513" t="s">
        <v>3118</v>
      </c>
      <c r="M393" s="513" t="s">
        <v>3120</v>
      </c>
      <c r="N393" s="515" t="s">
        <v>2050</v>
      </c>
      <c r="O393" s="515" t="s">
        <v>2051</v>
      </c>
      <c r="P393" s="515" t="s">
        <v>2052</v>
      </c>
      <c r="Q393" s="515" t="s">
        <v>2053</v>
      </c>
      <c r="R393" s="515" t="s">
        <v>2054</v>
      </c>
    </row>
    <row r="394" spans="5:18">
      <c r="F394" s="548" t="s">
        <v>1973</v>
      </c>
      <c r="G394" s="539"/>
      <c r="H394" s="539"/>
      <c r="I394" s="549"/>
      <c r="J394" s="549"/>
      <c r="K394" s="550"/>
      <c r="L394" s="549"/>
      <c r="M394" s="549"/>
      <c r="N394" s="549">
        <v>0</v>
      </c>
      <c r="O394" s="549">
        <v>0</v>
      </c>
      <c r="P394" s="549">
        <f>SUM(P395:P399)</f>
        <v>1601.2884293865814</v>
      </c>
      <c r="Q394" s="549">
        <f>SUM(Q395:Q399)</f>
        <v>2517.1106188370682</v>
      </c>
      <c r="R394" s="549">
        <f>SUM(R395:R399)</f>
        <v>2367.686231571045</v>
      </c>
    </row>
    <row r="395" spans="5:18">
      <c r="E395" s="502" t="s">
        <v>1968</v>
      </c>
      <c r="F395" s="520" t="s">
        <v>2094</v>
      </c>
      <c r="G395" s="551"/>
      <c r="H395" s="507"/>
      <c r="I395" s="522"/>
      <c r="J395" s="522"/>
      <c r="K395" s="523"/>
      <c r="L395" s="522"/>
      <c r="M395" s="522"/>
      <c r="N395" s="522">
        <v>0</v>
      </c>
      <c r="O395" s="522">
        <v>0</v>
      </c>
      <c r="P395" s="522">
        <f>P411*P423/10^6</f>
        <v>449.94559700467437</v>
      </c>
      <c r="Q395" s="522">
        <f>Q411*Q423/10^6</f>
        <v>714.69849550271317</v>
      </c>
      <c r="R395" s="522">
        <f>R411*R423/10^6</f>
        <v>678.45409166326408</v>
      </c>
    </row>
    <row r="396" spans="5:18">
      <c r="F396" s="520" t="s">
        <v>2110</v>
      </c>
      <c r="G396" s="551"/>
      <c r="H396" s="507"/>
      <c r="I396" s="522"/>
      <c r="J396" s="522"/>
      <c r="K396" s="523"/>
      <c r="L396" s="522"/>
      <c r="M396" s="522"/>
      <c r="N396" s="522">
        <v>0</v>
      </c>
      <c r="O396" s="522">
        <v>0</v>
      </c>
      <c r="P396" s="522">
        <f t="shared" ref="P396:R399" si="145">P412*P424/10^6</f>
        <v>830.64542508852219</v>
      </c>
      <c r="Q396" s="522">
        <f t="shared" si="145"/>
        <v>1289.7336823331045</v>
      </c>
      <c r="R396" s="522">
        <f t="shared" si="145"/>
        <v>1199.8477692553258</v>
      </c>
    </row>
    <row r="397" spans="5:18">
      <c r="F397" s="520" t="s">
        <v>2095</v>
      </c>
      <c r="G397" s="551"/>
      <c r="H397" s="507"/>
      <c r="I397" s="522"/>
      <c r="J397" s="522"/>
      <c r="K397" s="523"/>
      <c r="L397" s="522"/>
      <c r="M397" s="522"/>
      <c r="N397" s="522">
        <v>0</v>
      </c>
      <c r="O397" s="522">
        <v>0</v>
      </c>
      <c r="P397" s="522">
        <f t="shared" si="145"/>
        <v>92.327376771520804</v>
      </c>
      <c r="Q397" s="522">
        <f t="shared" si="145"/>
        <v>140.39838362657585</v>
      </c>
      <c r="R397" s="522">
        <f t="shared" si="145"/>
        <v>128.11766023811577</v>
      </c>
    </row>
    <row r="398" spans="5:18">
      <c r="F398" s="520" t="s">
        <v>2096</v>
      </c>
      <c r="G398" s="551"/>
      <c r="H398" s="507"/>
      <c r="I398" s="522"/>
      <c r="J398" s="522"/>
      <c r="K398" s="523"/>
      <c r="L398" s="522"/>
      <c r="M398" s="522"/>
      <c r="N398" s="522">
        <v>0</v>
      </c>
      <c r="O398" s="522">
        <v>0</v>
      </c>
      <c r="P398" s="522">
        <f t="shared" si="145"/>
        <v>61.640071378292397</v>
      </c>
      <c r="Q398" s="522">
        <f t="shared" si="145"/>
        <v>96.542222406888655</v>
      </c>
      <c r="R398" s="522">
        <f t="shared" si="145"/>
        <v>90.518072178669655</v>
      </c>
    </row>
    <row r="399" spans="5:18">
      <c r="F399" s="552" t="s">
        <v>2111</v>
      </c>
      <c r="G399" s="553"/>
      <c r="H399" s="553"/>
      <c r="I399" s="554"/>
      <c r="J399" s="554"/>
      <c r="K399" s="524"/>
      <c r="L399" s="554"/>
      <c r="M399" s="554"/>
      <c r="N399" s="554">
        <v>0</v>
      </c>
      <c r="O399" s="554">
        <v>0</v>
      </c>
      <c r="P399" s="554">
        <f t="shared" si="145"/>
        <v>166.72995914357159</v>
      </c>
      <c r="Q399" s="554">
        <f t="shared" si="145"/>
        <v>275.73783496778623</v>
      </c>
      <c r="R399" s="554">
        <f t="shared" si="145"/>
        <v>270.74863823566943</v>
      </c>
    </row>
    <row r="400" spans="5:18">
      <c r="F400" s="556" t="s">
        <v>2097</v>
      </c>
      <c r="G400" s="525"/>
      <c r="H400" s="525"/>
      <c r="I400" s="525"/>
      <c r="J400" s="525"/>
      <c r="K400" s="600"/>
      <c r="L400" s="525"/>
      <c r="M400" s="525"/>
      <c r="N400" s="559" t="s">
        <v>2082</v>
      </c>
      <c r="O400" s="559" t="s">
        <v>2082</v>
      </c>
      <c r="P400" s="559" t="s">
        <v>2082</v>
      </c>
      <c r="Q400" s="559">
        <v>0.56674941585331529</v>
      </c>
      <c r="R400" s="559">
        <v>-6.2119087550551844E-2</v>
      </c>
    </row>
    <row r="401" spans="5:20">
      <c r="F401" s="561" t="s">
        <v>2094</v>
      </c>
      <c r="G401" s="530"/>
      <c r="H401" s="530"/>
      <c r="I401" s="530"/>
      <c r="J401" s="530"/>
      <c r="K401" s="601"/>
      <c r="L401" s="530"/>
      <c r="M401" s="530"/>
      <c r="N401" s="565" t="s">
        <v>2082</v>
      </c>
      <c r="O401" s="565" t="s">
        <v>2082</v>
      </c>
      <c r="P401" s="565" t="s">
        <v>2082</v>
      </c>
      <c r="Q401" s="565">
        <v>0.58841091069791829</v>
      </c>
      <c r="R401" s="565">
        <v>-5.0712858733465427E-2</v>
      </c>
      <c r="T401" s="519"/>
    </row>
    <row r="402" spans="5:20">
      <c r="F402" s="561" t="s">
        <v>2110</v>
      </c>
      <c r="G402" s="530"/>
      <c r="H402" s="530"/>
      <c r="I402" s="530"/>
      <c r="J402" s="530"/>
      <c r="K402" s="601"/>
      <c r="L402" s="530"/>
      <c r="M402" s="530"/>
      <c r="N402" s="565" t="s">
        <v>2082</v>
      </c>
      <c r="O402" s="565" t="s">
        <v>2082</v>
      </c>
      <c r="P402" s="565" t="s">
        <v>2082</v>
      </c>
      <c r="Q402" s="565">
        <v>0.55268860018780819</v>
      </c>
      <c r="R402" s="565">
        <v>-6.9693390433268831E-2</v>
      </c>
      <c r="T402" s="519"/>
    </row>
    <row r="403" spans="5:20">
      <c r="F403" s="561" t="s">
        <v>2095</v>
      </c>
      <c r="G403" s="530"/>
      <c r="H403" s="530"/>
      <c r="I403" s="530"/>
      <c r="J403" s="530"/>
      <c r="K403" s="601"/>
      <c r="L403" s="530"/>
      <c r="M403" s="530"/>
      <c r="N403" s="565" t="s">
        <v>2082</v>
      </c>
      <c r="O403" s="565" t="s">
        <v>2082</v>
      </c>
      <c r="P403" s="565" t="s">
        <v>2082</v>
      </c>
      <c r="Q403" s="565">
        <v>0.52065821142102431</v>
      </c>
      <c r="R403" s="565">
        <v>-8.7470546819995554E-2</v>
      </c>
      <c r="T403" s="519"/>
    </row>
    <row r="404" spans="5:20">
      <c r="F404" s="561" t="s">
        <v>2096</v>
      </c>
      <c r="G404" s="530"/>
      <c r="H404" s="530"/>
      <c r="I404" s="530"/>
      <c r="J404" s="530"/>
      <c r="K404" s="601"/>
      <c r="L404" s="530"/>
      <c r="M404" s="530"/>
      <c r="N404" s="565" t="s">
        <v>2082</v>
      </c>
      <c r="O404" s="565" t="s">
        <v>2082</v>
      </c>
      <c r="P404" s="565" t="s">
        <v>2082</v>
      </c>
      <c r="Q404" s="565">
        <v>0.56622502615867587</v>
      </c>
      <c r="R404" s="565">
        <v>-6.2399125253502996E-2</v>
      </c>
      <c r="T404" s="519"/>
    </row>
    <row r="405" spans="5:20">
      <c r="F405" s="566" t="s">
        <v>1941</v>
      </c>
      <c r="G405" s="598"/>
      <c r="H405" s="598"/>
      <c r="I405" s="598"/>
      <c r="J405" s="598"/>
      <c r="K405" s="602"/>
      <c r="L405" s="598"/>
      <c r="M405" s="598"/>
      <c r="N405" s="568" t="s">
        <v>2082</v>
      </c>
      <c r="O405" s="568" t="s">
        <v>2082</v>
      </c>
      <c r="P405" s="568" t="s">
        <v>2082</v>
      </c>
      <c r="Q405" s="568">
        <v>0.65379897160742262</v>
      </c>
      <c r="R405" s="568">
        <v>-1.8093986749042723E-2</v>
      </c>
      <c r="T405" s="519"/>
    </row>
    <row r="406" spans="5:20">
      <c r="T406" s="519"/>
    </row>
    <row r="407" spans="5:20">
      <c r="T407" s="519"/>
    </row>
    <row r="408" spans="5:20" outlineLevel="1">
      <c r="F408" s="570" t="s">
        <v>2163</v>
      </c>
      <c r="G408" s="545"/>
      <c r="H408" s="545"/>
      <c r="I408" s="545"/>
      <c r="J408" s="545"/>
      <c r="K408" s="545"/>
      <c r="L408" s="545"/>
      <c r="M408" s="545"/>
      <c r="N408" s="545"/>
      <c r="O408" s="545"/>
      <c r="P408" s="545"/>
      <c r="Q408" s="545"/>
      <c r="R408" s="545"/>
      <c r="T408" s="519"/>
    </row>
    <row r="409" spans="5:20" outlineLevel="1">
      <c r="F409" s="546" t="s">
        <v>2093</v>
      </c>
      <c r="G409" s="547"/>
      <c r="H409" s="547"/>
      <c r="I409" s="513" t="s">
        <v>2047</v>
      </c>
      <c r="J409" s="513" t="s">
        <v>2048</v>
      </c>
      <c r="K409" s="514" t="s">
        <v>2049</v>
      </c>
      <c r="L409" s="513"/>
      <c r="M409" s="513"/>
      <c r="N409" s="571" t="s">
        <v>2050</v>
      </c>
      <c r="O409" s="571" t="s">
        <v>2051</v>
      </c>
      <c r="P409" s="571" t="s">
        <v>2052</v>
      </c>
      <c r="Q409" s="571" t="s">
        <v>2053</v>
      </c>
      <c r="R409" s="571" t="s">
        <v>2054</v>
      </c>
      <c r="T409" s="519"/>
    </row>
    <row r="410" spans="5:20" outlineLevel="1">
      <c r="F410" s="548" t="s">
        <v>2100</v>
      </c>
      <c r="G410" s="539"/>
      <c r="H410" s="539"/>
      <c r="I410" s="549"/>
      <c r="J410" s="549"/>
      <c r="K410" s="550"/>
      <c r="L410" s="549"/>
      <c r="M410" s="549"/>
      <c r="N410" s="549"/>
      <c r="O410" s="549"/>
      <c r="P410" s="549"/>
      <c r="Q410" s="549"/>
      <c r="R410" s="549"/>
      <c r="T410" s="519"/>
    </row>
    <row r="411" spans="5:20" outlineLevel="1">
      <c r="E411" s="502" t="s">
        <v>1968</v>
      </c>
      <c r="F411" s="520" t="s">
        <v>2094</v>
      </c>
      <c r="G411" s="551"/>
      <c r="H411" s="507"/>
      <c r="I411" s="522"/>
      <c r="J411" s="522"/>
      <c r="K411" s="523"/>
      <c r="L411" s="522"/>
      <c r="M411" s="522"/>
      <c r="N411" s="522"/>
      <c r="O411" s="522"/>
      <c r="P411" s="522">
        <f>P192</f>
        <v>15000.686681269357</v>
      </c>
      <c r="Q411" s="522">
        <f>Q192</f>
        <v>15510.710028432515</v>
      </c>
      <c r="R411" s="522">
        <f>R192</f>
        <v>16053.584879427652</v>
      </c>
      <c r="T411" s="519" t="s">
        <v>2164</v>
      </c>
    </row>
    <row r="412" spans="5:20" outlineLevel="1">
      <c r="E412" s="502" t="s">
        <v>1968</v>
      </c>
      <c r="F412" s="520" t="s">
        <v>2110</v>
      </c>
      <c r="G412" s="551"/>
      <c r="H412" s="507"/>
      <c r="I412" s="522"/>
      <c r="J412" s="522"/>
      <c r="K412" s="523"/>
      <c r="L412" s="522"/>
      <c r="M412" s="522"/>
      <c r="N412" s="522"/>
      <c r="O412" s="522"/>
      <c r="P412" s="522">
        <f t="shared" ref="P412:R415" si="146">P193</f>
        <v>21937.371913684685</v>
      </c>
      <c r="Q412" s="522">
        <f t="shared" si="146"/>
        <v>22683.242558749964</v>
      </c>
      <c r="R412" s="522">
        <f t="shared" si="146"/>
        <v>23477.156048306209</v>
      </c>
      <c r="T412" s="519"/>
    </row>
    <row r="413" spans="5:20" outlineLevel="1">
      <c r="E413" s="502" t="s">
        <v>1968</v>
      </c>
      <c r="F413" s="520" t="s">
        <v>2095</v>
      </c>
      <c r="G413" s="551"/>
      <c r="H413" s="507"/>
      <c r="I413" s="522"/>
      <c r="J413" s="522"/>
      <c r="K413" s="523"/>
      <c r="L413" s="522"/>
      <c r="M413" s="522"/>
      <c r="N413" s="522"/>
      <c r="O413" s="522"/>
      <c r="P413" s="522">
        <f t="shared" si="146"/>
        <v>7604.7193571692796</v>
      </c>
      <c r="Q413" s="522">
        <f t="shared" si="146"/>
        <v>7863.2798153130352</v>
      </c>
      <c r="R413" s="522">
        <f t="shared" si="146"/>
        <v>8138.4946088489905</v>
      </c>
      <c r="T413" s="519"/>
    </row>
    <row r="414" spans="5:20" outlineLevel="1">
      <c r="E414" s="502" t="s">
        <v>1968</v>
      </c>
      <c r="F414" s="520" t="s">
        <v>2096</v>
      </c>
      <c r="G414" s="551"/>
      <c r="H414" s="507"/>
      <c r="I414" s="522"/>
      <c r="J414" s="522"/>
      <c r="K414" s="523"/>
      <c r="L414" s="522"/>
      <c r="M414" s="522"/>
      <c r="N414" s="522"/>
      <c r="O414" s="522"/>
      <c r="P414" s="522">
        <f t="shared" si="146"/>
        <v>4366.8358455805601</v>
      </c>
      <c r="Q414" s="522">
        <f t="shared" si="146"/>
        <v>4515.3082643302996</v>
      </c>
      <c r="R414" s="522">
        <f t="shared" si="146"/>
        <v>4673.34405358186</v>
      </c>
      <c r="T414" s="519"/>
    </row>
    <row r="415" spans="5:20" outlineLevel="1">
      <c r="E415" s="502" t="s">
        <v>1968</v>
      </c>
      <c r="F415" s="572" t="s">
        <v>1941</v>
      </c>
      <c r="G415" s="573"/>
      <c r="H415" s="573"/>
      <c r="I415" s="574"/>
      <c r="J415" s="574"/>
      <c r="K415" s="575"/>
      <c r="L415" s="574"/>
      <c r="M415" s="574"/>
      <c r="N415" s="574"/>
      <c r="O415" s="574"/>
      <c r="P415" s="574">
        <f t="shared" si="146"/>
        <v>2621.6309234528808</v>
      </c>
      <c r="Q415" s="574">
        <f t="shared" si="146"/>
        <v>2710.7663748502787</v>
      </c>
      <c r="R415" s="574">
        <f t="shared" si="146"/>
        <v>2805.6431979700383</v>
      </c>
      <c r="T415" s="519"/>
    </row>
    <row r="416" spans="5:20" outlineLevel="1">
      <c r="F416" s="576" t="s">
        <v>2102</v>
      </c>
      <c r="G416" s="576"/>
      <c r="H416" s="576"/>
      <c r="I416" s="576"/>
      <c r="J416" s="576"/>
      <c r="K416" s="576"/>
      <c r="L416" s="576"/>
      <c r="M416" s="576"/>
      <c r="N416" s="562">
        <v>3.1E-2</v>
      </c>
      <c r="O416" s="562">
        <v>2.7999999999999997E-2</v>
      </c>
      <c r="P416" s="562">
        <v>4.0999999999999995E-2</v>
      </c>
      <c r="Q416" s="562">
        <v>3.4000000000000002E-2</v>
      </c>
      <c r="R416" s="562">
        <v>3.5000000000000003E-2</v>
      </c>
      <c r="T416" s="519"/>
    </row>
    <row r="417" spans="5:20" outlineLevel="1"/>
    <row r="418" spans="5:20" outlineLevel="1"/>
    <row r="419" spans="5:20" outlineLevel="1"/>
    <row r="420" spans="5:20" outlineLevel="1">
      <c r="F420" s="570" t="s">
        <v>2165</v>
      </c>
      <c r="G420" s="545"/>
      <c r="H420" s="545"/>
      <c r="I420" s="545"/>
      <c r="J420" s="545"/>
      <c r="K420" s="545"/>
      <c r="L420" s="545"/>
      <c r="M420" s="545"/>
      <c r="N420" s="545"/>
      <c r="O420" s="545"/>
      <c r="P420" s="545"/>
      <c r="Q420" s="545"/>
      <c r="R420" s="545"/>
      <c r="T420" s="519"/>
    </row>
    <row r="421" spans="5:20" outlineLevel="1">
      <c r="F421" s="546" t="s">
        <v>2093</v>
      </c>
      <c r="G421" s="547"/>
      <c r="H421" s="547"/>
      <c r="I421" s="513" t="s">
        <v>2047</v>
      </c>
      <c r="J421" s="513" t="s">
        <v>2048</v>
      </c>
      <c r="K421" s="514" t="s">
        <v>2049</v>
      </c>
      <c r="L421" s="513"/>
      <c r="M421" s="513"/>
      <c r="N421" s="571" t="s">
        <v>2050</v>
      </c>
      <c r="O421" s="571" t="s">
        <v>2051</v>
      </c>
      <c r="P421" s="571" t="s">
        <v>2052</v>
      </c>
      <c r="Q421" s="571" t="s">
        <v>2053</v>
      </c>
      <c r="R421" s="571" t="s">
        <v>2054</v>
      </c>
      <c r="T421" s="519"/>
    </row>
    <row r="422" spans="5:20" outlineLevel="1">
      <c r="F422" s="548" t="s">
        <v>2105</v>
      </c>
      <c r="G422" s="539"/>
      <c r="H422" s="539"/>
      <c r="I422" s="549"/>
      <c r="J422" s="549"/>
      <c r="K422" s="550"/>
      <c r="L422" s="549"/>
      <c r="M422" s="549"/>
      <c r="N422" s="549"/>
      <c r="O422" s="549"/>
      <c r="P422" s="549">
        <f>SUM(P423:P427)</f>
        <v>157713.5</v>
      </c>
      <c r="Q422" s="549">
        <f>SUM(Q423:Q427)</f>
        <v>243891.72176575725</v>
      </c>
      <c r="R422" s="549">
        <f>SUM(R423:R427)</f>
        <v>224981.52302701236</v>
      </c>
      <c r="T422" s="519" t="s">
        <v>2166</v>
      </c>
    </row>
    <row r="423" spans="5:20" outlineLevel="1">
      <c r="E423" s="502" t="s">
        <v>1968</v>
      </c>
      <c r="F423" s="520" t="s">
        <v>2094</v>
      </c>
      <c r="G423" s="551"/>
      <c r="H423" s="507"/>
      <c r="I423" s="522"/>
      <c r="J423" s="522"/>
      <c r="K423" s="523"/>
      <c r="L423" s="522"/>
      <c r="M423" s="522"/>
      <c r="N423" s="522"/>
      <c r="O423" s="522"/>
      <c r="P423" s="522">
        <f>N204*7/12</f>
        <v>29995</v>
      </c>
      <c r="Q423" s="522">
        <f>N204*5/12+O204*7/12</f>
        <v>46077.742037121905</v>
      </c>
      <c r="R423" s="522">
        <f>P204</f>
        <v>42261.84349220898</v>
      </c>
      <c r="T423" s="519" t="s">
        <v>1959</v>
      </c>
    </row>
    <row r="424" spans="5:20" outlineLevel="1">
      <c r="E424" s="502" t="s">
        <v>1968</v>
      </c>
      <c r="F424" s="520" t="s">
        <v>2110</v>
      </c>
      <c r="G424" s="551"/>
      <c r="H424" s="507"/>
      <c r="I424" s="522"/>
      <c r="J424" s="522"/>
      <c r="K424" s="523"/>
      <c r="L424" s="522"/>
      <c r="M424" s="522"/>
      <c r="N424" s="522"/>
      <c r="O424" s="522"/>
      <c r="P424" s="522">
        <f t="shared" ref="P424:P427" si="147">N205*7/12</f>
        <v>37864.399999999994</v>
      </c>
      <c r="Q424" s="522">
        <f t="shared" ref="Q424:Q427" si="148">N205*5/12+O205*7/12</f>
        <v>56858.435428386118</v>
      </c>
      <c r="R424" s="522">
        <f t="shared" ref="R424:R427" si="149">P205</f>
        <v>51107.032162947624</v>
      </c>
      <c r="T424" s="519" t="s">
        <v>2167</v>
      </c>
    </row>
    <row r="425" spans="5:20" outlineLevel="1">
      <c r="E425" s="502" t="s">
        <v>1968</v>
      </c>
      <c r="F425" s="520" t="s">
        <v>2095</v>
      </c>
      <c r="G425" s="551"/>
      <c r="H425" s="507"/>
      <c r="I425" s="522"/>
      <c r="J425" s="522"/>
      <c r="K425" s="523"/>
      <c r="L425" s="522"/>
      <c r="M425" s="522"/>
      <c r="N425" s="522"/>
      <c r="O425" s="522"/>
      <c r="P425" s="522">
        <f t="shared" si="147"/>
        <v>12140.800000000003</v>
      </c>
      <c r="Q425" s="522">
        <f t="shared" si="148"/>
        <v>17854.939277775993</v>
      </c>
      <c r="R425" s="522">
        <f t="shared" si="149"/>
        <v>15742.181619044553</v>
      </c>
      <c r="T425" s="519" t="s">
        <v>1960</v>
      </c>
    </row>
    <row r="426" spans="5:20" outlineLevel="1">
      <c r="E426" s="502" t="s">
        <v>1968</v>
      </c>
      <c r="F426" s="520" t="s">
        <v>2096</v>
      </c>
      <c r="G426" s="551"/>
      <c r="H426" s="507"/>
      <c r="I426" s="522"/>
      <c r="J426" s="522"/>
      <c r="K426" s="523"/>
      <c r="L426" s="522"/>
      <c r="M426" s="522"/>
      <c r="N426" s="522"/>
      <c r="O426" s="522"/>
      <c r="P426" s="522">
        <f t="shared" si="147"/>
        <v>14115.5</v>
      </c>
      <c r="Q426" s="522">
        <f t="shared" si="148"/>
        <v>21381.092221221261</v>
      </c>
      <c r="R426" s="522">
        <f t="shared" si="149"/>
        <v>19369.015236379302</v>
      </c>
      <c r="T426" s="519" t="s">
        <v>1961</v>
      </c>
    </row>
    <row r="427" spans="5:20" outlineLevel="1">
      <c r="E427" s="502" t="s">
        <v>1968</v>
      </c>
      <c r="F427" s="552" t="s">
        <v>1941</v>
      </c>
      <c r="G427" s="553"/>
      <c r="H427" s="553"/>
      <c r="I427" s="554"/>
      <c r="J427" s="554"/>
      <c r="K427" s="524"/>
      <c r="L427" s="554"/>
      <c r="M427" s="554"/>
      <c r="N427" s="554"/>
      <c r="O427" s="554"/>
      <c r="P427" s="554">
        <f t="shared" si="147"/>
        <v>63597.799999999988</v>
      </c>
      <c r="Q427" s="554">
        <f t="shared" si="148"/>
        <v>101719.51280125196</v>
      </c>
      <c r="R427" s="554">
        <f t="shared" si="149"/>
        <v>96501.450516431913</v>
      </c>
      <c r="T427" s="519" t="s">
        <v>2168</v>
      </c>
    </row>
    <row r="428" spans="5:20" ht="12.75" outlineLevel="1" thickBot="1">
      <c r="F428" s="556" t="s">
        <v>2097</v>
      </c>
      <c r="G428" s="525"/>
      <c r="H428" s="525"/>
      <c r="I428" s="525"/>
      <c r="J428" s="525"/>
      <c r="K428" s="600"/>
      <c r="L428" s="525"/>
      <c r="M428" s="525"/>
      <c r="N428" s="559"/>
      <c r="O428" s="559"/>
      <c r="P428" s="559" t="s">
        <v>2082</v>
      </c>
      <c r="Q428" s="559">
        <v>0.51883446002902889</v>
      </c>
      <c r="R428" s="559">
        <v>-9.1917876785668096E-2</v>
      </c>
      <c r="T428" s="519" t="s">
        <v>2169</v>
      </c>
    </row>
    <row r="429" spans="5:20" ht="12.75" outlineLevel="1" thickBot="1">
      <c r="F429" s="561" t="s">
        <v>2094</v>
      </c>
      <c r="G429" s="582"/>
      <c r="H429" s="530"/>
      <c r="I429" s="530"/>
      <c r="J429" s="530"/>
      <c r="K429" s="601"/>
      <c r="L429" s="530"/>
      <c r="M429" s="530"/>
      <c r="N429" s="565"/>
      <c r="O429" s="565"/>
      <c r="P429" s="565" t="s">
        <v>2082</v>
      </c>
      <c r="Q429" s="565">
        <v>0.53618076469817999</v>
      </c>
      <c r="R429" s="565">
        <v>-8.2814356264217626E-2</v>
      </c>
      <c r="T429" s="519"/>
    </row>
    <row r="430" spans="5:20" ht="12.75" outlineLevel="1" thickBot="1">
      <c r="F430" s="561" t="s">
        <v>2110</v>
      </c>
      <c r="G430" s="582"/>
      <c r="H430" s="530"/>
      <c r="I430" s="530"/>
      <c r="J430" s="530"/>
      <c r="K430" s="601"/>
      <c r="L430" s="530"/>
      <c r="M430" s="530"/>
      <c r="N430" s="565"/>
      <c r="O430" s="565"/>
      <c r="P430" s="565" t="s">
        <v>2082</v>
      </c>
      <c r="Q430" s="565">
        <v>0.5016330756168359</v>
      </c>
      <c r="R430" s="565">
        <v>-0.10115303423504229</v>
      </c>
      <c r="T430" s="519"/>
    </row>
    <row r="431" spans="5:20" ht="12.75" outlineLevel="1" thickBot="1">
      <c r="F431" s="561" t="s">
        <v>2095</v>
      </c>
      <c r="G431" s="582"/>
      <c r="H431" s="530"/>
      <c r="I431" s="530"/>
      <c r="J431" s="530"/>
      <c r="K431" s="601"/>
      <c r="L431" s="530"/>
      <c r="M431" s="530"/>
      <c r="N431" s="565"/>
      <c r="O431" s="565"/>
      <c r="P431" s="565" t="s">
        <v>2082</v>
      </c>
      <c r="Q431" s="565">
        <v>0.47065591046520727</v>
      </c>
      <c r="R431" s="565">
        <v>-0.11832903074395684</v>
      </c>
      <c r="T431" s="519"/>
    </row>
    <row r="432" spans="5:20" ht="12.75" outlineLevel="1" thickBot="1">
      <c r="F432" s="561" t="s">
        <v>2096</v>
      </c>
      <c r="G432" s="582"/>
      <c r="H432" s="530"/>
      <c r="I432" s="530"/>
      <c r="J432" s="530"/>
      <c r="K432" s="601"/>
      <c r="L432" s="530"/>
      <c r="M432" s="530"/>
      <c r="N432" s="565"/>
      <c r="O432" s="565"/>
      <c r="P432" s="565" t="s">
        <v>2082</v>
      </c>
      <c r="Q432" s="565">
        <v>0.51472439667183334</v>
      </c>
      <c r="R432" s="565">
        <v>-9.4105435027539097E-2</v>
      </c>
      <c r="T432" s="519"/>
    </row>
    <row r="433" spans="5:18" ht="12.75" outlineLevel="1" thickBot="1">
      <c r="F433" s="566" t="s">
        <v>1941</v>
      </c>
      <c r="G433" s="582"/>
      <c r="H433" s="598"/>
      <c r="I433" s="598"/>
      <c r="J433" s="598"/>
      <c r="K433" s="602"/>
      <c r="L433" s="598"/>
      <c r="M433" s="598"/>
      <c r="N433" s="568"/>
      <c r="O433" s="568"/>
      <c r="P433" s="568" t="s">
        <v>2082</v>
      </c>
      <c r="Q433" s="568">
        <v>0.59941873463000239</v>
      </c>
      <c r="R433" s="568">
        <v>-5.1298537921780296E-2</v>
      </c>
    </row>
    <row r="437" spans="5:18">
      <c r="E437" s="502" t="s">
        <v>1652</v>
      </c>
      <c r="F437" s="606" t="s">
        <v>2170</v>
      </c>
      <c r="G437" s="545"/>
      <c r="H437" s="545"/>
      <c r="I437" s="545"/>
      <c r="J437" s="545"/>
      <c r="K437" s="545">
        <v>0</v>
      </c>
      <c r="L437" s="545"/>
      <c r="M437" s="545"/>
      <c r="N437" s="545">
        <v>0</v>
      </c>
      <c r="O437" s="545">
        <v>0</v>
      </c>
      <c r="P437" s="545">
        <v>0</v>
      </c>
      <c r="Q437" s="545">
        <v>0</v>
      </c>
      <c r="R437" s="545">
        <v>0</v>
      </c>
    </row>
    <row r="438" spans="5:18">
      <c r="F438" s="546" t="s">
        <v>2093</v>
      </c>
      <c r="G438" s="547"/>
      <c r="H438" s="547"/>
      <c r="I438" s="513" t="s">
        <v>2047</v>
      </c>
      <c r="J438" s="513" t="s">
        <v>2048</v>
      </c>
      <c r="K438" s="514" t="s">
        <v>2049</v>
      </c>
      <c r="L438" s="513" t="s">
        <v>3118</v>
      </c>
      <c r="M438" s="513" t="s">
        <v>3120</v>
      </c>
      <c r="N438" s="515" t="s">
        <v>2050</v>
      </c>
      <c r="O438" s="515" t="s">
        <v>2051</v>
      </c>
      <c r="P438" s="515" t="s">
        <v>2052</v>
      </c>
      <c r="Q438" s="515" t="s">
        <v>2053</v>
      </c>
      <c r="R438" s="515" t="s">
        <v>2054</v>
      </c>
    </row>
    <row r="439" spans="5:18">
      <c r="F439" s="548" t="s">
        <v>1974</v>
      </c>
      <c r="G439" s="539"/>
      <c r="H439" s="539"/>
      <c r="I439" s="549"/>
      <c r="J439" s="549"/>
      <c r="K439" s="550"/>
      <c r="L439" s="549"/>
      <c r="M439" s="549"/>
      <c r="N439" s="549">
        <v>0</v>
      </c>
      <c r="O439" s="549">
        <v>0</v>
      </c>
      <c r="P439" s="549">
        <f>SUM(P440:P444)</f>
        <v>228.75548991236883</v>
      </c>
      <c r="Q439" s="549">
        <f>SUM(Q440:Q444)</f>
        <v>2792.4999045475856</v>
      </c>
      <c r="R439" s="549">
        <f>SUM(R440:R444)</f>
        <v>2367.686231571045</v>
      </c>
    </row>
    <row r="440" spans="5:18">
      <c r="E440" s="502" t="s">
        <v>1968</v>
      </c>
      <c r="F440" s="520" t="s">
        <v>2094</v>
      </c>
      <c r="G440" s="551"/>
      <c r="H440" s="507"/>
      <c r="I440" s="522"/>
      <c r="J440" s="522"/>
      <c r="K440" s="523"/>
      <c r="L440" s="522"/>
      <c r="M440" s="522"/>
      <c r="N440" s="522">
        <v>0</v>
      </c>
      <c r="O440" s="522">
        <v>0</v>
      </c>
      <c r="P440" s="522">
        <f>P456*P468/10^6</f>
        <v>64.277942429239189</v>
      </c>
      <c r="Q440" s="522">
        <f>Q456*Q468/10^6</f>
        <v>785.72325049638744</v>
      </c>
      <c r="R440" s="522">
        <f>R456*R468/10^6</f>
        <v>678.45409166326408</v>
      </c>
    </row>
    <row r="441" spans="5:18">
      <c r="F441" s="520" t="s">
        <v>2110</v>
      </c>
      <c r="G441" s="551"/>
      <c r="H441" s="507"/>
      <c r="I441" s="522"/>
      <c r="J441" s="522"/>
      <c r="K441" s="523"/>
      <c r="L441" s="522"/>
      <c r="M441" s="522"/>
      <c r="N441" s="522">
        <v>0</v>
      </c>
      <c r="O441" s="522">
        <v>0</v>
      </c>
      <c r="P441" s="522">
        <f t="shared" ref="P441:R444" si="150">P457*P469/10^6</f>
        <v>118.66363215550319</v>
      </c>
      <c r="Q441" s="522">
        <f t="shared" si="150"/>
        <v>1446.2862527208579</v>
      </c>
      <c r="R441" s="522">
        <f t="shared" si="150"/>
        <v>1199.8477692553258</v>
      </c>
    </row>
    <row r="442" spans="5:18">
      <c r="F442" s="520" t="s">
        <v>2095</v>
      </c>
      <c r="G442" s="551"/>
      <c r="H442" s="507"/>
      <c r="I442" s="522"/>
      <c r="J442" s="522"/>
      <c r="K442" s="523"/>
      <c r="L442" s="522"/>
      <c r="M442" s="522"/>
      <c r="N442" s="522">
        <v>0</v>
      </c>
      <c r="O442" s="522">
        <v>0</v>
      </c>
      <c r="P442" s="522">
        <f t="shared" si="150"/>
        <v>13.1896252530744</v>
      </c>
      <c r="Q442" s="522">
        <f t="shared" si="150"/>
        <v>160.33422920963699</v>
      </c>
      <c r="R442" s="522">
        <f t="shared" si="150"/>
        <v>128.11766023811577</v>
      </c>
    </row>
    <row r="443" spans="5:18">
      <c r="F443" s="520" t="s">
        <v>2096</v>
      </c>
      <c r="G443" s="551"/>
      <c r="H443" s="507"/>
      <c r="I443" s="522"/>
      <c r="J443" s="522"/>
      <c r="K443" s="523"/>
      <c r="L443" s="522"/>
      <c r="M443" s="522"/>
      <c r="N443" s="522">
        <v>0</v>
      </c>
      <c r="O443" s="522">
        <v>0</v>
      </c>
      <c r="P443" s="522">
        <f t="shared" si="150"/>
        <v>8.8057244826132006</v>
      </c>
      <c r="Q443" s="522">
        <f t="shared" si="150"/>
        <v>107.44439981263946</v>
      </c>
      <c r="R443" s="522">
        <f t="shared" si="150"/>
        <v>90.518072178669655</v>
      </c>
    </row>
    <row r="444" spans="5:18">
      <c r="F444" s="552" t="s">
        <v>2111</v>
      </c>
      <c r="G444" s="553"/>
      <c r="H444" s="553"/>
      <c r="I444" s="554"/>
      <c r="J444" s="554"/>
      <c r="K444" s="524"/>
      <c r="L444" s="554"/>
      <c r="M444" s="554"/>
      <c r="N444" s="554">
        <v>0</v>
      </c>
      <c r="O444" s="554">
        <v>0</v>
      </c>
      <c r="P444" s="554">
        <f t="shared" si="150"/>
        <v>23.8185655919388</v>
      </c>
      <c r="Q444" s="554">
        <f t="shared" si="150"/>
        <v>292.7117723080637</v>
      </c>
      <c r="R444" s="554">
        <f t="shared" si="150"/>
        <v>270.74863823566943</v>
      </c>
    </row>
    <row r="445" spans="5:18">
      <c r="F445" s="556" t="s">
        <v>2097</v>
      </c>
      <c r="G445" s="525"/>
      <c r="H445" s="525"/>
      <c r="I445" s="525"/>
      <c r="J445" s="525"/>
      <c r="K445" s="600"/>
      <c r="L445" s="525"/>
      <c r="M445" s="525"/>
      <c r="N445" s="559" t="s">
        <v>2082</v>
      </c>
      <c r="O445" s="559" t="s">
        <v>2082</v>
      </c>
      <c r="P445" s="559" t="s">
        <v>2082</v>
      </c>
      <c r="Q445" s="559">
        <v>11.202177987281891</v>
      </c>
      <c r="R445" s="559">
        <v>-0.15703814411149275</v>
      </c>
    </row>
    <row r="446" spans="5:18">
      <c r="F446" s="561" t="s">
        <v>2094</v>
      </c>
      <c r="G446" s="530"/>
      <c r="H446" s="530"/>
      <c r="I446" s="530"/>
      <c r="J446" s="530"/>
      <c r="K446" s="601"/>
      <c r="L446" s="530"/>
      <c r="M446" s="530"/>
      <c r="N446" s="565" t="s">
        <v>2082</v>
      </c>
      <c r="O446" s="565" t="s">
        <v>2082</v>
      </c>
      <c r="P446" s="565" t="s">
        <v>2082</v>
      </c>
      <c r="Q446" s="565">
        <v>11.223839482126492</v>
      </c>
      <c r="R446" s="565">
        <v>-0.13652282628184342</v>
      </c>
    </row>
    <row r="447" spans="5:18">
      <c r="F447" s="561" t="s">
        <v>2110</v>
      </c>
      <c r="G447" s="530"/>
      <c r="H447" s="530"/>
      <c r="I447" s="530"/>
      <c r="J447" s="530"/>
      <c r="K447" s="601"/>
      <c r="L447" s="530"/>
      <c r="M447" s="530"/>
      <c r="N447" s="565" t="s">
        <v>2082</v>
      </c>
      <c r="O447" s="565" t="s">
        <v>2082</v>
      </c>
      <c r="P447" s="565" t="s">
        <v>2082</v>
      </c>
      <c r="Q447" s="565">
        <v>11.188117171616382</v>
      </c>
      <c r="R447" s="565">
        <v>-0.1703939887431789</v>
      </c>
    </row>
    <row r="448" spans="5:18">
      <c r="F448" s="561" t="s">
        <v>2095</v>
      </c>
      <c r="G448" s="530"/>
      <c r="H448" s="530"/>
      <c r="I448" s="530"/>
      <c r="J448" s="530"/>
      <c r="K448" s="601"/>
      <c r="L448" s="530"/>
      <c r="M448" s="530"/>
      <c r="N448" s="565" t="s">
        <v>2082</v>
      </c>
      <c r="O448" s="565" t="s">
        <v>2082</v>
      </c>
      <c r="P448" s="565" t="s">
        <v>2082</v>
      </c>
      <c r="Q448" s="565">
        <v>11.156086782849599</v>
      </c>
      <c r="R448" s="565">
        <v>-0.20093381887530748</v>
      </c>
    </row>
    <row r="449" spans="5:20">
      <c r="F449" s="561" t="s">
        <v>2096</v>
      </c>
      <c r="G449" s="530"/>
      <c r="H449" s="530"/>
      <c r="I449" s="530"/>
      <c r="J449" s="530"/>
      <c r="K449" s="601"/>
      <c r="L449" s="530"/>
      <c r="M449" s="530"/>
      <c r="N449" s="565" t="s">
        <v>2082</v>
      </c>
      <c r="O449" s="565" t="s">
        <v>2082</v>
      </c>
      <c r="P449" s="565" t="s">
        <v>2082</v>
      </c>
      <c r="Q449" s="565">
        <v>11.201653597587248</v>
      </c>
      <c r="R449" s="565">
        <v>-0.15753568974730903</v>
      </c>
      <c r="T449" s="519"/>
    </row>
    <row r="450" spans="5:20">
      <c r="F450" s="566" t="s">
        <v>1941</v>
      </c>
      <c r="G450" s="598"/>
      <c r="H450" s="598"/>
      <c r="I450" s="598"/>
      <c r="J450" s="598"/>
      <c r="K450" s="602"/>
      <c r="L450" s="598"/>
      <c r="M450" s="598"/>
      <c r="N450" s="568" t="s">
        <v>2082</v>
      </c>
      <c r="O450" s="568" t="s">
        <v>2082</v>
      </c>
      <c r="P450" s="568" t="s">
        <v>2082</v>
      </c>
      <c r="Q450" s="568">
        <v>11.289227543035992</v>
      </c>
      <c r="R450" s="568">
        <v>-7.5033313143549329E-2</v>
      </c>
      <c r="T450" s="519"/>
    </row>
    <row r="451" spans="5:20">
      <c r="T451" s="519"/>
    </row>
    <row r="452" spans="5:20">
      <c r="T452" s="519"/>
    </row>
    <row r="453" spans="5:20" outlineLevel="1">
      <c r="F453" s="570" t="s">
        <v>2171</v>
      </c>
      <c r="G453" s="545"/>
      <c r="H453" s="545"/>
      <c r="I453" s="545"/>
      <c r="J453" s="545"/>
      <c r="K453" s="545"/>
      <c r="L453" s="545"/>
      <c r="M453" s="545"/>
      <c r="N453" s="545"/>
      <c r="O453" s="545"/>
      <c r="P453" s="545"/>
      <c r="Q453" s="545"/>
      <c r="R453" s="545"/>
      <c r="T453" s="519"/>
    </row>
    <row r="454" spans="5:20" outlineLevel="1">
      <c r="F454" s="546" t="s">
        <v>2093</v>
      </c>
      <c r="G454" s="547"/>
      <c r="H454" s="547"/>
      <c r="I454" s="513" t="s">
        <v>2047</v>
      </c>
      <c r="J454" s="513" t="s">
        <v>2048</v>
      </c>
      <c r="K454" s="514" t="s">
        <v>2049</v>
      </c>
      <c r="L454" s="513"/>
      <c r="M454" s="513"/>
      <c r="N454" s="571" t="s">
        <v>2050</v>
      </c>
      <c r="O454" s="571" t="s">
        <v>2051</v>
      </c>
      <c r="P454" s="571" t="s">
        <v>2052</v>
      </c>
      <c r="Q454" s="571" t="s">
        <v>2053</v>
      </c>
      <c r="R454" s="571" t="s">
        <v>2054</v>
      </c>
      <c r="T454" s="519"/>
    </row>
    <row r="455" spans="5:20" outlineLevel="1">
      <c r="F455" s="548" t="s">
        <v>2100</v>
      </c>
      <c r="G455" s="539"/>
      <c r="H455" s="539"/>
      <c r="I455" s="549"/>
      <c r="J455" s="549"/>
      <c r="K455" s="550"/>
      <c r="L455" s="549"/>
      <c r="M455" s="549"/>
      <c r="N455" s="549"/>
      <c r="O455" s="549"/>
      <c r="P455" s="549"/>
      <c r="Q455" s="549"/>
      <c r="R455" s="549"/>
      <c r="T455" s="519"/>
    </row>
    <row r="456" spans="5:20" outlineLevel="1">
      <c r="E456" s="502" t="s">
        <v>1968</v>
      </c>
      <c r="F456" s="520" t="s">
        <v>2094</v>
      </c>
      <c r="G456" s="551"/>
      <c r="H456" s="507"/>
      <c r="I456" s="522"/>
      <c r="J456" s="522"/>
      <c r="K456" s="523"/>
      <c r="L456" s="522"/>
      <c r="M456" s="522"/>
      <c r="N456" s="522"/>
      <c r="O456" s="522"/>
      <c r="P456" s="522">
        <f>P192</f>
        <v>15000.686681269357</v>
      </c>
      <c r="Q456" s="522">
        <f>Q192</f>
        <v>15510.710028432515</v>
      </c>
      <c r="R456" s="522">
        <f>R192</f>
        <v>16053.584879427652</v>
      </c>
      <c r="T456" s="519" t="s">
        <v>2172</v>
      </c>
    </row>
    <row r="457" spans="5:20" outlineLevel="1">
      <c r="E457" s="502" t="s">
        <v>1968</v>
      </c>
      <c r="F457" s="520" t="s">
        <v>2110</v>
      </c>
      <c r="G457" s="551"/>
      <c r="H457" s="507"/>
      <c r="I457" s="522"/>
      <c r="J457" s="522"/>
      <c r="K457" s="523"/>
      <c r="L457" s="522"/>
      <c r="M457" s="522"/>
      <c r="N457" s="522"/>
      <c r="O457" s="522"/>
      <c r="P457" s="522">
        <f t="shared" ref="P457:R460" si="151">P193</f>
        <v>21937.371913684685</v>
      </c>
      <c r="Q457" s="522">
        <f t="shared" si="151"/>
        <v>22683.242558749964</v>
      </c>
      <c r="R457" s="522">
        <f t="shared" si="151"/>
        <v>23477.156048306209</v>
      </c>
      <c r="T457" s="519"/>
    </row>
    <row r="458" spans="5:20" outlineLevel="1">
      <c r="E458" s="502" t="s">
        <v>1968</v>
      </c>
      <c r="F458" s="520" t="s">
        <v>2095</v>
      </c>
      <c r="G458" s="551"/>
      <c r="H458" s="507"/>
      <c r="I458" s="522"/>
      <c r="J458" s="522"/>
      <c r="K458" s="523"/>
      <c r="L458" s="522"/>
      <c r="M458" s="522"/>
      <c r="N458" s="522"/>
      <c r="O458" s="522"/>
      <c r="P458" s="522">
        <f t="shared" si="151"/>
        <v>7604.7193571692796</v>
      </c>
      <c r="Q458" s="522">
        <f t="shared" si="151"/>
        <v>7863.2798153130352</v>
      </c>
      <c r="R458" s="522">
        <f t="shared" si="151"/>
        <v>8138.4946088489905</v>
      </c>
      <c r="T458" s="519"/>
    </row>
    <row r="459" spans="5:20" outlineLevel="1">
      <c r="E459" s="502" t="s">
        <v>1968</v>
      </c>
      <c r="F459" s="520" t="s">
        <v>2096</v>
      </c>
      <c r="G459" s="551"/>
      <c r="H459" s="507"/>
      <c r="I459" s="522"/>
      <c r="J459" s="522"/>
      <c r="K459" s="523"/>
      <c r="L459" s="522"/>
      <c r="M459" s="522"/>
      <c r="N459" s="522"/>
      <c r="O459" s="522"/>
      <c r="P459" s="522">
        <f t="shared" si="151"/>
        <v>4366.8358455805601</v>
      </c>
      <c r="Q459" s="522">
        <f t="shared" si="151"/>
        <v>4515.3082643302996</v>
      </c>
      <c r="R459" s="522">
        <f t="shared" si="151"/>
        <v>4673.34405358186</v>
      </c>
      <c r="T459" s="519"/>
    </row>
    <row r="460" spans="5:20" outlineLevel="1">
      <c r="E460" s="502" t="s">
        <v>1968</v>
      </c>
      <c r="F460" s="572" t="s">
        <v>1941</v>
      </c>
      <c r="G460" s="573"/>
      <c r="H460" s="573"/>
      <c r="I460" s="574"/>
      <c r="J460" s="574"/>
      <c r="K460" s="575"/>
      <c r="L460" s="574"/>
      <c r="M460" s="574"/>
      <c r="N460" s="574"/>
      <c r="O460" s="574"/>
      <c r="P460" s="574">
        <f t="shared" si="151"/>
        <v>2621.6309234528808</v>
      </c>
      <c r="Q460" s="574">
        <f t="shared" si="151"/>
        <v>2710.7663748502787</v>
      </c>
      <c r="R460" s="574">
        <f t="shared" si="151"/>
        <v>2805.6431979700383</v>
      </c>
      <c r="T460" s="519"/>
    </row>
    <row r="461" spans="5:20" outlineLevel="1">
      <c r="F461" s="576" t="s">
        <v>2102</v>
      </c>
      <c r="G461" s="576"/>
      <c r="H461" s="576"/>
      <c r="I461" s="576"/>
      <c r="J461" s="576"/>
      <c r="K461" s="576"/>
      <c r="L461" s="576"/>
      <c r="M461" s="576"/>
      <c r="N461" s="562">
        <v>3.1E-2</v>
      </c>
      <c r="O461" s="562">
        <v>2.7999999999999997E-2</v>
      </c>
      <c r="P461" s="562">
        <v>4.0999999999999995E-2</v>
      </c>
      <c r="Q461" s="562">
        <v>3.4000000000000002E-2</v>
      </c>
      <c r="R461" s="562">
        <v>3.5000000000000003E-2</v>
      </c>
      <c r="T461" s="519"/>
    </row>
    <row r="462" spans="5:20" outlineLevel="1"/>
    <row r="463" spans="5:20" outlineLevel="1"/>
    <row r="464" spans="5:20" outlineLevel="1"/>
    <row r="465" spans="5:20" outlineLevel="1">
      <c r="F465" s="570" t="s">
        <v>2173</v>
      </c>
      <c r="G465" s="545"/>
      <c r="H465" s="545"/>
      <c r="I465" s="545"/>
      <c r="J465" s="545"/>
      <c r="K465" s="545"/>
      <c r="L465" s="545"/>
      <c r="M465" s="545"/>
      <c r="N465" s="545"/>
      <c r="O465" s="545"/>
      <c r="P465" s="545"/>
      <c r="Q465" s="545"/>
      <c r="R465" s="545"/>
      <c r="T465" s="519"/>
    </row>
    <row r="466" spans="5:20" outlineLevel="1">
      <c r="F466" s="546" t="s">
        <v>2093</v>
      </c>
      <c r="G466" s="547"/>
      <c r="H466" s="547"/>
      <c r="I466" s="513" t="s">
        <v>2047</v>
      </c>
      <c r="J466" s="513" t="s">
        <v>2048</v>
      </c>
      <c r="K466" s="514" t="s">
        <v>2049</v>
      </c>
      <c r="L466" s="513"/>
      <c r="M466" s="513"/>
      <c r="N466" s="571" t="s">
        <v>2050</v>
      </c>
      <c r="O466" s="571" t="s">
        <v>2051</v>
      </c>
      <c r="P466" s="571" t="s">
        <v>2052</v>
      </c>
      <c r="Q466" s="571" t="s">
        <v>2053</v>
      </c>
      <c r="R466" s="571" t="s">
        <v>2054</v>
      </c>
      <c r="T466" s="519"/>
    </row>
    <row r="467" spans="5:20" outlineLevel="1">
      <c r="F467" s="548" t="s">
        <v>2105</v>
      </c>
      <c r="G467" s="539"/>
      <c r="H467" s="539"/>
      <c r="I467" s="549"/>
      <c r="J467" s="549"/>
      <c r="K467" s="550"/>
      <c r="L467" s="549"/>
      <c r="M467" s="549"/>
      <c r="N467" s="549"/>
      <c r="O467" s="549"/>
      <c r="P467" s="549">
        <f>SUM(P468:P472)</f>
        <v>22530.5</v>
      </c>
      <c r="Q467" s="549">
        <f>SUM(Q468:Q472)</f>
        <v>266583.96025225101</v>
      </c>
      <c r="R467" s="549">
        <f>SUM(R468:R472)</f>
        <v>224981.52302701236</v>
      </c>
      <c r="T467" s="519" t="s">
        <v>2174</v>
      </c>
    </row>
    <row r="468" spans="5:20" outlineLevel="1">
      <c r="E468" s="502" t="s">
        <v>1968</v>
      </c>
      <c r="F468" s="520" t="s">
        <v>2094</v>
      </c>
      <c r="G468" s="551"/>
      <c r="H468" s="507"/>
      <c r="I468" s="522"/>
      <c r="J468" s="522"/>
      <c r="K468" s="523"/>
      <c r="L468" s="522"/>
      <c r="M468" s="522"/>
      <c r="N468" s="522"/>
      <c r="O468" s="522"/>
      <c r="P468" s="522">
        <f>N204*1/12</f>
        <v>4285</v>
      </c>
      <c r="Q468" s="522">
        <f>N204*11/12+O204*1/12</f>
        <v>50656.820291017415</v>
      </c>
      <c r="R468" s="522">
        <f>P204</f>
        <v>42261.84349220898</v>
      </c>
      <c r="T468" s="519" t="s">
        <v>1959</v>
      </c>
    </row>
    <row r="469" spans="5:20" outlineLevel="1">
      <c r="E469" s="502" t="s">
        <v>1968</v>
      </c>
      <c r="F469" s="520" t="s">
        <v>2110</v>
      </c>
      <c r="G469" s="551"/>
      <c r="H469" s="507"/>
      <c r="I469" s="522"/>
      <c r="J469" s="522"/>
      <c r="K469" s="523"/>
      <c r="L469" s="522"/>
      <c r="M469" s="522"/>
      <c r="N469" s="522"/>
      <c r="O469" s="522"/>
      <c r="P469" s="522">
        <f t="shared" ref="P469:P472" si="152">N205*1/12</f>
        <v>5409.2</v>
      </c>
      <c r="Q469" s="522">
        <f t="shared" ref="Q469:Q472" si="153">N205*11/12+O205*1/12</f>
        <v>63760.119346912295</v>
      </c>
      <c r="R469" s="522">
        <f t="shared" ref="R469:R472" si="154">P205</f>
        <v>51107.032162947624</v>
      </c>
      <c r="T469" s="519" t="s">
        <v>2175</v>
      </c>
    </row>
    <row r="470" spans="5:20" outlineLevel="1">
      <c r="E470" s="502" t="s">
        <v>1968</v>
      </c>
      <c r="F470" s="520" t="s">
        <v>2095</v>
      </c>
      <c r="G470" s="551"/>
      <c r="H470" s="507"/>
      <c r="I470" s="522"/>
      <c r="J470" s="522"/>
      <c r="K470" s="523"/>
      <c r="L470" s="522"/>
      <c r="M470" s="522"/>
      <c r="N470" s="522"/>
      <c r="O470" s="522"/>
      <c r="P470" s="522">
        <f t="shared" si="152"/>
        <v>1734.4000000000003</v>
      </c>
      <c r="Q470" s="522">
        <f t="shared" si="153"/>
        <v>20390.248468253718</v>
      </c>
      <c r="R470" s="522">
        <f t="shared" si="154"/>
        <v>15742.181619044553</v>
      </c>
      <c r="T470" s="519" t="s">
        <v>1951</v>
      </c>
    </row>
    <row r="471" spans="5:20" outlineLevel="1">
      <c r="E471" s="502" t="s">
        <v>1968</v>
      </c>
      <c r="F471" s="520" t="s">
        <v>2096</v>
      </c>
      <c r="G471" s="551"/>
      <c r="H471" s="507"/>
      <c r="I471" s="522"/>
      <c r="J471" s="522"/>
      <c r="K471" s="523"/>
      <c r="L471" s="522"/>
      <c r="M471" s="522"/>
      <c r="N471" s="522"/>
      <c r="O471" s="522"/>
      <c r="P471" s="522">
        <f t="shared" si="152"/>
        <v>2016.5</v>
      </c>
      <c r="Q471" s="522">
        <f t="shared" si="153"/>
        <v>23795.58460303161</v>
      </c>
      <c r="R471" s="522">
        <f t="shared" si="154"/>
        <v>19369.015236379302</v>
      </c>
      <c r="T471" s="519" t="s">
        <v>1962</v>
      </c>
    </row>
    <row r="472" spans="5:20" outlineLevel="1">
      <c r="E472" s="502" t="s">
        <v>1968</v>
      </c>
      <c r="F472" s="552" t="s">
        <v>1941</v>
      </c>
      <c r="G472" s="553"/>
      <c r="H472" s="553"/>
      <c r="I472" s="554"/>
      <c r="J472" s="554"/>
      <c r="K472" s="524"/>
      <c r="L472" s="554"/>
      <c r="M472" s="554"/>
      <c r="N472" s="554"/>
      <c r="O472" s="554"/>
      <c r="P472" s="554">
        <f t="shared" si="152"/>
        <v>9085.4</v>
      </c>
      <c r="Q472" s="554">
        <f t="shared" si="153"/>
        <v>107981.18754303598</v>
      </c>
      <c r="R472" s="554">
        <f t="shared" si="154"/>
        <v>96501.450516431913</v>
      </c>
      <c r="T472" s="519" t="s">
        <v>2176</v>
      </c>
    </row>
    <row r="473" spans="5:20" ht="12.75" outlineLevel="1" thickBot="1">
      <c r="F473" s="556" t="s">
        <v>2097</v>
      </c>
      <c r="G473" s="525"/>
      <c r="H473" s="525"/>
      <c r="I473" s="525"/>
      <c r="J473" s="525"/>
      <c r="K473" s="600"/>
      <c r="L473" s="525"/>
      <c r="M473" s="525"/>
      <c r="N473" s="559"/>
      <c r="O473" s="559"/>
      <c r="P473" s="559" t="s">
        <v>2082</v>
      </c>
      <c r="Q473" s="559">
        <v>10.804548745743316</v>
      </c>
      <c r="R473" s="559">
        <v>-0.1821301129870645</v>
      </c>
      <c r="T473" s="519" t="s">
        <v>2177</v>
      </c>
    </row>
    <row r="474" spans="5:20" ht="12.75" outlineLevel="1" thickBot="1">
      <c r="F474" s="561" t="s">
        <v>2094</v>
      </c>
      <c r="G474" s="582"/>
      <c r="H474" s="530"/>
      <c r="I474" s="530"/>
      <c r="J474" s="530"/>
      <c r="K474" s="601"/>
      <c r="L474" s="530"/>
      <c r="M474" s="530"/>
      <c r="N474" s="565"/>
      <c r="O474" s="565"/>
      <c r="P474" s="565" t="s">
        <v>2082</v>
      </c>
      <c r="Q474" s="565">
        <v>0</v>
      </c>
      <c r="R474" s="565">
        <v>-0.16572253747038002</v>
      </c>
      <c r="T474" s="519"/>
    </row>
    <row r="475" spans="5:20" ht="12.75" outlineLevel="1" thickBot="1">
      <c r="F475" s="561" t="s">
        <v>2110</v>
      </c>
      <c r="G475" s="582"/>
      <c r="H475" s="530"/>
      <c r="I475" s="530"/>
      <c r="J475" s="530"/>
      <c r="K475" s="601"/>
      <c r="L475" s="530"/>
      <c r="M475" s="530"/>
      <c r="N475" s="565"/>
      <c r="O475" s="565"/>
      <c r="P475" s="565" t="s">
        <v>2082</v>
      </c>
      <c r="Q475" s="565">
        <v>0</v>
      </c>
      <c r="R475" s="565">
        <v>-0.19844829830258826</v>
      </c>
      <c r="T475" s="519"/>
    </row>
    <row r="476" spans="5:20" ht="12.75" outlineLevel="1" thickBot="1">
      <c r="F476" s="561" t="s">
        <v>2095</v>
      </c>
      <c r="G476" s="582"/>
      <c r="H476" s="530"/>
      <c r="I476" s="530"/>
      <c r="J476" s="530"/>
      <c r="K476" s="601"/>
      <c r="L476" s="530"/>
      <c r="M476" s="530"/>
      <c r="N476" s="565"/>
      <c r="O476" s="565"/>
      <c r="P476" s="565" t="s">
        <v>2082</v>
      </c>
      <c r="Q476" s="565">
        <v>0</v>
      </c>
      <c r="R476" s="565">
        <v>-0.22795538055585252</v>
      </c>
      <c r="T476" s="519"/>
    </row>
    <row r="477" spans="5:20" ht="12.75" outlineLevel="1" thickBot="1">
      <c r="F477" s="561" t="s">
        <v>2096</v>
      </c>
      <c r="G477" s="582"/>
      <c r="H477" s="530"/>
      <c r="I477" s="530"/>
      <c r="J477" s="530"/>
      <c r="K477" s="601"/>
      <c r="L477" s="530"/>
      <c r="M477" s="530"/>
      <c r="N477" s="565"/>
      <c r="O477" s="565"/>
      <c r="P477" s="565" t="s">
        <v>2082</v>
      </c>
      <c r="Q477" s="565">
        <v>0</v>
      </c>
      <c r="R477" s="565">
        <v>-0.18602482101189277</v>
      </c>
      <c r="T477" s="519"/>
    </row>
    <row r="478" spans="5:20" ht="12.75" outlineLevel="1" thickBot="1">
      <c r="F478" s="566" t="s">
        <v>1941</v>
      </c>
      <c r="G478" s="582"/>
      <c r="H478" s="598"/>
      <c r="I478" s="598"/>
      <c r="J478" s="598"/>
      <c r="K478" s="602"/>
      <c r="L478" s="598"/>
      <c r="M478" s="598"/>
      <c r="N478" s="568"/>
      <c r="O478" s="568"/>
      <c r="P478" s="568" t="s">
        <v>2082</v>
      </c>
      <c r="Q478" s="568">
        <v>0</v>
      </c>
      <c r="R478" s="568">
        <v>-0.1063123798488399</v>
      </c>
      <c r="T478" s="519"/>
    </row>
    <row r="482" spans="5:18">
      <c r="E482" s="502" t="s">
        <v>1652</v>
      </c>
      <c r="F482" s="606" t="s">
        <v>2178</v>
      </c>
      <c r="G482" s="545"/>
      <c r="H482" s="545"/>
      <c r="I482" s="545"/>
      <c r="J482" s="545"/>
      <c r="K482" s="545">
        <v>0</v>
      </c>
      <c r="L482" s="545"/>
      <c r="M482" s="545"/>
      <c r="N482" s="545">
        <v>0</v>
      </c>
      <c r="O482" s="545">
        <v>0</v>
      </c>
      <c r="P482" s="545">
        <v>0</v>
      </c>
      <c r="Q482" s="545">
        <v>0</v>
      </c>
      <c r="R482" s="545">
        <v>0</v>
      </c>
    </row>
    <row r="483" spans="5:18">
      <c r="F483" s="546" t="s">
        <v>2093</v>
      </c>
      <c r="G483" s="547"/>
      <c r="H483" s="547"/>
      <c r="I483" s="513" t="s">
        <v>2047</v>
      </c>
      <c r="J483" s="513" t="s">
        <v>2048</v>
      </c>
      <c r="K483" s="514" t="s">
        <v>2049</v>
      </c>
      <c r="L483" s="513" t="s">
        <v>3118</v>
      </c>
      <c r="M483" s="513" t="s">
        <v>3120</v>
      </c>
      <c r="N483" s="515" t="s">
        <v>2050</v>
      </c>
      <c r="O483" s="515" t="s">
        <v>2051</v>
      </c>
      <c r="P483" s="515" t="s">
        <v>2052</v>
      </c>
      <c r="Q483" s="515" t="s">
        <v>2053</v>
      </c>
      <c r="R483" s="515" t="s">
        <v>2054</v>
      </c>
    </row>
    <row r="484" spans="5:18">
      <c r="F484" s="548" t="s">
        <v>1975</v>
      </c>
      <c r="G484" s="539"/>
      <c r="H484" s="539"/>
      <c r="I484" s="549"/>
      <c r="J484" s="549"/>
      <c r="K484" s="550"/>
      <c r="L484" s="549"/>
      <c r="M484" s="549"/>
      <c r="N484" s="549">
        <v>0</v>
      </c>
      <c r="O484" s="549">
        <v>0</v>
      </c>
      <c r="P484" s="549">
        <v>0</v>
      </c>
      <c r="Q484" s="549">
        <f>SUM(Q485:Q489)</f>
        <v>1651.7824447468893</v>
      </c>
      <c r="R484" s="549">
        <f>SUM(R485:R489)</f>
        <v>2586.0328898450271</v>
      </c>
    </row>
    <row r="485" spans="5:18">
      <c r="E485" s="502" t="s">
        <v>1968</v>
      </c>
      <c r="F485" s="520" t="s">
        <v>2094</v>
      </c>
      <c r="G485" s="551"/>
      <c r="H485" s="507"/>
      <c r="I485" s="522"/>
      <c r="J485" s="522"/>
      <c r="K485" s="523"/>
      <c r="L485" s="522"/>
      <c r="M485" s="522"/>
      <c r="N485" s="522">
        <v>0</v>
      </c>
      <c r="O485" s="522">
        <v>0</v>
      </c>
      <c r="P485" s="522">
        <v>0</v>
      </c>
      <c r="Q485" s="522">
        <f>Q501*Q513/10^6</f>
        <v>523.01165261247922</v>
      </c>
      <c r="R485" s="522">
        <f>R501*R513/10^6</f>
        <v>831.56085587226744</v>
      </c>
    </row>
    <row r="486" spans="5:18">
      <c r="F486" s="520" t="s">
        <v>2110</v>
      </c>
      <c r="G486" s="551"/>
      <c r="H486" s="507"/>
      <c r="I486" s="522"/>
      <c r="J486" s="522"/>
      <c r="K486" s="523"/>
      <c r="L486" s="522"/>
      <c r="M486" s="522"/>
      <c r="N486" s="522">
        <v>0</v>
      </c>
      <c r="O486" s="522">
        <v>0</v>
      </c>
      <c r="P486" s="522">
        <v>0</v>
      </c>
      <c r="Q486" s="522">
        <f t="shared" ref="Q486:R489" si="155">Q502*Q514/10^6</f>
        <v>941.01449103844516</v>
      </c>
      <c r="R486" s="522">
        <f t="shared" si="155"/>
        <v>1462.5155313313041</v>
      </c>
    </row>
    <row r="487" spans="5:18">
      <c r="F487" s="520" t="s">
        <v>2095</v>
      </c>
      <c r="G487" s="551"/>
      <c r="H487" s="507"/>
      <c r="I487" s="522"/>
      <c r="J487" s="522"/>
      <c r="K487" s="523"/>
      <c r="L487" s="522"/>
      <c r="M487" s="522"/>
      <c r="N487" s="522">
        <v>0</v>
      </c>
      <c r="O487" s="522">
        <v>0</v>
      </c>
      <c r="P487" s="522">
        <v>0</v>
      </c>
      <c r="Q487" s="522">
        <f t="shared" si="155"/>
        <v>106.03570188881334</v>
      </c>
      <c r="R487" s="522">
        <f t="shared" si="155"/>
        <v>161.4000028127189</v>
      </c>
    </row>
    <row r="488" spans="5:18">
      <c r="F488" s="520" t="s">
        <v>2096</v>
      </c>
      <c r="G488" s="551"/>
      <c r="H488" s="507"/>
      <c r="I488" s="522"/>
      <c r="J488" s="522"/>
      <c r="K488" s="523"/>
      <c r="L488" s="522"/>
      <c r="M488" s="522"/>
      <c r="N488" s="522">
        <v>0</v>
      </c>
      <c r="O488" s="522">
        <v>0</v>
      </c>
      <c r="P488" s="522">
        <v>0</v>
      </c>
      <c r="Q488" s="522">
        <f t="shared" si="155"/>
        <v>53.886856652851122</v>
      </c>
      <c r="R488" s="522">
        <f t="shared" si="155"/>
        <v>84.480567207152575</v>
      </c>
    </row>
    <row r="489" spans="5:18">
      <c r="F489" s="552" t="s">
        <v>2111</v>
      </c>
      <c r="G489" s="553"/>
      <c r="H489" s="553"/>
      <c r="I489" s="554"/>
      <c r="J489" s="554"/>
      <c r="K489" s="524"/>
      <c r="L489" s="554"/>
      <c r="M489" s="554"/>
      <c r="N489" s="554">
        <v>0</v>
      </c>
      <c r="O489" s="554">
        <v>0</v>
      </c>
      <c r="P489" s="554">
        <v>0</v>
      </c>
      <c r="Q489" s="554">
        <f t="shared" si="155"/>
        <v>27.833742554300521</v>
      </c>
      <c r="R489" s="554">
        <f t="shared" si="155"/>
        <v>46.075932621584165</v>
      </c>
    </row>
    <row r="490" spans="5:18">
      <c r="F490" s="556" t="s">
        <v>2097</v>
      </c>
      <c r="G490" s="525"/>
      <c r="H490" s="525"/>
      <c r="I490" s="525"/>
      <c r="J490" s="525"/>
      <c r="K490" s="600"/>
      <c r="L490" s="525"/>
      <c r="M490" s="525"/>
      <c r="N490" s="559" t="s">
        <v>2082</v>
      </c>
      <c r="O490" s="559" t="s">
        <v>2082</v>
      </c>
      <c r="P490" s="559" t="s">
        <v>2082</v>
      </c>
      <c r="Q490" s="559" t="s">
        <v>2082</v>
      </c>
      <c r="R490" s="559">
        <v>0.56826464739669347</v>
      </c>
    </row>
    <row r="491" spans="5:18">
      <c r="F491" s="561" t="s">
        <v>2094</v>
      </c>
      <c r="G491" s="530"/>
      <c r="H491" s="530"/>
      <c r="I491" s="530"/>
      <c r="J491" s="530"/>
      <c r="K491" s="601"/>
      <c r="L491" s="530"/>
      <c r="M491" s="530"/>
      <c r="N491" s="565" t="s">
        <v>2082</v>
      </c>
      <c r="O491" s="565" t="s">
        <v>2082</v>
      </c>
      <c r="P491" s="565" t="s">
        <v>2082</v>
      </c>
      <c r="Q491" s="565" t="s">
        <v>2082</v>
      </c>
      <c r="R491" s="565">
        <v>0.58994709146261615</v>
      </c>
    </row>
    <row r="492" spans="5:18">
      <c r="F492" s="561" t="s">
        <v>2110</v>
      </c>
      <c r="G492" s="530"/>
      <c r="H492" s="530"/>
      <c r="I492" s="530"/>
      <c r="J492" s="530"/>
      <c r="K492" s="601"/>
      <c r="L492" s="530"/>
      <c r="M492" s="530"/>
      <c r="N492" s="565" t="s">
        <v>2082</v>
      </c>
      <c r="O492" s="565" t="s">
        <v>2082</v>
      </c>
      <c r="P492" s="565" t="s">
        <v>2082</v>
      </c>
      <c r="Q492" s="565" t="s">
        <v>2082</v>
      </c>
      <c r="R492" s="565">
        <v>0.55419023326342476</v>
      </c>
    </row>
    <row r="493" spans="5:18">
      <c r="F493" s="561" t="s">
        <v>2095</v>
      </c>
      <c r="G493" s="530"/>
      <c r="H493" s="530"/>
      <c r="I493" s="530"/>
      <c r="J493" s="530"/>
      <c r="K493" s="601"/>
      <c r="L493" s="530"/>
      <c r="M493" s="530"/>
      <c r="N493" s="565" t="s">
        <v>2082</v>
      </c>
      <c r="O493" s="565" t="s">
        <v>2082</v>
      </c>
      <c r="P493" s="565" t="s">
        <v>2082</v>
      </c>
      <c r="Q493" s="565" t="s">
        <v>2082</v>
      </c>
      <c r="R493" s="565">
        <v>0.52212886733148944</v>
      </c>
    </row>
    <row r="494" spans="5:18">
      <c r="F494" s="561" t="s">
        <v>2096</v>
      </c>
      <c r="G494" s="530"/>
      <c r="H494" s="530"/>
      <c r="I494" s="530"/>
      <c r="J494" s="530"/>
      <c r="K494" s="601"/>
      <c r="L494" s="530"/>
      <c r="M494" s="530"/>
      <c r="N494" s="565" t="s">
        <v>2082</v>
      </c>
      <c r="O494" s="565" t="s">
        <v>2082</v>
      </c>
      <c r="P494" s="565" t="s">
        <v>2082</v>
      </c>
      <c r="Q494" s="565" t="s">
        <v>2082</v>
      </c>
      <c r="R494" s="565">
        <v>0.56773975055534742</v>
      </c>
    </row>
    <row r="495" spans="5:18">
      <c r="F495" s="566" t="s">
        <v>1941</v>
      </c>
      <c r="G495" s="598"/>
      <c r="H495" s="598"/>
      <c r="I495" s="598"/>
      <c r="J495" s="598"/>
      <c r="K495" s="602"/>
      <c r="L495" s="598"/>
      <c r="M495" s="598"/>
      <c r="N495" s="568" t="s">
        <v>2082</v>
      </c>
      <c r="O495" s="568" t="s">
        <v>2082</v>
      </c>
      <c r="P495" s="568" t="s">
        <v>2082</v>
      </c>
      <c r="Q495" s="568" t="s">
        <v>2082</v>
      </c>
      <c r="R495" s="568">
        <v>0.65539839034205238</v>
      </c>
    </row>
    <row r="498" spans="5:20" outlineLevel="1">
      <c r="F498" s="570" t="s">
        <v>2179</v>
      </c>
      <c r="G498" s="545"/>
      <c r="H498" s="545"/>
      <c r="I498" s="545"/>
      <c r="J498" s="545"/>
      <c r="K498" s="545"/>
      <c r="L498" s="545"/>
      <c r="M498" s="545"/>
      <c r="N498" s="545"/>
      <c r="O498" s="545"/>
      <c r="P498" s="545"/>
      <c r="Q498" s="545"/>
      <c r="R498" s="545"/>
      <c r="T498" s="519"/>
    </row>
    <row r="499" spans="5:20" outlineLevel="1">
      <c r="F499" s="546" t="s">
        <v>2093</v>
      </c>
      <c r="G499" s="547"/>
      <c r="H499" s="547"/>
      <c r="I499" s="513" t="s">
        <v>2047</v>
      </c>
      <c r="J499" s="513" t="s">
        <v>2048</v>
      </c>
      <c r="K499" s="514" t="s">
        <v>2049</v>
      </c>
      <c r="L499" s="513"/>
      <c r="M499" s="513"/>
      <c r="N499" s="571" t="s">
        <v>2050</v>
      </c>
      <c r="O499" s="571" t="s">
        <v>2051</v>
      </c>
      <c r="P499" s="571" t="s">
        <v>2052</v>
      </c>
      <c r="Q499" s="571" t="s">
        <v>2053</v>
      </c>
      <c r="R499" s="571" t="s">
        <v>2054</v>
      </c>
      <c r="T499" s="519"/>
    </row>
    <row r="500" spans="5:20" outlineLevel="1">
      <c r="F500" s="548" t="s">
        <v>2100</v>
      </c>
      <c r="G500" s="539"/>
      <c r="H500" s="539"/>
      <c r="I500" s="549"/>
      <c r="J500" s="549"/>
      <c r="K500" s="550"/>
      <c r="L500" s="549"/>
      <c r="M500" s="549"/>
      <c r="N500" s="549"/>
      <c r="O500" s="549"/>
      <c r="P500" s="549"/>
      <c r="Q500" s="549"/>
      <c r="R500" s="549"/>
      <c r="T500" s="519"/>
    </row>
    <row r="501" spans="5:20" outlineLevel="1">
      <c r="E501" s="502" t="s">
        <v>1968</v>
      </c>
      <c r="F501" s="520" t="s">
        <v>2094</v>
      </c>
      <c r="G501" s="551"/>
      <c r="H501" s="507"/>
      <c r="I501" s="522"/>
      <c r="J501" s="522"/>
      <c r="K501" s="523"/>
      <c r="L501" s="522"/>
      <c r="M501" s="522"/>
      <c r="N501" s="522"/>
      <c r="O501" s="522"/>
      <c r="P501" s="522"/>
      <c r="Q501" s="522">
        <f>Q192</f>
        <v>15510.710028432515</v>
      </c>
      <c r="R501" s="522">
        <f>R192</f>
        <v>16053.584879427652</v>
      </c>
      <c r="T501" s="519" t="s">
        <v>2180</v>
      </c>
    </row>
    <row r="502" spans="5:20" outlineLevel="1">
      <c r="E502" s="502" t="s">
        <v>1968</v>
      </c>
      <c r="F502" s="520" t="s">
        <v>2110</v>
      </c>
      <c r="G502" s="551"/>
      <c r="H502" s="507"/>
      <c r="I502" s="522"/>
      <c r="J502" s="522"/>
      <c r="K502" s="523"/>
      <c r="L502" s="522"/>
      <c r="M502" s="522"/>
      <c r="N502" s="522"/>
      <c r="O502" s="522"/>
      <c r="P502" s="522"/>
      <c r="Q502" s="522">
        <f t="shared" ref="Q502:R505" si="156">Q193</f>
        <v>22683.242558749964</v>
      </c>
      <c r="R502" s="522">
        <f t="shared" si="156"/>
        <v>23477.156048306209</v>
      </c>
      <c r="T502" s="519"/>
    </row>
    <row r="503" spans="5:20" outlineLevel="1">
      <c r="E503" s="502" t="s">
        <v>1968</v>
      </c>
      <c r="F503" s="520" t="s">
        <v>2095</v>
      </c>
      <c r="G503" s="551"/>
      <c r="H503" s="507"/>
      <c r="I503" s="522"/>
      <c r="J503" s="522"/>
      <c r="K503" s="523"/>
      <c r="L503" s="522"/>
      <c r="M503" s="522"/>
      <c r="N503" s="522"/>
      <c r="O503" s="522"/>
      <c r="P503" s="522"/>
      <c r="Q503" s="522">
        <f t="shared" si="156"/>
        <v>7863.2798153130352</v>
      </c>
      <c r="R503" s="522">
        <f t="shared" si="156"/>
        <v>8138.4946088489905</v>
      </c>
      <c r="T503" s="519"/>
    </row>
    <row r="504" spans="5:20" outlineLevel="1">
      <c r="E504" s="502" t="s">
        <v>1968</v>
      </c>
      <c r="F504" s="520" t="s">
        <v>2096</v>
      </c>
      <c r="G504" s="551"/>
      <c r="H504" s="507"/>
      <c r="I504" s="522"/>
      <c r="J504" s="522"/>
      <c r="K504" s="523"/>
      <c r="L504" s="522"/>
      <c r="M504" s="522"/>
      <c r="N504" s="522"/>
      <c r="O504" s="522"/>
      <c r="P504" s="522"/>
      <c r="Q504" s="522">
        <f t="shared" si="156"/>
        <v>4515.3082643302996</v>
      </c>
      <c r="R504" s="522">
        <f t="shared" si="156"/>
        <v>4673.34405358186</v>
      </c>
      <c r="T504" s="519"/>
    </row>
    <row r="505" spans="5:20" outlineLevel="1">
      <c r="E505" s="502" t="s">
        <v>1968</v>
      </c>
      <c r="F505" s="572" t="s">
        <v>1941</v>
      </c>
      <c r="G505" s="573"/>
      <c r="H505" s="573"/>
      <c r="I505" s="574"/>
      <c r="J505" s="574"/>
      <c r="K505" s="575"/>
      <c r="L505" s="574"/>
      <c r="M505" s="574"/>
      <c r="N505" s="574"/>
      <c r="O505" s="574"/>
      <c r="P505" s="574"/>
      <c r="Q505" s="574">
        <f t="shared" si="156"/>
        <v>2710.7663748502787</v>
      </c>
      <c r="R505" s="574">
        <f t="shared" si="156"/>
        <v>2805.6431979700383</v>
      </c>
      <c r="T505" s="519"/>
    </row>
    <row r="506" spans="5:20" outlineLevel="1">
      <c r="F506" s="576" t="s">
        <v>2102</v>
      </c>
      <c r="G506" s="576"/>
      <c r="H506" s="576"/>
      <c r="I506" s="576"/>
      <c r="J506" s="576"/>
      <c r="K506" s="576"/>
      <c r="L506" s="576"/>
      <c r="M506" s="576"/>
      <c r="N506" s="562">
        <v>3.1E-2</v>
      </c>
      <c r="O506" s="562">
        <v>2.7999999999999997E-2</v>
      </c>
      <c r="P506" s="562">
        <v>4.0999999999999995E-2</v>
      </c>
      <c r="Q506" s="562">
        <v>3.4000000000000002E-2</v>
      </c>
      <c r="R506" s="562">
        <v>3.5000000000000003E-2</v>
      </c>
      <c r="T506" s="519"/>
    </row>
    <row r="507" spans="5:20" outlineLevel="1">
      <c r="T507" s="519"/>
    </row>
    <row r="508" spans="5:20" outlineLevel="1">
      <c r="T508" s="519"/>
    </row>
    <row r="509" spans="5:20" outlineLevel="1">
      <c r="T509" s="519"/>
    </row>
    <row r="510" spans="5:20" outlineLevel="1">
      <c r="F510" s="570" t="s">
        <v>2181</v>
      </c>
      <c r="G510" s="545"/>
      <c r="H510" s="545"/>
      <c r="I510" s="545"/>
      <c r="J510" s="545"/>
      <c r="K510" s="545"/>
      <c r="L510" s="545"/>
      <c r="M510" s="545"/>
      <c r="N510" s="545"/>
      <c r="O510" s="545"/>
      <c r="P510" s="545"/>
      <c r="Q510" s="545"/>
      <c r="R510" s="545"/>
      <c r="T510" s="519"/>
    </row>
    <row r="511" spans="5:20" outlineLevel="1">
      <c r="F511" s="546" t="s">
        <v>2093</v>
      </c>
      <c r="G511" s="547"/>
      <c r="H511" s="547"/>
      <c r="I511" s="513" t="s">
        <v>2047</v>
      </c>
      <c r="J511" s="513" t="s">
        <v>2048</v>
      </c>
      <c r="K511" s="514" t="s">
        <v>2049</v>
      </c>
      <c r="L511" s="513"/>
      <c r="M511" s="513"/>
      <c r="N511" s="571" t="s">
        <v>2050</v>
      </c>
      <c r="O511" s="571" t="s">
        <v>2051</v>
      </c>
      <c r="P511" s="571" t="s">
        <v>2052</v>
      </c>
      <c r="Q511" s="571" t="s">
        <v>2053</v>
      </c>
      <c r="R511" s="571" t="s">
        <v>2054</v>
      </c>
      <c r="T511" s="519"/>
    </row>
    <row r="512" spans="5:20" outlineLevel="1">
      <c r="F512" s="548" t="s">
        <v>2105</v>
      </c>
      <c r="G512" s="539"/>
      <c r="H512" s="539"/>
      <c r="I512" s="549"/>
      <c r="J512" s="549"/>
      <c r="K512" s="550"/>
      <c r="L512" s="549"/>
      <c r="M512" s="549"/>
      <c r="N512" s="549"/>
      <c r="O512" s="549"/>
      <c r="P512" s="549"/>
      <c r="Q512" s="549">
        <v>110891.42482725756</v>
      </c>
      <c r="R512" s="549">
        <v>168425.71734935738</v>
      </c>
      <c r="T512" s="519" t="s">
        <v>2182</v>
      </c>
    </row>
    <row r="513" spans="5:20" outlineLevel="1">
      <c r="E513" s="502" t="s">
        <v>1968</v>
      </c>
      <c r="F513" s="520" t="s">
        <v>2094</v>
      </c>
      <c r="G513" s="551"/>
      <c r="H513" s="507"/>
      <c r="I513" s="522"/>
      <c r="J513" s="522"/>
      <c r="K513" s="523"/>
      <c r="L513" s="522"/>
      <c r="M513" s="522"/>
      <c r="N513" s="522"/>
      <c r="O513" s="522"/>
      <c r="P513" s="522"/>
      <c r="Q513" s="522">
        <v>33719.388193948063</v>
      </c>
      <c r="R513" s="522">
        <v>51799.075540933918</v>
      </c>
      <c r="T513" s="519" t="s">
        <v>1959</v>
      </c>
    </row>
    <row r="514" spans="5:20" outlineLevel="1">
      <c r="E514" s="502" t="s">
        <v>1968</v>
      </c>
      <c r="F514" s="520" t="s">
        <v>2110</v>
      </c>
      <c r="G514" s="551"/>
      <c r="H514" s="507"/>
      <c r="I514" s="522"/>
      <c r="J514" s="522"/>
      <c r="K514" s="523"/>
      <c r="L514" s="522"/>
      <c r="M514" s="522"/>
      <c r="N514" s="522"/>
      <c r="O514" s="522"/>
      <c r="P514" s="522"/>
      <c r="Q514" s="522">
        <v>41485.007648320228</v>
      </c>
      <c r="R514" s="522">
        <v>62295.259626935062</v>
      </c>
      <c r="T514" s="519" t="s">
        <v>2183</v>
      </c>
    </row>
    <row r="515" spans="5:20" outlineLevel="1">
      <c r="E515" s="502" t="s">
        <v>1968</v>
      </c>
      <c r="F515" s="520" t="s">
        <v>2095</v>
      </c>
      <c r="G515" s="551"/>
      <c r="H515" s="507"/>
      <c r="I515" s="522"/>
      <c r="J515" s="522"/>
      <c r="K515" s="523"/>
      <c r="L515" s="522"/>
      <c r="M515" s="522"/>
      <c r="N515" s="522"/>
      <c r="O515" s="522"/>
      <c r="P515" s="522"/>
      <c r="Q515" s="522">
        <v>13484.92033595425</v>
      </c>
      <c r="R515" s="522">
        <v>19831.677794223586</v>
      </c>
      <c r="T515" s="519" t="s">
        <v>1960</v>
      </c>
    </row>
    <row r="516" spans="5:20" outlineLevel="1">
      <c r="E516" s="502" t="s">
        <v>1968</v>
      </c>
      <c r="F516" s="520" t="s">
        <v>2096</v>
      </c>
      <c r="G516" s="551"/>
      <c r="H516" s="507"/>
      <c r="I516" s="522"/>
      <c r="J516" s="522"/>
      <c r="K516" s="523"/>
      <c r="L516" s="522"/>
      <c r="M516" s="522"/>
      <c r="N516" s="522"/>
      <c r="O516" s="522"/>
      <c r="P516" s="522"/>
      <c r="Q516" s="522">
        <v>11934.258637121755</v>
      </c>
      <c r="R516" s="522">
        <v>18077.112713839866</v>
      </c>
      <c r="T516" s="519" t="s">
        <v>1961</v>
      </c>
    </row>
    <row r="517" spans="5:20" outlineLevel="1">
      <c r="E517" s="502" t="s">
        <v>1968</v>
      </c>
      <c r="F517" s="552" t="s">
        <v>1941</v>
      </c>
      <c r="G517" s="553"/>
      <c r="H517" s="553"/>
      <c r="I517" s="554"/>
      <c r="J517" s="554"/>
      <c r="K517" s="524"/>
      <c r="L517" s="554"/>
      <c r="M517" s="554"/>
      <c r="N517" s="554"/>
      <c r="O517" s="554"/>
      <c r="P517" s="554"/>
      <c r="Q517" s="554">
        <v>10267.850011913268</v>
      </c>
      <c r="R517" s="554">
        <v>16422.591673424973</v>
      </c>
      <c r="T517" s="519" t="s">
        <v>2184</v>
      </c>
    </row>
    <row r="518" spans="5:20" ht="12.75" outlineLevel="1" thickBot="1">
      <c r="F518" s="556" t="s">
        <v>2097</v>
      </c>
      <c r="G518" s="525"/>
      <c r="H518" s="525"/>
      <c r="I518" s="525"/>
      <c r="J518" s="525"/>
      <c r="K518" s="600"/>
      <c r="L518" s="525"/>
      <c r="M518" s="525"/>
      <c r="N518" s="559"/>
      <c r="O518" s="559"/>
      <c r="P518" s="559"/>
      <c r="Q518" s="559" t="s">
        <v>2082</v>
      </c>
      <c r="R518" s="559">
        <v>0.51883446002902889</v>
      </c>
      <c r="T518" s="519" t="s">
        <v>2169</v>
      </c>
    </row>
    <row r="519" spans="5:20" ht="12.75" outlineLevel="1" thickBot="1">
      <c r="F519" s="561" t="s">
        <v>2094</v>
      </c>
      <c r="G519" s="582"/>
      <c r="H519" s="530"/>
      <c r="I519" s="530"/>
      <c r="J519" s="530"/>
      <c r="K519" s="601"/>
      <c r="L519" s="530"/>
      <c r="M519" s="530"/>
      <c r="N519" s="565"/>
      <c r="O519" s="565"/>
      <c r="P519" s="565"/>
      <c r="Q519" s="565" t="s">
        <v>2082</v>
      </c>
      <c r="R519" s="565">
        <v>0.53618076469817999</v>
      </c>
      <c r="T519" s="519"/>
    </row>
    <row r="520" spans="5:20" ht="12.75" outlineLevel="1" thickBot="1">
      <c r="F520" s="561" t="s">
        <v>2110</v>
      </c>
      <c r="G520" s="582"/>
      <c r="H520" s="530"/>
      <c r="I520" s="530"/>
      <c r="J520" s="530"/>
      <c r="K520" s="601"/>
      <c r="L520" s="530"/>
      <c r="M520" s="530"/>
      <c r="N520" s="565"/>
      <c r="O520" s="565"/>
      <c r="P520" s="565"/>
      <c r="Q520" s="565" t="s">
        <v>2082</v>
      </c>
      <c r="R520" s="565">
        <v>0.5016330756168359</v>
      </c>
      <c r="T520" s="519"/>
    </row>
    <row r="521" spans="5:20" ht="12.75" outlineLevel="1" thickBot="1">
      <c r="F521" s="561" t="s">
        <v>2095</v>
      </c>
      <c r="G521" s="582"/>
      <c r="H521" s="530"/>
      <c r="I521" s="530"/>
      <c r="J521" s="530"/>
      <c r="K521" s="601"/>
      <c r="L521" s="530"/>
      <c r="M521" s="530"/>
      <c r="N521" s="565"/>
      <c r="O521" s="565"/>
      <c r="P521" s="565"/>
      <c r="Q521" s="565" t="s">
        <v>2082</v>
      </c>
      <c r="R521" s="565">
        <v>0.47065591046520727</v>
      </c>
      <c r="T521" s="519"/>
    </row>
    <row r="522" spans="5:20" ht="12.75" outlineLevel="1" thickBot="1">
      <c r="F522" s="561" t="s">
        <v>2096</v>
      </c>
      <c r="G522" s="582"/>
      <c r="H522" s="530"/>
      <c r="I522" s="530"/>
      <c r="J522" s="530"/>
      <c r="K522" s="601"/>
      <c r="L522" s="530"/>
      <c r="M522" s="530"/>
      <c r="N522" s="565"/>
      <c r="O522" s="565"/>
      <c r="P522" s="565"/>
      <c r="Q522" s="565" t="s">
        <v>2082</v>
      </c>
      <c r="R522" s="565">
        <v>0.51472439667183334</v>
      </c>
      <c r="T522" s="519"/>
    </row>
    <row r="523" spans="5:20" ht="12.75" outlineLevel="1" thickBot="1">
      <c r="F523" s="566" t="s">
        <v>1941</v>
      </c>
      <c r="G523" s="582"/>
      <c r="H523" s="598"/>
      <c r="I523" s="598"/>
      <c r="J523" s="598"/>
      <c r="K523" s="602"/>
      <c r="L523" s="598"/>
      <c r="M523" s="598"/>
      <c r="N523" s="568"/>
      <c r="O523" s="568"/>
      <c r="P523" s="568"/>
      <c r="Q523" s="568" t="s">
        <v>2082</v>
      </c>
      <c r="R523" s="568">
        <v>0.59941873463000239</v>
      </c>
      <c r="T523" s="519"/>
    </row>
    <row r="524" spans="5:20">
      <c r="T524" s="519"/>
    </row>
    <row r="525" spans="5:20">
      <c r="T525" s="519"/>
    </row>
    <row r="526" spans="5:20">
      <c r="T526" s="519"/>
    </row>
    <row r="527" spans="5:20">
      <c r="E527" s="502" t="s">
        <v>1652</v>
      </c>
      <c r="F527" s="606" t="s">
        <v>2185</v>
      </c>
      <c r="G527" s="545"/>
      <c r="H527" s="545"/>
      <c r="I527" s="545"/>
      <c r="J527" s="545"/>
      <c r="K527" s="545">
        <v>0</v>
      </c>
      <c r="L527" s="545"/>
      <c r="M527" s="545"/>
      <c r="N527" s="545">
        <v>0</v>
      </c>
      <c r="O527" s="545">
        <v>0</v>
      </c>
      <c r="P527" s="545">
        <v>0</v>
      </c>
      <c r="Q527" s="545">
        <v>0</v>
      </c>
      <c r="R527" s="545">
        <v>0</v>
      </c>
      <c r="T527" s="519"/>
    </row>
    <row r="528" spans="5:20">
      <c r="F528" s="546" t="s">
        <v>2093</v>
      </c>
      <c r="G528" s="547"/>
      <c r="H528" s="547"/>
      <c r="I528" s="513" t="s">
        <v>2047</v>
      </c>
      <c r="J528" s="513" t="s">
        <v>2048</v>
      </c>
      <c r="K528" s="514" t="s">
        <v>2049</v>
      </c>
      <c r="L528" s="513" t="s">
        <v>3118</v>
      </c>
      <c r="M528" s="513" t="s">
        <v>3120</v>
      </c>
      <c r="N528" s="515" t="s">
        <v>2050</v>
      </c>
      <c r="O528" s="515" t="s">
        <v>2051</v>
      </c>
      <c r="P528" s="515" t="s">
        <v>2052</v>
      </c>
      <c r="Q528" s="515" t="s">
        <v>2053</v>
      </c>
      <c r="R528" s="515" t="s">
        <v>2054</v>
      </c>
      <c r="T528" s="519"/>
    </row>
    <row r="529" spans="5:18">
      <c r="F529" s="548" t="s">
        <v>1976</v>
      </c>
      <c r="G529" s="539"/>
      <c r="H529" s="539"/>
      <c r="I529" s="549"/>
      <c r="J529" s="549"/>
      <c r="K529" s="550"/>
      <c r="L529" s="549"/>
      <c r="M529" s="549"/>
      <c r="N529" s="549">
        <v>0</v>
      </c>
      <c r="O529" s="549">
        <v>0</v>
      </c>
      <c r="P529" s="549">
        <v>0</v>
      </c>
      <c r="Q529" s="549">
        <f>SUM(Q530:Q534)</f>
        <v>236.53317656938933</v>
      </c>
      <c r="R529" s="549">
        <f>SUM(R530:R534)</f>
        <v>2890.2374012067512</v>
      </c>
    </row>
    <row r="530" spans="5:18">
      <c r="E530" s="502" t="s">
        <v>1968</v>
      </c>
      <c r="F530" s="520" t="s">
        <v>2094</v>
      </c>
      <c r="G530" s="551"/>
      <c r="H530" s="507"/>
      <c r="I530" s="522"/>
      <c r="J530" s="522"/>
      <c r="K530" s="523"/>
      <c r="L530" s="522"/>
      <c r="M530" s="522"/>
      <c r="N530" s="522">
        <v>0</v>
      </c>
      <c r="O530" s="522">
        <v>0</v>
      </c>
      <c r="P530" s="522">
        <v>0</v>
      </c>
      <c r="Q530" s="522">
        <f>Q546*Q558/10^6</f>
        <v>66.46339247183333</v>
      </c>
      <c r="R530" s="522">
        <f>R546*R558/10^6</f>
        <v>813.22356426376109</v>
      </c>
    </row>
    <row r="531" spans="5:18">
      <c r="F531" s="520" t="s">
        <v>2110</v>
      </c>
      <c r="G531" s="551"/>
      <c r="H531" s="507"/>
      <c r="I531" s="522"/>
      <c r="J531" s="522"/>
      <c r="K531" s="523"/>
      <c r="L531" s="522"/>
      <c r="M531" s="522"/>
      <c r="N531" s="522">
        <v>0</v>
      </c>
      <c r="O531" s="522">
        <v>0</v>
      </c>
      <c r="P531" s="522">
        <v>0</v>
      </c>
      <c r="Q531" s="522">
        <f t="shared" ref="Q531:R534" si="157">Q547*Q559/10^6</f>
        <v>122.6981956487903</v>
      </c>
      <c r="R531" s="522">
        <f t="shared" si="157"/>
        <v>1496.9062715660878</v>
      </c>
    </row>
    <row r="532" spans="5:18">
      <c r="F532" s="520" t="s">
        <v>2095</v>
      </c>
      <c r="G532" s="551"/>
      <c r="H532" s="507"/>
      <c r="I532" s="522"/>
      <c r="J532" s="522"/>
      <c r="K532" s="523"/>
      <c r="L532" s="522"/>
      <c r="M532" s="522"/>
      <c r="N532" s="522">
        <v>0</v>
      </c>
      <c r="O532" s="522">
        <v>0</v>
      </c>
      <c r="P532" s="522">
        <v>0</v>
      </c>
      <c r="Q532" s="522">
        <f t="shared" si="157"/>
        <v>13.63807251167893</v>
      </c>
      <c r="R532" s="522">
        <f t="shared" si="157"/>
        <v>165.94592723197428</v>
      </c>
    </row>
    <row r="533" spans="5:18">
      <c r="F533" s="520" t="s">
        <v>2096</v>
      </c>
      <c r="G533" s="551"/>
      <c r="H533" s="507"/>
      <c r="I533" s="522"/>
      <c r="J533" s="522"/>
      <c r="K533" s="523"/>
      <c r="L533" s="522"/>
      <c r="M533" s="522"/>
      <c r="N533" s="522">
        <v>0</v>
      </c>
      <c r="O533" s="522">
        <v>0</v>
      </c>
      <c r="P533" s="522">
        <v>0</v>
      </c>
      <c r="Q533" s="522">
        <f t="shared" si="157"/>
        <v>9.105119115022049</v>
      </c>
      <c r="R533" s="522">
        <f t="shared" si="157"/>
        <v>111.20495380608183</v>
      </c>
    </row>
    <row r="534" spans="5:18">
      <c r="F534" s="552" t="s">
        <v>2111</v>
      </c>
      <c r="G534" s="553"/>
      <c r="H534" s="553"/>
      <c r="I534" s="554"/>
      <c r="J534" s="554"/>
      <c r="K534" s="524"/>
      <c r="L534" s="554"/>
      <c r="M534" s="554"/>
      <c r="N534" s="554">
        <v>0</v>
      </c>
      <c r="O534" s="554">
        <v>0</v>
      </c>
      <c r="P534" s="554">
        <v>0</v>
      </c>
      <c r="Q534" s="554">
        <f t="shared" si="157"/>
        <v>24.628396822064719</v>
      </c>
      <c r="R534" s="554">
        <f t="shared" si="157"/>
        <v>302.95668433884589</v>
      </c>
    </row>
    <row r="535" spans="5:18">
      <c r="F535" s="556" t="s">
        <v>2097</v>
      </c>
      <c r="G535" s="525"/>
      <c r="H535" s="525"/>
      <c r="I535" s="525"/>
      <c r="J535" s="525"/>
      <c r="K535" s="600"/>
      <c r="L535" s="525"/>
      <c r="M535" s="525"/>
      <c r="N535" s="559" t="s">
        <v>2082</v>
      </c>
      <c r="O535" s="559" t="s">
        <v>2082</v>
      </c>
      <c r="P535" s="559" t="s">
        <v>2082</v>
      </c>
      <c r="Q535" s="559" t="s">
        <v>2082</v>
      </c>
      <c r="R535" s="559">
        <v>11.21397893311098</v>
      </c>
    </row>
    <row r="536" spans="5:18">
      <c r="F536" s="561" t="s">
        <v>2094</v>
      </c>
      <c r="G536" s="530"/>
      <c r="H536" s="530"/>
      <c r="I536" s="530"/>
      <c r="J536" s="530"/>
      <c r="K536" s="601"/>
      <c r="L536" s="530"/>
      <c r="M536" s="530"/>
      <c r="N536" s="565" t="s">
        <v>2082</v>
      </c>
      <c r="O536" s="565" t="s">
        <v>2082</v>
      </c>
      <c r="P536" s="565" t="s">
        <v>2082</v>
      </c>
      <c r="Q536" s="565" t="s">
        <v>2082</v>
      </c>
      <c r="R536" s="565">
        <v>11.2356613771769</v>
      </c>
    </row>
    <row r="537" spans="5:18">
      <c r="F537" s="561" t="s">
        <v>2110</v>
      </c>
      <c r="G537" s="530"/>
      <c r="H537" s="530"/>
      <c r="I537" s="530"/>
      <c r="J537" s="530"/>
      <c r="K537" s="601"/>
      <c r="L537" s="530"/>
      <c r="M537" s="530"/>
      <c r="N537" s="565" t="s">
        <v>2082</v>
      </c>
      <c r="O537" s="565" t="s">
        <v>2082</v>
      </c>
      <c r="P537" s="565" t="s">
        <v>2082</v>
      </c>
      <c r="Q537" s="565" t="s">
        <v>2082</v>
      </c>
      <c r="R537" s="565">
        <v>11.199904518977712</v>
      </c>
    </row>
    <row r="538" spans="5:18">
      <c r="F538" s="561" t="s">
        <v>2095</v>
      </c>
      <c r="G538" s="530"/>
      <c r="H538" s="530"/>
      <c r="I538" s="530"/>
      <c r="J538" s="530"/>
      <c r="K538" s="601"/>
      <c r="L538" s="530"/>
      <c r="M538" s="530"/>
      <c r="N538" s="565" t="s">
        <v>2082</v>
      </c>
      <c r="O538" s="565" t="s">
        <v>2082</v>
      </c>
      <c r="P538" s="565" t="s">
        <v>2082</v>
      </c>
      <c r="Q538" s="565" t="s">
        <v>2082</v>
      </c>
      <c r="R538" s="565">
        <v>11.167843153045775</v>
      </c>
    </row>
    <row r="539" spans="5:18">
      <c r="F539" s="561" t="s">
        <v>2096</v>
      </c>
      <c r="G539" s="530"/>
      <c r="H539" s="530"/>
      <c r="I539" s="530"/>
      <c r="J539" s="530"/>
      <c r="K539" s="601"/>
      <c r="L539" s="530"/>
      <c r="M539" s="530"/>
      <c r="N539" s="565" t="s">
        <v>2082</v>
      </c>
      <c r="O539" s="565" t="s">
        <v>2082</v>
      </c>
      <c r="P539" s="565" t="s">
        <v>2082</v>
      </c>
      <c r="Q539" s="565" t="s">
        <v>2082</v>
      </c>
      <c r="R539" s="565">
        <v>11.213454036269633</v>
      </c>
    </row>
    <row r="540" spans="5:18">
      <c r="F540" s="566" t="s">
        <v>1941</v>
      </c>
      <c r="G540" s="598"/>
      <c r="H540" s="598"/>
      <c r="I540" s="598"/>
      <c r="J540" s="598"/>
      <c r="K540" s="602"/>
      <c r="L540" s="598"/>
      <c r="M540" s="598"/>
      <c r="N540" s="568" t="s">
        <v>2082</v>
      </c>
      <c r="O540" s="568" t="s">
        <v>2082</v>
      </c>
      <c r="P540" s="568" t="s">
        <v>2082</v>
      </c>
      <c r="Q540" s="568" t="s">
        <v>2082</v>
      </c>
      <c r="R540" s="568">
        <v>11.30111267605634</v>
      </c>
    </row>
    <row r="543" spans="5:18" outlineLevel="1">
      <c r="F543" s="570" t="s">
        <v>2186</v>
      </c>
      <c r="G543" s="545"/>
      <c r="H543" s="545"/>
      <c r="I543" s="545"/>
      <c r="J543" s="545"/>
      <c r="K543" s="545"/>
      <c r="L543" s="545"/>
      <c r="M543" s="545"/>
      <c r="N543" s="545"/>
      <c r="O543" s="545"/>
      <c r="P543" s="545"/>
      <c r="Q543" s="545"/>
      <c r="R543" s="545"/>
    </row>
    <row r="544" spans="5:18" outlineLevel="1">
      <c r="F544" s="546" t="s">
        <v>2093</v>
      </c>
      <c r="G544" s="547"/>
      <c r="H544" s="547"/>
      <c r="I544" s="513" t="s">
        <v>2047</v>
      </c>
      <c r="J544" s="513" t="s">
        <v>2048</v>
      </c>
      <c r="K544" s="514" t="s">
        <v>2049</v>
      </c>
      <c r="L544" s="513"/>
      <c r="M544" s="513"/>
      <c r="N544" s="571" t="s">
        <v>2050</v>
      </c>
      <c r="O544" s="571" t="s">
        <v>2051</v>
      </c>
      <c r="P544" s="571" t="s">
        <v>2052</v>
      </c>
      <c r="Q544" s="571" t="s">
        <v>2053</v>
      </c>
      <c r="R544" s="571" t="s">
        <v>2054</v>
      </c>
    </row>
    <row r="545" spans="5:20" outlineLevel="1">
      <c r="F545" s="548" t="s">
        <v>2100</v>
      </c>
      <c r="G545" s="539"/>
      <c r="H545" s="539"/>
      <c r="I545" s="549"/>
      <c r="J545" s="549"/>
      <c r="K545" s="550"/>
      <c r="L545" s="549"/>
      <c r="M545" s="549"/>
      <c r="N545" s="549"/>
      <c r="O545" s="549"/>
      <c r="P545" s="549"/>
      <c r="Q545" s="549"/>
      <c r="R545" s="549"/>
      <c r="T545" s="519"/>
    </row>
    <row r="546" spans="5:20" outlineLevel="1">
      <c r="E546" s="502" t="s">
        <v>1968</v>
      </c>
      <c r="F546" s="520" t="s">
        <v>2094</v>
      </c>
      <c r="G546" s="551"/>
      <c r="H546" s="507"/>
      <c r="I546" s="522"/>
      <c r="J546" s="522"/>
      <c r="K546" s="523"/>
      <c r="L546" s="522"/>
      <c r="M546" s="522"/>
      <c r="N546" s="522"/>
      <c r="O546" s="522"/>
      <c r="P546" s="522"/>
      <c r="Q546" s="522">
        <f>Q192</f>
        <v>15510.710028432515</v>
      </c>
      <c r="R546" s="522">
        <f>R192</f>
        <v>16053.584879427652</v>
      </c>
      <c r="T546" s="519" t="s">
        <v>2187</v>
      </c>
    </row>
    <row r="547" spans="5:20" outlineLevel="1">
      <c r="E547" s="502" t="s">
        <v>1968</v>
      </c>
      <c r="F547" s="520" t="s">
        <v>2110</v>
      </c>
      <c r="G547" s="551"/>
      <c r="H547" s="507"/>
      <c r="I547" s="522"/>
      <c r="J547" s="522"/>
      <c r="K547" s="523"/>
      <c r="L547" s="522"/>
      <c r="M547" s="522"/>
      <c r="N547" s="522"/>
      <c r="O547" s="522"/>
      <c r="P547" s="522"/>
      <c r="Q547" s="522">
        <f t="shared" ref="Q547:R550" si="158">Q193</f>
        <v>22683.242558749964</v>
      </c>
      <c r="R547" s="522">
        <f t="shared" si="158"/>
        <v>23477.156048306209</v>
      </c>
      <c r="T547" s="519"/>
    </row>
    <row r="548" spans="5:20" outlineLevel="1">
      <c r="E548" s="502" t="s">
        <v>1968</v>
      </c>
      <c r="F548" s="520" t="s">
        <v>2095</v>
      </c>
      <c r="G548" s="551"/>
      <c r="H548" s="507"/>
      <c r="I548" s="522"/>
      <c r="J548" s="522"/>
      <c r="K548" s="523"/>
      <c r="L548" s="522"/>
      <c r="M548" s="522"/>
      <c r="N548" s="522"/>
      <c r="O548" s="522"/>
      <c r="P548" s="522"/>
      <c r="Q548" s="522">
        <f t="shared" si="158"/>
        <v>7863.2798153130352</v>
      </c>
      <c r="R548" s="522">
        <f t="shared" si="158"/>
        <v>8138.4946088489905</v>
      </c>
      <c r="T548" s="519"/>
    </row>
    <row r="549" spans="5:20" outlineLevel="1">
      <c r="E549" s="502" t="s">
        <v>1968</v>
      </c>
      <c r="F549" s="520" t="s">
        <v>2096</v>
      </c>
      <c r="G549" s="551"/>
      <c r="H549" s="507"/>
      <c r="I549" s="522"/>
      <c r="J549" s="522"/>
      <c r="K549" s="523"/>
      <c r="L549" s="522"/>
      <c r="M549" s="522"/>
      <c r="N549" s="522"/>
      <c r="O549" s="522"/>
      <c r="P549" s="522"/>
      <c r="Q549" s="522">
        <f t="shared" si="158"/>
        <v>4515.3082643302996</v>
      </c>
      <c r="R549" s="522">
        <f t="shared" si="158"/>
        <v>4673.34405358186</v>
      </c>
      <c r="T549" s="519"/>
    </row>
    <row r="550" spans="5:20" outlineLevel="1">
      <c r="E550" s="502" t="s">
        <v>1968</v>
      </c>
      <c r="F550" s="572" t="s">
        <v>1941</v>
      </c>
      <c r="G550" s="573"/>
      <c r="H550" s="573"/>
      <c r="I550" s="574"/>
      <c r="J550" s="574"/>
      <c r="K550" s="575"/>
      <c r="L550" s="574"/>
      <c r="M550" s="574"/>
      <c r="N550" s="574"/>
      <c r="O550" s="574"/>
      <c r="P550" s="574"/>
      <c r="Q550" s="574">
        <f t="shared" si="158"/>
        <v>2710.7663748502787</v>
      </c>
      <c r="R550" s="574">
        <f t="shared" si="158"/>
        <v>2805.6431979700383</v>
      </c>
      <c r="T550" s="519"/>
    </row>
    <row r="551" spans="5:20" outlineLevel="1">
      <c r="F551" s="576" t="s">
        <v>2102</v>
      </c>
      <c r="G551" s="576"/>
      <c r="H551" s="576"/>
      <c r="I551" s="576"/>
      <c r="J551" s="576"/>
      <c r="K551" s="576"/>
      <c r="L551" s="576"/>
      <c r="M551" s="576"/>
      <c r="N551" s="562">
        <v>3.1E-2</v>
      </c>
      <c r="O551" s="562">
        <v>2.7999999999999997E-2</v>
      </c>
      <c r="P551" s="562">
        <v>4.0999999999999995E-2</v>
      </c>
      <c r="Q551" s="562">
        <v>3.4000000000000002E-2</v>
      </c>
      <c r="R551" s="562">
        <v>3.5000000000000003E-2</v>
      </c>
      <c r="T551" s="519"/>
    </row>
    <row r="552" spans="5:20" outlineLevel="1">
      <c r="T552" s="519"/>
    </row>
    <row r="553" spans="5:20" outlineLevel="1">
      <c r="T553" s="519"/>
    </row>
    <row r="554" spans="5:20" outlineLevel="1">
      <c r="T554" s="519"/>
    </row>
    <row r="555" spans="5:20" outlineLevel="1">
      <c r="F555" s="570" t="s">
        <v>2188</v>
      </c>
      <c r="G555" s="545"/>
      <c r="H555" s="545"/>
      <c r="I555" s="545"/>
      <c r="J555" s="545"/>
      <c r="K555" s="545"/>
      <c r="L555" s="545"/>
      <c r="M555" s="545"/>
      <c r="N555" s="545"/>
      <c r="O555" s="545"/>
      <c r="P555" s="545"/>
      <c r="Q555" s="545"/>
      <c r="R555" s="545"/>
      <c r="T555" s="519"/>
    </row>
    <row r="556" spans="5:20" outlineLevel="1">
      <c r="F556" s="546" t="s">
        <v>2093</v>
      </c>
      <c r="G556" s="547"/>
      <c r="H556" s="547"/>
      <c r="I556" s="513" t="s">
        <v>2047</v>
      </c>
      <c r="J556" s="513" t="s">
        <v>2048</v>
      </c>
      <c r="K556" s="514" t="s">
        <v>2049</v>
      </c>
      <c r="L556" s="513"/>
      <c r="M556" s="513"/>
      <c r="N556" s="571" t="s">
        <v>2050</v>
      </c>
      <c r="O556" s="571" t="s">
        <v>2051</v>
      </c>
      <c r="P556" s="571" t="s">
        <v>2052</v>
      </c>
      <c r="Q556" s="571" t="s">
        <v>2053</v>
      </c>
      <c r="R556" s="571" t="s">
        <v>2054</v>
      </c>
      <c r="T556" s="519"/>
    </row>
    <row r="557" spans="5:20" outlineLevel="1">
      <c r="F557" s="548" t="s">
        <v>2105</v>
      </c>
      <c r="G557" s="539"/>
      <c r="H557" s="539"/>
      <c r="I557" s="549"/>
      <c r="J557" s="549"/>
      <c r="K557" s="550"/>
      <c r="L557" s="549"/>
      <c r="M557" s="549"/>
      <c r="N557" s="549"/>
      <c r="O557" s="549"/>
      <c r="P557" s="549"/>
      <c r="Q557" s="549">
        <f>SUM(Q558:Q562)</f>
        <v>22530.5</v>
      </c>
      <c r="R557" s="549">
        <f>SUM(R558:R562)</f>
        <v>266583.96025225101</v>
      </c>
      <c r="T557" s="519" t="s">
        <v>2189</v>
      </c>
    </row>
    <row r="558" spans="5:20" outlineLevel="1">
      <c r="E558" s="502" t="s">
        <v>1968</v>
      </c>
      <c r="F558" s="520" t="s">
        <v>2094</v>
      </c>
      <c r="G558" s="551"/>
      <c r="H558" s="507"/>
      <c r="I558" s="522"/>
      <c r="J558" s="522"/>
      <c r="K558" s="523"/>
      <c r="L558" s="522"/>
      <c r="M558" s="522"/>
      <c r="N558" s="522"/>
      <c r="O558" s="522"/>
      <c r="P558" s="522"/>
      <c r="Q558" s="522">
        <f>N204*1/12</f>
        <v>4285</v>
      </c>
      <c r="R558" s="522">
        <f>N204*11/12+O204*1/12</f>
        <v>50656.820291017415</v>
      </c>
      <c r="T558" s="519" t="s">
        <v>1959</v>
      </c>
    </row>
    <row r="559" spans="5:20" outlineLevel="1">
      <c r="E559" s="502" t="s">
        <v>1968</v>
      </c>
      <c r="F559" s="520" t="s">
        <v>2110</v>
      </c>
      <c r="G559" s="551"/>
      <c r="H559" s="507"/>
      <c r="I559" s="522"/>
      <c r="J559" s="522"/>
      <c r="K559" s="523"/>
      <c r="L559" s="522"/>
      <c r="M559" s="522"/>
      <c r="N559" s="522"/>
      <c r="O559" s="522"/>
      <c r="P559" s="522"/>
      <c r="Q559" s="522">
        <f t="shared" ref="Q559:Q562" si="159">N205*1/12</f>
        <v>5409.2</v>
      </c>
      <c r="R559" s="522">
        <f t="shared" ref="R559:R562" si="160">N205*11/12+O205*1/12</f>
        <v>63760.119346912295</v>
      </c>
      <c r="T559" s="519" t="s">
        <v>2190</v>
      </c>
    </row>
    <row r="560" spans="5:20" outlineLevel="1">
      <c r="E560" s="502" t="s">
        <v>1968</v>
      </c>
      <c r="F560" s="520" t="s">
        <v>2095</v>
      </c>
      <c r="G560" s="551"/>
      <c r="H560" s="507"/>
      <c r="I560" s="522"/>
      <c r="J560" s="522"/>
      <c r="K560" s="523"/>
      <c r="L560" s="522"/>
      <c r="M560" s="522"/>
      <c r="N560" s="522"/>
      <c r="O560" s="522"/>
      <c r="P560" s="522"/>
      <c r="Q560" s="522">
        <f t="shared" si="159"/>
        <v>1734.4000000000003</v>
      </c>
      <c r="R560" s="522">
        <f t="shared" si="160"/>
        <v>20390.248468253718</v>
      </c>
      <c r="T560" s="519" t="s">
        <v>1951</v>
      </c>
    </row>
    <row r="561" spans="5:20" outlineLevel="1">
      <c r="E561" s="502" t="s">
        <v>1968</v>
      </c>
      <c r="F561" s="520" t="s">
        <v>2096</v>
      </c>
      <c r="G561" s="551"/>
      <c r="H561" s="507"/>
      <c r="I561" s="522"/>
      <c r="J561" s="522"/>
      <c r="K561" s="523"/>
      <c r="L561" s="522"/>
      <c r="M561" s="522"/>
      <c r="N561" s="522"/>
      <c r="O561" s="522"/>
      <c r="P561" s="522"/>
      <c r="Q561" s="522">
        <f t="shared" si="159"/>
        <v>2016.5</v>
      </c>
      <c r="R561" s="522">
        <f t="shared" si="160"/>
        <v>23795.58460303161</v>
      </c>
      <c r="T561" s="519" t="s">
        <v>1962</v>
      </c>
    </row>
    <row r="562" spans="5:20" outlineLevel="1">
      <c r="E562" s="502" t="s">
        <v>1968</v>
      </c>
      <c r="F562" s="552" t="s">
        <v>1941</v>
      </c>
      <c r="G562" s="553"/>
      <c r="H562" s="553"/>
      <c r="I562" s="554"/>
      <c r="J562" s="554"/>
      <c r="K562" s="524"/>
      <c r="L562" s="554"/>
      <c r="M562" s="554"/>
      <c r="N562" s="554"/>
      <c r="O562" s="554"/>
      <c r="P562" s="554"/>
      <c r="Q562" s="554">
        <f t="shared" si="159"/>
        <v>9085.4</v>
      </c>
      <c r="R562" s="554">
        <f t="shared" si="160"/>
        <v>107981.18754303598</v>
      </c>
      <c r="T562" s="519" t="s">
        <v>2176</v>
      </c>
    </row>
    <row r="563" spans="5:20" ht="12.75" outlineLevel="1" thickBot="1">
      <c r="F563" s="556" t="s">
        <v>2097</v>
      </c>
      <c r="G563" s="525"/>
      <c r="H563" s="525"/>
      <c r="I563" s="525"/>
      <c r="J563" s="525"/>
      <c r="K563" s="600"/>
      <c r="L563" s="525"/>
      <c r="M563" s="525"/>
      <c r="N563" s="559"/>
      <c r="O563" s="559"/>
      <c r="P563" s="559"/>
      <c r="Q563" s="559" t="s">
        <v>2082</v>
      </c>
      <c r="R563" s="559">
        <v>10.804548745743316</v>
      </c>
      <c r="T563" s="519" t="s">
        <v>2177</v>
      </c>
    </row>
    <row r="564" spans="5:20" ht="12.75" outlineLevel="1" thickBot="1">
      <c r="F564" s="561" t="s">
        <v>2094</v>
      </c>
      <c r="G564" s="582"/>
      <c r="H564" s="530"/>
      <c r="I564" s="530"/>
      <c r="J564" s="530"/>
      <c r="K564" s="601"/>
      <c r="L564" s="530"/>
      <c r="M564" s="530"/>
      <c r="N564" s="565"/>
      <c r="O564" s="565"/>
      <c r="P564" s="565"/>
      <c r="Q564" s="565" t="s">
        <v>2082</v>
      </c>
      <c r="R564" s="565">
        <v>10.821895050412465</v>
      </c>
      <c r="T564" s="519"/>
    </row>
    <row r="565" spans="5:20" ht="12.75" outlineLevel="1" thickBot="1">
      <c r="F565" s="561" t="s">
        <v>2110</v>
      </c>
      <c r="G565" s="582"/>
      <c r="H565" s="530"/>
      <c r="I565" s="530"/>
      <c r="J565" s="530"/>
      <c r="K565" s="601"/>
      <c r="L565" s="530"/>
      <c r="M565" s="530"/>
      <c r="N565" s="565"/>
      <c r="O565" s="565"/>
      <c r="P565" s="565"/>
      <c r="Q565" s="565" t="s">
        <v>2082</v>
      </c>
      <c r="R565" s="565">
        <v>10.787347361331122</v>
      </c>
      <c r="T565" s="519"/>
    </row>
    <row r="566" spans="5:20" ht="12.75" outlineLevel="1" thickBot="1">
      <c r="F566" s="561" t="s">
        <v>2095</v>
      </c>
      <c r="G566" s="582"/>
      <c r="H566" s="530"/>
      <c r="I566" s="530"/>
      <c r="J566" s="530"/>
      <c r="K566" s="601"/>
      <c r="L566" s="530"/>
      <c r="M566" s="530"/>
      <c r="N566" s="565"/>
      <c r="O566" s="565"/>
      <c r="P566" s="565"/>
      <c r="Q566" s="565" t="s">
        <v>2082</v>
      </c>
      <c r="R566" s="565">
        <v>10.756370196179494</v>
      </c>
      <c r="T566" s="519"/>
    </row>
    <row r="567" spans="5:20" ht="12.75" outlineLevel="1" thickBot="1">
      <c r="F567" s="561" t="s">
        <v>2096</v>
      </c>
      <c r="G567" s="582"/>
      <c r="H567" s="530"/>
      <c r="I567" s="530"/>
      <c r="J567" s="530"/>
      <c r="K567" s="601"/>
      <c r="L567" s="530"/>
      <c r="M567" s="530"/>
      <c r="N567" s="565"/>
      <c r="O567" s="565"/>
      <c r="P567" s="565"/>
      <c r="Q567" s="565" t="s">
        <v>2082</v>
      </c>
      <c r="R567" s="565">
        <v>10.800438682386119</v>
      </c>
      <c r="T567" s="519"/>
    </row>
    <row r="568" spans="5:20" ht="12.75" outlineLevel="1" thickBot="1">
      <c r="F568" s="566" t="s">
        <v>1941</v>
      </c>
      <c r="G568" s="582"/>
      <c r="H568" s="598"/>
      <c r="I568" s="598"/>
      <c r="J568" s="598"/>
      <c r="K568" s="602"/>
      <c r="L568" s="598"/>
      <c r="M568" s="598"/>
      <c r="N568" s="568"/>
      <c r="O568" s="568"/>
      <c r="P568" s="568"/>
      <c r="Q568" s="568" t="s">
        <v>2082</v>
      </c>
      <c r="R568" s="568">
        <v>10.885133020344288</v>
      </c>
      <c r="T568" s="519"/>
    </row>
  </sheetData>
  <phoneticPr fontId="16" type="noConversion"/>
  <conditionalFormatting sqref="H2:R4">
    <cfRule type="containsText" dxfId="18" priority="1" operator="containsText" text="false">
      <formula>NOT(ISERROR(SEARCH("false",H2)))</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8F5E7-870D-410F-907C-EB263A67A5C7}">
  <sheetPr>
    <tabColor theme="1"/>
    <pageSetUpPr autoPageBreaks="0"/>
  </sheetPr>
  <dimension ref="B1:W208"/>
  <sheetViews>
    <sheetView showGridLines="0" topLeftCell="A141" zoomScaleNormal="100" workbookViewId="0">
      <selection activeCell="I19" sqref="I19"/>
    </sheetView>
  </sheetViews>
  <sheetFormatPr defaultColWidth="10" defaultRowHeight="12" outlineLevelRow="1"/>
  <cols>
    <col min="1" max="5" width="1.85546875" style="502" customWidth="1"/>
    <col min="6" max="6" width="31.85546875" style="502" customWidth="1"/>
    <col min="7" max="7" width="27.42578125" style="502" bestFit="1" customWidth="1"/>
    <col min="8" max="8" width="11.7109375" style="502" customWidth="1"/>
    <col min="9" max="9" width="16.85546875" style="509" customWidth="1"/>
    <col min="10" max="13" width="17.28515625" style="509" customWidth="1"/>
    <col min="14" max="14" width="17.28515625" style="509" bestFit="1" customWidth="1"/>
    <col min="15" max="15" width="17.28515625" style="509" customWidth="1"/>
    <col min="16" max="17" width="17.28515625" style="509" bestFit="1" customWidth="1"/>
    <col min="18" max="18" width="17.28515625" style="509" customWidth="1"/>
    <col min="19" max="19" width="9.85546875" style="502" customWidth="1"/>
    <col min="20" max="20" width="49.28515625" style="502" customWidth="1"/>
    <col min="21" max="21" width="11.7109375" style="502" customWidth="1"/>
    <col min="22" max="22" width="16" style="502" bestFit="1" customWidth="1"/>
    <col min="23" max="23" width="14.140625" style="502" bestFit="1" customWidth="1"/>
    <col min="24" max="16384" width="10" style="502"/>
  </cols>
  <sheetData>
    <row r="1" spans="2:20" ht="26.25">
      <c r="B1" s="499" t="s">
        <v>2045</v>
      </c>
      <c r="C1" s="500"/>
      <c r="D1" s="500"/>
      <c r="E1" s="500"/>
      <c r="F1" s="500"/>
      <c r="G1" s="500"/>
      <c r="H1" s="500"/>
      <c r="I1" s="500"/>
      <c r="J1" s="500"/>
      <c r="K1" s="500"/>
      <c r="L1" s="500"/>
      <c r="M1" s="500"/>
      <c r="N1" s="500"/>
      <c r="O1" s="500"/>
      <c r="P1" s="500" t="s">
        <v>2191</v>
      </c>
      <c r="Q1" s="500"/>
      <c r="R1" s="500"/>
      <c r="S1" s="501"/>
      <c r="T1" s="501"/>
    </row>
    <row r="2" spans="2:20">
      <c r="B2" s="500"/>
      <c r="C2" s="500"/>
      <c r="D2" s="500"/>
      <c r="E2" s="500"/>
      <c r="F2" s="500"/>
      <c r="G2" s="500"/>
      <c r="H2" s="503" t="s">
        <v>2046</v>
      </c>
      <c r="I2" s="504" t="s">
        <v>2047</v>
      </c>
      <c r="J2" s="504" t="s">
        <v>2048</v>
      </c>
      <c r="K2" s="504" t="s">
        <v>2049</v>
      </c>
      <c r="L2" s="504" t="s">
        <v>3123</v>
      </c>
      <c r="M2" s="505" t="s">
        <v>3121</v>
      </c>
      <c r="N2" s="505" t="s">
        <v>2050</v>
      </c>
      <c r="O2" s="505" t="s">
        <v>2051</v>
      </c>
      <c r="P2" s="505" t="s">
        <v>2052</v>
      </c>
      <c r="Q2" s="505" t="s">
        <v>2053</v>
      </c>
      <c r="R2" s="505" t="s">
        <v>2054</v>
      </c>
      <c r="S2" s="501"/>
      <c r="T2" s="501"/>
    </row>
    <row r="3" spans="2:20">
      <c r="B3" s="500"/>
      <c r="C3" s="500"/>
      <c r="D3" s="500"/>
      <c r="E3" s="500"/>
      <c r="F3" s="500"/>
      <c r="G3" s="500"/>
      <c r="H3" s="506" t="s">
        <v>2055</v>
      </c>
      <c r="I3" s="506">
        <v>44197</v>
      </c>
      <c r="J3" s="506">
        <v>44562</v>
      </c>
      <c r="K3" s="506">
        <v>44927</v>
      </c>
      <c r="L3" s="506">
        <v>45292</v>
      </c>
      <c r="M3" s="506">
        <f>L4</f>
        <v>45596</v>
      </c>
      <c r="N3" s="506">
        <v>45292</v>
      </c>
      <c r="O3" s="506">
        <v>45658</v>
      </c>
      <c r="P3" s="506">
        <v>46023</v>
      </c>
      <c r="Q3" s="506">
        <v>46388</v>
      </c>
      <c r="R3" s="506">
        <v>46753</v>
      </c>
    </row>
    <row r="4" spans="2:20">
      <c r="B4" s="500"/>
      <c r="C4" s="500"/>
      <c r="D4" s="500"/>
      <c r="E4" s="500"/>
      <c r="F4" s="500"/>
      <c r="G4" s="500"/>
      <c r="H4" s="506" t="s">
        <v>2056</v>
      </c>
      <c r="I4" s="506">
        <v>44561</v>
      </c>
      <c r="J4" s="506">
        <v>44926</v>
      </c>
      <c r="K4" s="506">
        <v>45291</v>
      </c>
      <c r="L4" s="506">
        <v>45596</v>
      </c>
      <c r="M4" s="506">
        <f>N4</f>
        <v>45657</v>
      </c>
      <c r="N4" s="506">
        <v>45657</v>
      </c>
      <c r="O4" s="506">
        <v>46022</v>
      </c>
      <c r="P4" s="506">
        <v>46387</v>
      </c>
      <c r="Q4" s="506">
        <v>46752</v>
      </c>
      <c r="R4" s="506">
        <v>47118</v>
      </c>
    </row>
    <row r="5" spans="2:20">
      <c r="B5" s="500"/>
      <c r="C5" s="500"/>
      <c r="D5" s="500"/>
      <c r="E5" s="500"/>
      <c r="F5" s="500"/>
      <c r="G5" s="500"/>
      <c r="H5" s="500"/>
      <c r="I5" s="500"/>
      <c r="J5" s="500"/>
      <c r="K5" s="500"/>
      <c r="L5" s="500"/>
      <c r="M5" s="500"/>
      <c r="N5" s="500"/>
      <c r="O5" s="500"/>
      <c r="P5" s="500"/>
      <c r="Q5" s="500"/>
      <c r="R5" s="500"/>
    </row>
    <row r="6" spans="2:20">
      <c r="I6" s="502"/>
      <c r="J6" s="502"/>
      <c r="K6" s="502"/>
      <c r="L6" s="502"/>
      <c r="M6" s="502"/>
      <c r="N6" s="502"/>
      <c r="O6" s="502"/>
      <c r="P6" s="502"/>
      <c r="Q6" s="502"/>
      <c r="R6" s="502"/>
    </row>
    <row r="7" spans="2:20" s="507" customFormat="1" ht="12" customHeight="1">
      <c r="F7" s="511" t="s">
        <v>2058</v>
      </c>
      <c r="G7" s="512"/>
      <c r="H7" s="512"/>
      <c r="I7" s="513" t="s">
        <v>2047</v>
      </c>
      <c r="J7" s="513" t="s">
        <v>2048</v>
      </c>
      <c r="K7" s="514" t="s">
        <v>2049</v>
      </c>
      <c r="L7" s="513" t="s">
        <v>3118</v>
      </c>
      <c r="M7" s="515" t="s">
        <v>3120</v>
      </c>
      <c r="N7" s="610" t="s">
        <v>2050</v>
      </c>
      <c r="O7" s="610" t="s">
        <v>2051</v>
      </c>
      <c r="P7" s="610" t="s">
        <v>2052</v>
      </c>
      <c r="Q7" s="610" t="s">
        <v>2053</v>
      </c>
      <c r="R7" s="610" t="s">
        <v>2054</v>
      </c>
      <c r="T7" s="519"/>
    </row>
    <row r="8" spans="2:20" s="507" customFormat="1">
      <c r="F8" s="507" t="s">
        <v>90</v>
      </c>
      <c r="I8" s="611"/>
      <c r="J8" s="611"/>
      <c r="K8" s="612">
        <f>SUM(K10:K22)</f>
        <v>4507.7767100000001</v>
      </c>
      <c r="L8" s="611">
        <f>SUM(L9:L22)</f>
        <v>3662.5654909999998</v>
      </c>
      <c r="M8" s="611">
        <f t="shared" ref="M8:R8" si="0">SUM(M9:M22)</f>
        <v>714.10290940000016</v>
      </c>
      <c r="N8" s="611">
        <f>SUM(N9:N22)</f>
        <v>4376.6684003999999</v>
      </c>
      <c r="O8" s="611">
        <f t="shared" si="0"/>
        <v>7452.1292689805659</v>
      </c>
      <c r="P8" s="611">
        <f t="shared" si="0"/>
        <v>9634.2738340527594</v>
      </c>
      <c r="Q8" s="611">
        <f t="shared" si="0"/>
        <v>10752.732726518832</v>
      </c>
      <c r="R8" s="611">
        <f t="shared" si="0"/>
        <v>11858.591861537458</v>
      </c>
      <c r="T8" s="510" t="s">
        <v>2195</v>
      </c>
    </row>
    <row r="9" spans="2:20">
      <c r="F9" s="502" t="s">
        <v>1965</v>
      </c>
      <c r="I9" s="613"/>
      <c r="J9" s="613"/>
      <c r="K9" s="614"/>
      <c r="L9" s="613">
        <f>'손익계산서(10월)'!D9/10^6</f>
        <v>40.286596000000003</v>
      </c>
      <c r="M9" s="613">
        <f>L9/10*2</f>
        <v>8.0573192000000002</v>
      </c>
      <c r="N9" s="613">
        <f>SUM(L9:M9)</f>
        <v>48.343915200000005</v>
      </c>
      <c r="O9" s="613"/>
      <c r="P9" s="613"/>
      <c r="Q9" s="613"/>
      <c r="R9" s="613"/>
      <c r="T9" s="519" t="s">
        <v>2348</v>
      </c>
    </row>
    <row r="10" spans="2:20">
      <c r="F10" s="520" t="s">
        <v>2083</v>
      </c>
      <c r="J10" s="613"/>
      <c r="K10" s="614">
        <f>K62</f>
        <v>2298.6303750000002</v>
      </c>
      <c r="L10" s="613">
        <f>SUM('손익계산서(10월)'!E9,'손익계산서(10월)'!I9)/10^6</f>
        <v>1475.8942300000001</v>
      </c>
      <c r="M10" s="613">
        <f>L10/10*2</f>
        <v>295.17884600000002</v>
      </c>
      <c r="N10" s="613">
        <f t="shared" ref="N10:N15" si="1">SUM(L10:M10)</f>
        <v>1771.0730760000001</v>
      </c>
      <c r="O10" s="613">
        <f>O62</f>
        <v>1794.2269977965423</v>
      </c>
      <c r="P10" s="613">
        <f>P62</f>
        <v>1867.7903047062005</v>
      </c>
      <c r="Q10" s="613">
        <f>Q62</f>
        <v>1931.2951750662114</v>
      </c>
      <c r="R10" s="613">
        <f>R62</f>
        <v>1998.8905061935286</v>
      </c>
      <c r="T10" s="519" t="s">
        <v>2349</v>
      </c>
    </row>
    <row r="11" spans="2:20">
      <c r="F11" s="520" t="s">
        <v>2084</v>
      </c>
      <c r="J11" s="613"/>
      <c r="K11" s="614">
        <f t="shared" ref="K11:K22" si="2">K63</f>
        <v>437.42927600000002</v>
      </c>
      <c r="L11" s="613">
        <f>'손익계산서(10월)'!J9/10^6</f>
        <v>92.050944000000001</v>
      </c>
      <c r="M11" s="613"/>
      <c r="N11" s="613">
        <f t="shared" si="1"/>
        <v>92.050944000000001</v>
      </c>
      <c r="O11" s="613">
        <f t="shared" ref="N11:O22" si="3">O63</f>
        <v>0</v>
      </c>
      <c r="P11" s="613">
        <f t="shared" ref="P11:R11" si="4">P63</f>
        <v>0</v>
      </c>
      <c r="Q11" s="613">
        <f t="shared" si="4"/>
        <v>0</v>
      </c>
      <c r="R11" s="613">
        <f t="shared" si="4"/>
        <v>0</v>
      </c>
      <c r="T11" s="519" t="s">
        <v>2350</v>
      </c>
    </row>
    <row r="12" spans="2:20">
      <c r="F12" s="520" t="s">
        <v>2085</v>
      </c>
      <c r="G12" s="577"/>
      <c r="J12" s="613"/>
      <c r="K12" s="614">
        <f t="shared" si="2"/>
        <v>929.70612400000005</v>
      </c>
      <c r="L12" s="613">
        <f>'손익계산서(10월)'!F9/10^6</f>
        <v>605.84851900000001</v>
      </c>
      <c r="M12" s="613">
        <f>L12/10*2</f>
        <v>121.16970380000001</v>
      </c>
      <c r="N12" s="613">
        <f t="shared" si="1"/>
        <v>727.01822279999999</v>
      </c>
      <c r="O12" s="613">
        <f t="shared" si="3"/>
        <v>747.3747330384</v>
      </c>
      <c r="P12" s="613">
        <f t="shared" ref="P12:R12" si="5">P64</f>
        <v>778.0170970929745</v>
      </c>
      <c r="Q12" s="613">
        <f t="shared" si="5"/>
        <v>804.46967839413571</v>
      </c>
      <c r="R12" s="613">
        <f t="shared" si="5"/>
        <v>832.62611713793024</v>
      </c>
      <c r="T12" s="519" t="s">
        <v>2351</v>
      </c>
    </row>
    <row r="13" spans="2:20">
      <c r="F13" s="520" t="s">
        <v>2086</v>
      </c>
      <c r="G13" s="577"/>
      <c r="I13" s="613"/>
      <c r="J13" s="613"/>
      <c r="K13" s="614">
        <f t="shared" si="2"/>
        <v>698.91272800000002</v>
      </c>
      <c r="L13" s="613">
        <f>'손익계산서(10월)'!G9/10^6</f>
        <v>580.518281</v>
      </c>
      <c r="M13" s="613">
        <f>L13/10*2</f>
        <v>116.1036562</v>
      </c>
      <c r="N13" s="613">
        <f t="shared" si="1"/>
        <v>696.62193720000005</v>
      </c>
      <c r="O13" s="613">
        <f t="shared" si="3"/>
        <v>764.78236507241047</v>
      </c>
      <c r="P13" s="613">
        <f t="shared" ref="P13:R13" si="6">P65</f>
        <v>796.13844204037935</v>
      </c>
      <c r="Q13" s="613">
        <f t="shared" si="6"/>
        <v>823.20714906975206</v>
      </c>
      <c r="R13" s="613">
        <f t="shared" si="6"/>
        <v>852.01939928719332</v>
      </c>
      <c r="T13" s="519"/>
    </row>
    <row r="14" spans="2:20">
      <c r="F14" s="520" t="s">
        <v>2087</v>
      </c>
      <c r="I14" s="613"/>
      <c r="J14" s="613"/>
      <c r="K14" s="614">
        <f t="shared" si="2"/>
        <v>143.098207</v>
      </c>
      <c r="L14" s="613">
        <f>'손익계산서(10월)'!H9/10^6</f>
        <v>670.28748099999996</v>
      </c>
      <c r="M14" s="613">
        <f>L14/10*2</f>
        <v>134.0574962</v>
      </c>
      <c r="N14" s="613">
        <f t="shared" si="1"/>
        <v>804.3449771999999</v>
      </c>
      <c r="O14" s="613">
        <f t="shared" si="3"/>
        <v>675.57247669067681</v>
      </c>
      <c r="P14" s="613">
        <f t="shared" ref="P14:R14" si="7">P66</f>
        <v>703.27094823499431</v>
      </c>
      <c r="Q14" s="613">
        <f t="shared" si="7"/>
        <v>727.18216047498424</v>
      </c>
      <c r="R14" s="613">
        <f t="shared" si="7"/>
        <v>752.63353609160879</v>
      </c>
      <c r="T14" s="519"/>
    </row>
    <row r="15" spans="2:20">
      <c r="F15" s="520" t="s">
        <v>2088</v>
      </c>
      <c r="I15" s="613"/>
      <c r="J15" s="613"/>
      <c r="K15" s="614">
        <f t="shared" si="2"/>
        <v>0</v>
      </c>
      <c r="L15" s="613">
        <f>'손익계산서(10월)'!K9/10^6</f>
        <v>197.67944</v>
      </c>
      <c r="M15" s="613">
        <f>L15/10*2</f>
        <v>39.535888</v>
      </c>
      <c r="N15" s="613">
        <f t="shared" si="1"/>
        <v>237.215328</v>
      </c>
      <c r="O15" s="613">
        <f t="shared" si="3"/>
        <v>751.17552154891246</v>
      </c>
      <c r="P15" s="613">
        <f t="shared" ref="P15:R15" si="8">P67</f>
        <v>628.12774582897896</v>
      </c>
      <c r="Q15" s="613">
        <f t="shared" si="8"/>
        <v>649.48408918716427</v>
      </c>
      <c r="R15" s="613">
        <f t="shared" si="8"/>
        <v>672.21603230871494</v>
      </c>
      <c r="T15" s="519"/>
    </row>
    <row r="16" spans="2:20">
      <c r="F16" s="520" t="s">
        <v>2089</v>
      </c>
      <c r="I16" s="613"/>
      <c r="J16" s="613"/>
      <c r="K16" s="614">
        <f t="shared" si="2"/>
        <v>0</v>
      </c>
      <c r="L16" s="613"/>
      <c r="M16" s="613"/>
      <c r="N16" s="613"/>
      <c r="O16" s="613">
        <f t="shared" si="3"/>
        <v>2160.1794147902692</v>
      </c>
      <c r="P16" s="613">
        <f t="shared" ref="P16:R16" si="9">P68</f>
        <v>2646.8941327105053</v>
      </c>
      <c r="Q16" s="613">
        <f t="shared" si="9"/>
        <v>2074.6733430711997</v>
      </c>
      <c r="R16" s="613">
        <f t="shared" si="9"/>
        <v>1998.8905061935286</v>
      </c>
      <c r="T16" s="519"/>
    </row>
    <row r="17" spans="6:18">
      <c r="F17" s="520" t="s">
        <v>2090</v>
      </c>
      <c r="I17" s="613"/>
      <c r="J17" s="613"/>
      <c r="K17" s="614">
        <f t="shared" si="2"/>
        <v>0</v>
      </c>
      <c r="L17" s="613"/>
      <c r="M17" s="613">
        <f t="shared" ref="M17:M22" si="10">N17-L17</f>
        <v>0</v>
      </c>
      <c r="N17" s="613">
        <f t="shared" si="3"/>
        <v>0</v>
      </c>
      <c r="O17" s="613">
        <f t="shared" si="3"/>
        <v>488.96554003793528</v>
      </c>
      <c r="P17" s="613">
        <f t="shared" ref="P17:R17" si="11">P69</f>
        <v>773.8221915986212</v>
      </c>
      <c r="Q17" s="613">
        <f t="shared" si="11"/>
        <v>727.18216047498424</v>
      </c>
      <c r="R17" s="613">
        <f t="shared" si="11"/>
        <v>752.63353609160879</v>
      </c>
    </row>
    <row r="18" spans="6:18">
      <c r="F18" s="520" t="s">
        <v>2091</v>
      </c>
      <c r="I18" s="613"/>
      <c r="J18" s="613"/>
      <c r="K18" s="614">
        <f t="shared" si="2"/>
        <v>0</v>
      </c>
      <c r="L18" s="613"/>
      <c r="M18" s="613">
        <f t="shared" si="10"/>
        <v>0</v>
      </c>
      <c r="N18" s="613">
        <f t="shared" si="3"/>
        <v>0</v>
      </c>
      <c r="O18" s="613">
        <f t="shared" si="3"/>
        <v>69.852220005419341</v>
      </c>
      <c r="P18" s="613">
        <f t="shared" ref="P18:R18" si="12">P70</f>
        <v>858.48368363497298</v>
      </c>
      <c r="Q18" s="613">
        <f t="shared" si="12"/>
        <v>727.18216047498424</v>
      </c>
      <c r="R18" s="613">
        <f t="shared" si="12"/>
        <v>752.63353609160879</v>
      </c>
    </row>
    <row r="19" spans="6:18">
      <c r="F19" s="520" t="s">
        <v>1973</v>
      </c>
      <c r="I19" s="613"/>
      <c r="J19" s="613"/>
      <c r="K19" s="614">
        <f t="shared" si="2"/>
        <v>0</v>
      </c>
      <c r="L19" s="613"/>
      <c r="M19" s="613">
        <f t="shared" si="10"/>
        <v>0</v>
      </c>
      <c r="N19" s="613">
        <f t="shared" si="3"/>
        <v>0</v>
      </c>
      <c r="O19" s="613">
        <f t="shared" si="3"/>
        <v>0</v>
      </c>
      <c r="P19" s="613">
        <f t="shared" ref="P19:R19" si="13">P71</f>
        <v>509.01312717949054</v>
      </c>
      <c r="Q19" s="613">
        <f t="shared" si="13"/>
        <v>800.13214611297394</v>
      </c>
      <c r="R19" s="613">
        <f t="shared" si="13"/>
        <v>752.63353609160879</v>
      </c>
    </row>
    <row r="20" spans="6:18">
      <c r="F20" s="520" t="s">
        <v>1974</v>
      </c>
      <c r="I20" s="613"/>
      <c r="J20" s="613"/>
      <c r="K20" s="614">
        <f t="shared" si="2"/>
        <v>0</v>
      </c>
      <c r="L20" s="613"/>
      <c r="M20" s="613">
        <f t="shared" si="10"/>
        <v>0</v>
      </c>
      <c r="N20" s="613">
        <f t="shared" si="3"/>
        <v>0</v>
      </c>
      <c r="O20" s="613">
        <f t="shared" si="3"/>
        <v>0</v>
      </c>
      <c r="P20" s="613">
        <f t="shared" ref="P20:R20" si="14">P72</f>
        <v>72.716161025641526</v>
      </c>
      <c r="Q20" s="613">
        <f t="shared" si="14"/>
        <v>887.67212887856192</v>
      </c>
      <c r="R20" s="613">
        <f t="shared" si="14"/>
        <v>752.63353609160879</v>
      </c>
    </row>
    <row r="21" spans="6:18">
      <c r="F21" s="520" t="s">
        <v>1975</v>
      </c>
      <c r="I21" s="613"/>
      <c r="J21" s="613"/>
      <c r="K21" s="614">
        <f t="shared" si="2"/>
        <v>0</v>
      </c>
      <c r="L21" s="613"/>
      <c r="M21" s="613">
        <f t="shared" si="10"/>
        <v>0</v>
      </c>
      <c r="N21" s="613">
        <f t="shared" si="3"/>
        <v>0</v>
      </c>
      <c r="O21" s="613">
        <f t="shared" si="3"/>
        <v>0</v>
      </c>
      <c r="P21" s="613">
        <f t="shared" ref="P21:R21" si="15">P73</f>
        <v>0</v>
      </c>
      <c r="Q21" s="613">
        <f t="shared" si="15"/>
        <v>525.06402481337</v>
      </c>
      <c r="R21" s="613">
        <f t="shared" si="15"/>
        <v>822.04096656920672</v>
      </c>
    </row>
    <row r="22" spans="6:18">
      <c r="F22" s="520" t="s">
        <v>1976</v>
      </c>
      <c r="I22" s="613"/>
      <c r="J22" s="613"/>
      <c r="K22" s="614">
        <f t="shared" si="2"/>
        <v>0</v>
      </c>
      <c r="L22" s="613"/>
      <c r="M22" s="613">
        <f t="shared" si="10"/>
        <v>0</v>
      </c>
      <c r="N22" s="613">
        <f t="shared" si="3"/>
        <v>0</v>
      </c>
      <c r="O22" s="613">
        <f t="shared" si="3"/>
        <v>0</v>
      </c>
      <c r="P22" s="613">
        <f t="shared" ref="P22:R22" si="16">P74</f>
        <v>0</v>
      </c>
      <c r="Q22" s="613">
        <f t="shared" si="16"/>
        <v>75.188510500513331</v>
      </c>
      <c r="R22" s="613">
        <f t="shared" si="16"/>
        <v>918.74065338931166</v>
      </c>
    </row>
    <row r="23" spans="6:18" s="507" customFormat="1">
      <c r="F23" s="615" t="s">
        <v>76</v>
      </c>
      <c r="G23" s="615"/>
      <c r="H23" s="615"/>
      <c r="I23" s="616"/>
      <c r="J23" s="616"/>
      <c r="K23" s="617">
        <f>SUM(K24:K37)</f>
        <v>13185.058888715013</v>
      </c>
      <c r="L23" s="616">
        <f t="shared" ref="L23:M23" si="17">SUM(L24:L37)</f>
        <v>10942.090075</v>
      </c>
      <c r="M23" s="616">
        <f t="shared" si="17"/>
        <v>2624.5756849675972</v>
      </c>
      <c r="N23" s="616">
        <f>SUM(N24:N37)</f>
        <v>13545.919873967598</v>
      </c>
      <c r="O23" s="616">
        <f t="shared" ref="O23:R23" si="18">SUM(O24:O37)</f>
        <v>22905.153081665838</v>
      </c>
      <c r="P23" s="616">
        <f t="shared" si="18"/>
        <v>29712.770752919827</v>
      </c>
      <c r="Q23" s="616">
        <f t="shared" si="18"/>
        <v>33269.354756009248</v>
      </c>
      <c r="R23" s="616">
        <f t="shared" si="18"/>
        <v>36741.800832397457</v>
      </c>
    </row>
    <row r="24" spans="6:18" s="507" customFormat="1">
      <c r="F24" s="520" t="s">
        <v>1965</v>
      </c>
      <c r="I24" s="611"/>
      <c r="J24" s="611"/>
      <c r="K24" s="612"/>
      <c r="L24" s="613">
        <f>'1. Sales'!L9</f>
        <v>20.745885999999999</v>
      </c>
      <c r="M24" s="613"/>
      <c r="N24" s="611"/>
      <c r="O24" s="611"/>
      <c r="P24" s="611"/>
      <c r="Q24" s="611"/>
      <c r="R24" s="611"/>
    </row>
    <row r="25" spans="6:18" s="507" customFormat="1">
      <c r="F25" s="520" t="s">
        <v>2083</v>
      </c>
      <c r="I25" s="613"/>
      <c r="J25" s="613"/>
      <c r="K25" s="614">
        <f>'1. Sales'!K10</f>
        <v>6651.6717881818186</v>
      </c>
      <c r="L25" s="613">
        <f>'1. Sales'!L10</f>
        <v>4447.4998429999996</v>
      </c>
      <c r="M25" s="613">
        <f t="shared" ref="M25:M37" si="19">N25-L25</f>
        <v>889.49996860000101</v>
      </c>
      <c r="N25" s="613">
        <f>'1. Sales'!N10</f>
        <v>5336.9998116000006</v>
      </c>
      <c r="O25" s="613">
        <f>'1. Sales'!O10</f>
        <v>5486.4358063247992</v>
      </c>
      <c r="P25" s="613">
        <f>'1. Sales'!P10</f>
        <v>5711.3796743841158</v>
      </c>
      <c r="Q25" s="613">
        <f>'1. Sales'!Q10</f>
        <v>5905.5665833131761</v>
      </c>
      <c r="R25" s="613">
        <f>'1. Sales'!R10</f>
        <v>6112.2614137291366</v>
      </c>
    </row>
    <row r="26" spans="6:18" s="507" customFormat="1">
      <c r="F26" s="520" t="s">
        <v>2084</v>
      </c>
      <c r="I26" s="613"/>
      <c r="J26" s="613"/>
      <c r="K26" s="614">
        <f>'1. Sales'!K11</f>
        <v>1341.9245679999999</v>
      </c>
      <c r="L26" s="613">
        <f>'1. Sales'!L11</f>
        <v>243.444447</v>
      </c>
      <c r="M26" s="613"/>
      <c r="N26" s="613">
        <f>'1. Sales'!N11</f>
        <v>243.444447</v>
      </c>
      <c r="O26" s="613">
        <f>'1. Sales'!O11</f>
        <v>0</v>
      </c>
      <c r="P26" s="613">
        <f>'1. Sales'!P11</f>
        <v>0</v>
      </c>
      <c r="Q26" s="613">
        <f>'1. Sales'!Q11</f>
        <v>0</v>
      </c>
      <c r="R26" s="613">
        <f>'1. Sales'!R11</f>
        <v>0</v>
      </c>
    </row>
    <row r="27" spans="6:18" s="507" customFormat="1">
      <c r="F27" s="520" t="s">
        <v>2085</v>
      </c>
      <c r="I27" s="613"/>
      <c r="J27" s="613"/>
      <c r="K27" s="614">
        <f>'1. Sales'!K12</f>
        <v>2494.812942</v>
      </c>
      <c r="L27" s="613">
        <f>'1. Sales'!L12</f>
        <v>1726.0146789999999</v>
      </c>
      <c r="M27" s="613">
        <f t="shared" si="19"/>
        <v>345.20293579999998</v>
      </c>
      <c r="N27" s="613">
        <f>'1. Sales'!N12</f>
        <v>2071.2176147999999</v>
      </c>
      <c r="O27" s="613">
        <f>'1. Sales'!O12</f>
        <v>2129.2117080143998</v>
      </c>
      <c r="P27" s="613">
        <f>'1. Sales'!P12</f>
        <v>2216.5093880429904</v>
      </c>
      <c r="Q27" s="613">
        <f>'1. Sales'!Q12</f>
        <v>2291.8707072364523</v>
      </c>
      <c r="R27" s="613">
        <f>'1. Sales'!R12</f>
        <v>2372.0861819897277</v>
      </c>
    </row>
    <row r="28" spans="6:18" s="507" customFormat="1">
      <c r="F28" s="520" t="s">
        <v>2086</v>
      </c>
      <c r="G28" s="502"/>
      <c r="H28" s="502"/>
      <c r="I28" s="613"/>
      <c r="J28" s="613"/>
      <c r="K28" s="614">
        <f>'1. Sales'!K13</f>
        <v>2421.5746840000002</v>
      </c>
      <c r="L28" s="613">
        <f>'1. Sales'!L13</f>
        <v>1850.3851299999999</v>
      </c>
      <c r="M28" s="613">
        <f t="shared" si="19"/>
        <v>520.93932199999995</v>
      </c>
      <c r="N28" s="613">
        <f>'1. Sales'!N13</f>
        <v>2371.3244519999998</v>
      </c>
      <c r="O28" s="613">
        <f>'1. Sales'!O13</f>
        <v>2437.7215366559999</v>
      </c>
      <c r="P28" s="613">
        <f>'1. Sales'!P13</f>
        <v>2537.6681196588961</v>
      </c>
      <c r="Q28" s="613">
        <f>'1. Sales'!Q13</f>
        <v>2623.948835727298</v>
      </c>
      <c r="R28" s="613">
        <f>'1. Sales'!R13</f>
        <v>2715.7870449777533</v>
      </c>
    </row>
    <row r="29" spans="6:18" s="507" customFormat="1">
      <c r="F29" s="520" t="s">
        <v>2087</v>
      </c>
      <c r="G29" s="502"/>
      <c r="H29" s="502"/>
      <c r="I29" s="613"/>
      <c r="J29" s="613"/>
      <c r="K29" s="614">
        <f>'1. Sales'!K14</f>
        <v>275.07490653319354</v>
      </c>
      <c r="L29" s="613">
        <f>'1. Sales'!L14</f>
        <v>2108.63636</v>
      </c>
      <c r="M29" s="613">
        <f t="shared" si="19"/>
        <v>456.49096719999989</v>
      </c>
      <c r="N29" s="613">
        <f>'1. Sales'!N14</f>
        <v>2565.1273271999999</v>
      </c>
      <c r="O29" s="613">
        <f>'1. Sales'!O14</f>
        <v>2125.2622621564574</v>
      </c>
      <c r="P29" s="613">
        <f>'1. Sales'!P14</f>
        <v>2212.3980149048716</v>
      </c>
      <c r="Q29" s="613">
        <f>'1. Sales'!Q14</f>
        <v>2287.6195474116375</v>
      </c>
      <c r="R29" s="613">
        <f>'1. Sales'!R14</f>
        <v>2367.686231571045</v>
      </c>
    </row>
    <row r="30" spans="6:18" s="507" customFormat="1">
      <c r="F30" s="520" t="s">
        <v>2088</v>
      </c>
      <c r="G30" s="502"/>
      <c r="H30" s="502"/>
      <c r="I30" s="613"/>
      <c r="J30" s="613"/>
      <c r="K30" s="614">
        <f>'1. Sales'!K15</f>
        <v>0</v>
      </c>
      <c r="L30" s="613">
        <f>'1. Sales'!L15</f>
        <v>545.36373000000003</v>
      </c>
      <c r="M30" s="613">
        <f t="shared" si="19"/>
        <v>412.44249136759686</v>
      </c>
      <c r="N30" s="613">
        <f>'1. Sales'!N15</f>
        <v>957.80622136759689</v>
      </c>
      <c r="O30" s="613">
        <f>'1. Sales'!O15</f>
        <v>2363.099509358135</v>
      </c>
      <c r="P30" s="613">
        <f>'1. Sales'!P15</f>
        <v>1976.0073716486781</v>
      </c>
      <c r="Q30" s="613">
        <f>'1. Sales'!Q15</f>
        <v>2043.1916222847333</v>
      </c>
      <c r="R30" s="613">
        <f>'1. Sales'!R15</f>
        <v>2114.7033290646987</v>
      </c>
    </row>
    <row r="31" spans="6:18" s="507" customFormat="1">
      <c r="F31" s="520" t="s">
        <v>2089</v>
      </c>
      <c r="G31" s="502"/>
      <c r="H31" s="502"/>
      <c r="I31" s="613"/>
      <c r="J31" s="613"/>
      <c r="K31" s="614">
        <f>'1. Sales'!K16</f>
        <v>0</v>
      </c>
      <c r="L31" s="613">
        <f>'1. Sales'!L16</f>
        <v>0</v>
      </c>
      <c r="M31" s="613">
        <f t="shared" si="19"/>
        <v>0</v>
      </c>
      <c r="N31" s="613">
        <f>'1. Sales'!N16</f>
        <v>0</v>
      </c>
      <c r="O31" s="613">
        <f>'1. Sales'!O16</f>
        <v>6605.4549975816462</v>
      </c>
      <c r="P31" s="613">
        <f>'1. Sales'!P16</f>
        <v>8093.7444164468407</v>
      </c>
      <c r="Q31" s="613">
        <f>'1. Sales'!Q16</f>
        <v>6343.9922205117427</v>
      </c>
      <c r="R31" s="613">
        <f>'1. Sales'!R16</f>
        <v>6112.2614137291366</v>
      </c>
    </row>
    <row r="32" spans="6:18" s="507" customFormat="1">
      <c r="F32" s="520" t="s">
        <v>2090</v>
      </c>
      <c r="G32" s="502"/>
      <c r="H32" s="502"/>
      <c r="I32" s="613"/>
      <c r="J32" s="613"/>
      <c r="K32" s="614">
        <f>'1. Sales'!K17</f>
        <v>0</v>
      </c>
      <c r="L32" s="613">
        <f>'1. Sales'!L17</f>
        <v>0</v>
      </c>
      <c r="M32" s="613">
        <f t="shared" si="19"/>
        <v>0</v>
      </c>
      <c r="N32" s="613">
        <f>'1. Sales'!N17</f>
        <v>0</v>
      </c>
      <c r="O32" s="613">
        <f>'1. Sales'!O17</f>
        <v>1538.2213538776</v>
      </c>
      <c r="P32" s="613">
        <f>'1. Sales'!P17</f>
        <v>2434.3429582563531</v>
      </c>
      <c r="Q32" s="613">
        <f>'1. Sales'!Q17</f>
        <v>2287.6195474116375</v>
      </c>
      <c r="R32" s="613">
        <f>'1. Sales'!R17</f>
        <v>2367.686231571045</v>
      </c>
    </row>
    <row r="33" spans="6:18" s="507" customFormat="1">
      <c r="F33" s="520" t="s">
        <v>2091</v>
      </c>
      <c r="G33" s="502"/>
      <c r="H33" s="502"/>
      <c r="I33" s="613"/>
      <c r="J33" s="613"/>
      <c r="K33" s="614">
        <f>'1. Sales'!K18</f>
        <v>0</v>
      </c>
      <c r="L33" s="613">
        <f>'1. Sales'!L18</f>
        <v>0</v>
      </c>
      <c r="M33" s="613">
        <f t="shared" si="19"/>
        <v>0</v>
      </c>
      <c r="N33" s="613">
        <f>'1. Sales'!N18</f>
        <v>0</v>
      </c>
      <c r="O33" s="613">
        <f>'1. Sales'!O18</f>
        <v>219.74590769680003</v>
      </c>
      <c r="P33" s="613">
        <f>'1. Sales'!P18</f>
        <v>2700.6768902781296</v>
      </c>
      <c r="Q33" s="613">
        <f>'1. Sales'!Q18</f>
        <v>2287.6195474116375</v>
      </c>
      <c r="R33" s="613">
        <f>'1. Sales'!R18</f>
        <v>2367.686231571045</v>
      </c>
    </row>
    <row r="34" spans="6:18" s="507" customFormat="1">
      <c r="F34" s="520" t="s">
        <v>1973</v>
      </c>
      <c r="G34" s="502"/>
      <c r="H34" s="502"/>
      <c r="I34" s="613"/>
      <c r="J34" s="613"/>
      <c r="K34" s="614">
        <f>'1. Sales'!K19</f>
        <v>0</v>
      </c>
      <c r="L34" s="613">
        <f>'1. Sales'!L19</f>
        <v>0</v>
      </c>
      <c r="M34" s="613">
        <f t="shared" si="19"/>
        <v>0</v>
      </c>
      <c r="N34" s="613">
        <f>'1. Sales'!N19</f>
        <v>0</v>
      </c>
      <c r="O34" s="613">
        <f>'1. Sales'!O19</f>
        <v>0</v>
      </c>
      <c r="P34" s="613">
        <f>'1. Sales'!P19</f>
        <v>1601.2884293865814</v>
      </c>
      <c r="Q34" s="613">
        <f>'1. Sales'!Q19</f>
        <v>2517.1106188370682</v>
      </c>
      <c r="R34" s="613">
        <f>'1. Sales'!R19</f>
        <v>2367.686231571045</v>
      </c>
    </row>
    <row r="35" spans="6:18" s="507" customFormat="1">
      <c r="F35" s="520" t="s">
        <v>1974</v>
      </c>
      <c r="G35" s="502"/>
      <c r="H35" s="502"/>
      <c r="I35" s="613"/>
      <c r="J35" s="613"/>
      <c r="K35" s="614">
        <f>'1. Sales'!K20</f>
        <v>0</v>
      </c>
      <c r="L35" s="613">
        <f>'1. Sales'!L20</f>
        <v>0</v>
      </c>
      <c r="M35" s="613">
        <f t="shared" si="19"/>
        <v>0</v>
      </c>
      <c r="N35" s="613">
        <f>'1. Sales'!N20</f>
        <v>0</v>
      </c>
      <c r="O35" s="613">
        <f>'1. Sales'!O20</f>
        <v>0</v>
      </c>
      <c r="P35" s="613">
        <f>'1. Sales'!P20</f>
        <v>228.75548991236883</v>
      </c>
      <c r="Q35" s="613">
        <f>'1. Sales'!Q20</f>
        <v>2792.4999045475856</v>
      </c>
      <c r="R35" s="613">
        <f>'1. Sales'!R20</f>
        <v>2367.686231571045</v>
      </c>
    </row>
    <row r="36" spans="6:18" s="507" customFormat="1">
      <c r="F36" s="520" t="s">
        <v>1975</v>
      </c>
      <c r="G36" s="502"/>
      <c r="H36" s="502"/>
      <c r="I36" s="613"/>
      <c r="J36" s="613"/>
      <c r="K36" s="614">
        <f>'1. Sales'!K21</f>
        <v>0</v>
      </c>
      <c r="L36" s="613">
        <f>'1. Sales'!L21</f>
        <v>0</v>
      </c>
      <c r="M36" s="613">
        <f t="shared" si="19"/>
        <v>0</v>
      </c>
      <c r="N36" s="613">
        <f>'1. Sales'!N21</f>
        <v>0</v>
      </c>
      <c r="O36" s="613">
        <f>'1. Sales'!O21</f>
        <v>0</v>
      </c>
      <c r="P36" s="613">
        <f>'1. Sales'!P21</f>
        <v>0</v>
      </c>
      <c r="Q36" s="613">
        <f>'1. Sales'!Q21</f>
        <v>1651.7824447468893</v>
      </c>
      <c r="R36" s="613">
        <f>'1. Sales'!R21</f>
        <v>2586.0328898450271</v>
      </c>
    </row>
    <row r="37" spans="6:18" s="507" customFormat="1">
      <c r="F37" s="552" t="s">
        <v>1976</v>
      </c>
      <c r="G37" s="553"/>
      <c r="H37" s="553"/>
      <c r="I37" s="618"/>
      <c r="J37" s="618"/>
      <c r="K37" s="614">
        <f>'1. Sales'!K22</f>
        <v>0</v>
      </c>
      <c r="L37" s="613">
        <f>'1. Sales'!L22</f>
        <v>0</v>
      </c>
      <c r="M37" s="613">
        <f t="shared" si="19"/>
        <v>0</v>
      </c>
      <c r="N37" s="613">
        <f>'1. Sales'!N22</f>
        <v>0</v>
      </c>
      <c r="O37" s="613">
        <f>'1. Sales'!O22</f>
        <v>0</v>
      </c>
      <c r="P37" s="613">
        <f>'1. Sales'!P22</f>
        <v>0</v>
      </c>
      <c r="Q37" s="613">
        <f>'1. Sales'!Q22</f>
        <v>236.53317656938933</v>
      </c>
      <c r="R37" s="613">
        <f>'1. Sales'!R22</f>
        <v>2890.2374012067512</v>
      </c>
    </row>
    <row r="38" spans="6:18" s="525" customFormat="1">
      <c r="F38" s="619" t="s">
        <v>2192</v>
      </c>
      <c r="G38" s="620"/>
      <c r="H38" s="620"/>
      <c r="I38" s="621"/>
      <c r="J38" s="621"/>
      <c r="K38" s="622">
        <f t="shared" ref="K38:R38" si="20">K8/K23</f>
        <v>0.34188521629267582</v>
      </c>
      <c r="L38" s="621">
        <f t="shared" si="20"/>
        <v>0.33472265955551456</v>
      </c>
      <c r="M38" s="621">
        <f t="shared" si="20"/>
        <v>0.27208318414670385</v>
      </c>
      <c r="N38" s="621">
        <f t="shared" si="20"/>
        <v>0.3230986482365833</v>
      </c>
      <c r="O38" s="621">
        <f t="shared" si="20"/>
        <v>0.32534728069316138</v>
      </c>
      <c r="P38" s="621">
        <f t="shared" si="20"/>
        <v>0.32424690090896402</v>
      </c>
      <c r="Q38" s="621">
        <f t="shared" si="20"/>
        <v>0.32320232253908171</v>
      </c>
      <c r="R38" s="621">
        <f t="shared" si="20"/>
        <v>0.32275478046468054</v>
      </c>
    </row>
    <row r="39" spans="6:18" s="525" customFormat="1">
      <c r="F39" s="531" t="s">
        <v>2083</v>
      </c>
      <c r="G39" s="578"/>
      <c r="H39" s="578"/>
      <c r="I39" s="623"/>
      <c r="J39" s="623"/>
      <c r="K39" s="624">
        <f t="shared" ref="K39:R39" si="21">K10/K25</f>
        <v>0.34557182738391135</v>
      </c>
      <c r="L39" s="625">
        <f t="shared" si="21"/>
        <v>0.33184806792583404</v>
      </c>
      <c r="M39" s="625">
        <f t="shared" si="21"/>
        <v>0.33184806792583366</v>
      </c>
      <c r="N39" s="625">
        <f t="shared" si="21"/>
        <v>0.33184806792583399</v>
      </c>
      <c r="O39" s="625">
        <f t="shared" si="21"/>
        <v>0.32702961651864143</v>
      </c>
      <c r="P39" s="625">
        <f t="shared" si="21"/>
        <v>0.32702961651864143</v>
      </c>
      <c r="Q39" s="625">
        <f t="shared" si="21"/>
        <v>0.32702961651864143</v>
      </c>
      <c r="R39" s="625">
        <f t="shared" si="21"/>
        <v>0.32702961651864143</v>
      </c>
    </row>
    <row r="40" spans="6:18" s="525" customFormat="1">
      <c r="F40" s="531" t="s">
        <v>2084</v>
      </c>
      <c r="G40" s="578"/>
      <c r="H40" s="578"/>
      <c r="I40" s="623"/>
      <c r="J40" s="623"/>
      <c r="K40" s="624">
        <f>K11/K26</f>
        <v>0.32597158322538444</v>
      </c>
      <c r="L40" s="626">
        <v>0</v>
      </c>
      <c r="M40" s="626">
        <v>0</v>
      </c>
      <c r="N40" s="626">
        <v>0</v>
      </c>
      <c r="O40" s="626">
        <v>0</v>
      </c>
      <c r="P40" s="626">
        <v>0</v>
      </c>
      <c r="Q40" s="626">
        <v>0</v>
      </c>
      <c r="R40" s="626">
        <v>0</v>
      </c>
    </row>
    <row r="41" spans="6:18" s="525" customFormat="1">
      <c r="F41" s="531" t="s">
        <v>2085</v>
      </c>
      <c r="G41" s="578"/>
      <c r="H41" s="578"/>
      <c r="I41" s="623"/>
      <c r="J41" s="623"/>
      <c r="K41" s="624">
        <f>K12/K27</f>
        <v>0.3726556441761476</v>
      </c>
      <c r="L41" s="625">
        <f t="shared" ref="L41:R45" si="22">L12/L27</f>
        <v>0.35101006171686217</v>
      </c>
      <c r="M41" s="625">
        <f t="shared" si="22"/>
        <v>0.35101006171686217</v>
      </c>
      <c r="N41" s="625">
        <f t="shared" si="22"/>
        <v>0.35101006171686217</v>
      </c>
      <c r="O41" s="625">
        <f t="shared" si="22"/>
        <v>0.35101006171686217</v>
      </c>
      <c r="P41" s="625">
        <f t="shared" si="22"/>
        <v>0.35101006171686217</v>
      </c>
      <c r="Q41" s="625">
        <f t="shared" si="22"/>
        <v>0.35101006171686217</v>
      </c>
      <c r="R41" s="625">
        <f t="shared" si="22"/>
        <v>0.35101006171686217</v>
      </c>
    </row>
    <row r="42" spans="6:18" s="525" customFormat="1">
      <c r="F42" s="531" t="s">
        <v>2086</v>
      </c>
      <c r="G42" s="578"/>
      <c r="H42" s="578"/>
      <c r="I42" s="623"/>
      <c r="J42" s="623"/>
      <c r="K42" s="624">
        <f>K13/K28</f>
        <v>0.28861910913502098</v>
      </c>
      <c r="L42" s="625">
        <f t="shared" si="22"/>
        <v>0.31372835394542975</v>
      </c>
      <c r="M42" s="625">
        <f t="shared" si="22"/>
        <v>0.22287366550532733</v>
      </c>
      <c r="N42" s="625">
        <f t="shared" si="22"/>
        <v>0.29376913674232213</v>
      </c>
      <c r="O42" s="625">
        <f t="shared" si="22"/>
        <v>0.31372835394542975</v>
      </c>
      <c r="P42" s="625">
        <f t="shared" si="22"/>
        <v>0.31372835394542975</v>
      </c>
      <c r="Q42" s="625">
        <f t="shared" si="22"/>
        <v>0.31372835394542975</v>
      </c>
      <c r="R42" s="625">
        <f t="shared" si="22"/>
        <v>0.31372835394542975</v>
      </c>
    </row>
    <row r="43" spans="6:18" s="536" customFormat="1">
      <c r="F43" s="627" t="s">
        <v>2087</v>
      </c>
      <c r="G43" s="628"/>
      <c r="H43" s="628"/>
      <c r="I43" s="623"/>
      <c r="J43" s="623"/>
      <c r="K43" s="624">
        <f>K14/K29</f>
        <v>0.52021541624238343</v>
      </c>
      <c r="L43" s="625">
        <f t="shared" si="22"/>
        <v>0.31787722801099755</v>
      </c>
      <c r="M43" s="625">
        <f t="shared" si="22"/>
        <v>0.29366954843000459</v>
      </c>
      <c r="N43" s="625">
        <f t="shared" si="22"/>
        <v>0.31356922078327931</v>
      </c>
      <c r="O43" s="625">
        <f t="shared" si="22"/>
        <v>0.3178772280109976</v>
      </c>
      <c r="P43" s="625">
        <f t="shared" si="22"/>
        <v>0.3178772280109976</v>
      </c>
      <c r="Q43" s="625">
        <f t="shared" si="22"/>
        <v>0.3178772280109976</v>
      </c>
      <c r="R43" s="625">
        <f t="shared" si="22"/>
        <v>0.3178772280109976</v>
      </c>
    </row>
    <row r="44" spans="6:18" s="536" customFormat="1">
      <c r="F44" s="627" t="s">
        <v>2088</v>
      </c>
      <c r="G44" s="628"/>
      <c r="H44" s="628"/>
      <c r="I44" s="623"/>
      <c r="J44" s="623"/>
      <c r="K44" s="624"/>
      <c r="L44" s="625">
        <f t="shared" si="22"/>
        <v>0.3624726565516192</v>
      </c>
      <c r="M44" s="625">
        <f t="shared" si="22"/>
        <v>9.5857940991736765E-2</v>
      </c>
      <c r="N44" s="625">
        <f t="shared" si="22"/>
        <v>0.2476652612062738</v>
      </c>
      <c r="O44" s="625">
        <f t="shared" si="22"/>
        <v>0.3178772280109976</v>
      </c>
      <c r="P44" s="625">
        <f t="shared" si="22"/>
        <v>0.3178772280109976</v>
      </c>
      <c r="Q44" s="625">
        <f t="shared" si="22"/>
        <v>0.3178772280109976</v>
      </c>
      <c r="R44" s="625">
        <f t="shared" si="22"/>
        <v>0.3178772280109976</v>
      </c>
    </row>
    <row r="45" spans="6:18" s="536" customFormat="1">
      <c r="F45" s="627" t="s">
        <v>2089</v>
      </c>
      <c r="G45" s="628"/>
      <c r="H45" s="628"/>
      <c r="I45" s="623"/>
      <c r="J45" s="623"/>
      <c r="K45" s="624"/>
      <c r="L45" s="625" t="e">
        <f t="shared" si="22"/>
        <v>#DIV/0!</v>
      </c>
      <c r="M45" s="625" t="e">
        <f t="shared" si="22"/>
        <v>#DIV/0!</v>
      </c>
      <c r="N45" s="625" t="e">
        <f t="shared" si="22"/>
        <v>#DIV/0!</v>
      </c>
      <c r="O45" s="625">
        <f t="shared" si="22"/>
        <v>0.32702961651864143</v>
      </c>
      <c r="P45" s="625">
        <f t="shared" si="22"/>
        <v>0.32702961651864143</v>
      </c>
      <c r="Q45" s="625">
        <f t="shared" si="22"/>
        <v>0.32702961651864143</v>
      </c>
      <c r="R45" s="625">
        <f t="shared" si="22"/>
        <v>0.32702961651864143</v>
      </c>
    </row>
    <row r="46" spans="6:18" s="536" customFormat="1">
      <c r="F46" s="627" t="s">
        <v>2090</v>
      </c>
      <c r="G46" s="628"/>
      <c r="H46" s="628"/>
      <c r="I46" s="623"/>
      <c r="J46" s="623"/>
      <c r="K46" s="624"/>
      <c r="L46" s="626">
        <v>0</v>
      </c>
      <c r="M46" s="626">
        <v>0</v>
      </c>
      <c r="N46" s="626">
        <v>0</v>
      </c>
      <c r="O46" s="625">
        <f t="shared" ref="O46:R47" si="23">O17/O32</f>
        <v>0.3178772280109976</v>
      </c>
      <c r="P46" s="625">
        <f t="shared" si="23"/>
        <v>0.3178772280109976</v>
      </c>
      <c r="Q46" s="625">
        <f t="shared" si="23"/>
        <v>0.3178772280109976</v>
      </c>
      <c r="R46" s="625">
        <f t="shared" si="23"/>
        <v>0.3178772280109976</v>
      </c>
    </row>
    <row r="47" spans="6:18" s="536" customFormat="1">
      <c r="F47" s="627" t="s">
        <v>2091</v>
      </c>
      <c r="G47" s="628"/>
      <c r="H47" s="628"/>
      <c r="I47" s="623"/>
      <c r="J47" s="623"/>
      <c r="K47" s="624"/>
      <c r="L47" s="626">
        <v>0</v>
      </c>
      <c r="M47" s="626">
        <v>0</v>
      </c>
      <c r="N47" s="626">
        <v>0</v>
      </c>
      <c r="O47" s="625">
        <f t="shared" si="23"/>
        <v>0.3178772280109976</v>
      </c>
      <c r="P47" s="625">
        <f t="shared" si="23"/>
        <v>0.3178772280109976</v>
      </c>
      <c r="Q47" s="625">
        <f t="shared" si="23"/>
        <v>0.3178772280109976</v>
      </c>
      <c r="R47" s="625">
        <f t="shared" si="23"/>
        <v>0.3178772280109976</v>
      </c>
    </row>
    <row r="48" spans="6:18" s="536" customFormat="1">
      <c r="F48" s="627" t="s">
        <v>1973</v>
      </c>
      <c r="G48" s="628"/>
      <c r="H48" s="628"/>
      <c r="I48" s="623"/>
      <c r="J48" s="623"/>
      <c r="K48" s="624"/>
      <c r="L48" s="626">
        <v>0</v>
      </c>
      <c r="M48" s="626">
        <v>0</v>
      </c>
      <c r="N48" s="626">
        <v>0</v>
      </c>
      <c r="O48" s="626">
        <v>0</v>
      </c>
      <c r="P48" s="625">
        <f t="shared" ref="P48:R49" si="24">P19/P34</f>
        <v>0.3178772280109976</v>
      </c>
      <c r="Q48" s="625">
        <f t="shared" si="24"/>
        <v>0.3178772280109976</v>
      </c>
      <c r="R48" s="625">
        <f t="shared" si="24"/>
        <v>0.3178772280109976</v>
      </c>
    </row>
    <row r="49" spans="5:20" s="536" customFormat="1">
      <c r="F49" s="627" t="s">
        <v>1974</v>
      </c>
      <c r="G49" s="628"/>
      <c r="H49" s="628"/>
      <c r="I49" s="623"/>
      <c r="J49" s="623"/>
      <c r="K49" s="624"/>
      <c r="L49" s="623"/>
      <c r="M49" s="623"/>
      <c r="N49" s="626">
        <v>0</v>
      </c>
      <c r="O49" s="626">
        <v>0</v>
      </c>
      <c r="P49" s="625">
        <f t="shared" si="24"/>
        <v>0.3178772280109976</v>
      </c>
      <c r="Q49" s="625">
        <f t="shared" si="24"/>
        <v>0.3178772280109976</v>
      </c>
      <c r="R49" s="625">
        <f t="shared" si="24"/>
        <v>0.3178772280109976</v>
      </c>
      <c r="S49" s="502"/>
      <c r="T49" s="519"/>
    </row>
    <row r="50" spans="5:20" s="536" customFormat="1">
      <c r="F50" s="627" t="s">
        <v>1975</v>
      </c>
      <c r="G50" s="628"/>
      <c r="H50" s="628"/>
      <c r="I50" s="623"/>
      <c r="J50" s="623"/>
      <c r="K50" s="624"/>
      <c r="L50" s="623"/>
      <c r="M50" s="623"/>
      <c r="N50" s="626">
        <v>0</v>
      </c>
      <c r="O50" s="626">
        <v>0</v>
      </c>
      <c r="P50" s="626">
        <v>0</v>
      </c>
      <c r="Q50" s="625">
        <f>Q21/Q36</f>
        <v>0.3178772280109976</v>
      </c>
      <c r="R50" s="625">
        <f>R21/R36</f>
        <v>0.3178772280109976</v>
      </c>
      <c r="S50" s="502"/>
      <c r="T50" s="519"/>
    </row>
    <row r="51" spans="5:20" s="536" customFormat="1">
      <c r="F51" s="627" t="s">
        <v>1976</v>
      </c>
      <c r="G51" s="628"/>
      <c r="H51" s="628"/>
      <c r="I51" s="623"/>
      <c r="J51" s="623"/>
      <c r="K51" s="624"/>
      <c r="L51" s="623"/>
      <c r="M51" s="623"/>
      <c r="N51" s="626">
        <v>0</v>
      </c>
      <c r="O51" s="626">
        <v>0</v>
      </c>
      <c r="P51" s="626">
        <v>0</v>
      </c>
      <c r="Q51" s="625">
        <f>Q22/Q37</f>
        <v>0.3178772280109976</v>
      </c>
      <c r="R51" s="625">
        <f>R22/R37</f>
        <v>0.3178772280109976</v>
      </c>
      <c r="S51" s="502"/>
      <c r="T51" s="519"/>
    </row>
    <row r="52" spans="5:20" s="536" customFormat="1">
      <c r="F52" s="627" t="s">
        <v>2193</v>
      </c>
      <c r="G52" s="628"/>
      <c r="H52" s="628"/>
      <c r="I52" s="623"/>
      <c r="J52" s="623"/>
      <c r="K52" s="624"/>
      <c r="L52" s="623"/>
      <c r="M52" s="623"/>
      <c r="N52" s="625"/>
      <c r="O52" s="625"/>
      <c r="P52" s="623"/>
      <c r="Q52" s="623"/>
      <c r="R52" s="623"/>
      <c r="S52" s="502"/>
      <c r="T52" s="519"/>
    </row>
    <row r="53" spans="5:20">
      <c r="F53" s="539"/>
      <c r="G53" s="539"/>
      <c r="H53" s="539"/>
      <c r="I53" s="629"/>
      <c r="J53" s="629"/>
      <c r="K53" s="629"/>
      <c r="L53" s="629"/>
      <c r="M53" s="629"/>
      <c r="N53" s="539"/>
      <c r="O53" s="539"/>
      <c r="P53" s="539"/>
      <c r="Q53" s="539"/>
      <c r="R53" s="539"/>
      <c r="S53" s="630"/>
    </row>
    <row r="54" spans="5:20">
      <c r="I54" s="604"/>
      <c r="J54" s="604"/>
      <c r="K54" s="604"/>
      <c r="L54" s="604"/>
      <c r="M54" s="604"/>
      <c r="N54" s="502"/>
      <c r="O54" s="502"/>
      <c r="P54" s="502"/>
      <c r="Q54" s="502"/>
      <c r="R54" s="502"/>
      <c r="S54" s="630"/>
    </row>
    <row r="55" spans="5:20">
      <c r="I55" s="604"/>
      <c r="J55" s="604"/>
      <c r="K55" s="604"/>
      <c r="L55" s="604"/>
      <c r="M55" s="604"/>
      <c r="N55" s="502"/>
      <c r="O55" s="502"/>
      <c r="P55" s="502"/>
      <c r="Q55" s="502"/>
      <c r="R55" s="502"/>
      <c r="S55" s="630"/>
    </row>
    <row r="56" spans="5:20">
      <c r="I56" s="604"/>
      <c r="J56" s="604"/>
      <c r="K56" s="604"/>
      <c r="L56" s="604"/>
      <c r="M56" s="604"/>
      <c r="N56" s="502"/>
      <c r="O56" s="502"/>
      <c r="P56" s="502"/>
      <c r="Q56" s="502"/>
      <c r="R56" s="502"/>
      <c r="S56" s="630"/>
    </row>
    <row r="57" spans="5:20">
      <c r="F57" s="570"/>
      <c r="I57" s="502"/>
      <c r="J57" s="502"/>
      <c r="K57" s="502"/>
      <c r="L57" s="502"/>
      <c r="M57" s="502"/>
      <c r="N57" s="502"/>
      <c r="O57" s="502"/>
      <c r="P57" s="502"/>
      <c r="Q57" s="502"/>
      <c r="R57" s="502"/>
    </row>
    <row r="58" spans="5:20">
      <c r="T58" s="519"/>
    </row>
    <row r="59" spans="5:20">
      <c r="F59" s="570" t="s">
        <v>2194</v>
      </c>
      <c r="I59" s="631"/>
      <c r="J59" s="631"/>
      <c r="K59" s="631" t="b">
        <v>1</v>
      </c>
      <c r="L59" s="631"/>
      <c r="M59" s="631"/>
      <c r="N59" s="502"/>
      <c r="O59" s="502"/>
      <c r="P59" s="502"/>
      <c r="Q59" s="502"/>
      <c r="R59" s="502"/>
      <c r="T59" s="510" t="s">
        <v>2195</v>
      </c>
    </row>
    <row r="60" spans="5:20">
      <c r="F60" s="546" t="s">
        <v>2093</v>
      </c>
      <c r="G60" s="512"/>
      <c r="H60" s="512"/>
      <c r="I60" s="513" t="s">
        <v>2047</v>
      </c>
      <c r="J60" s="513" t="s">
        <v>2048</v>
      </c>
      <c r="K60" s="514" t="s">
        <v>2049</v>
      </c>
      <c r="L60" s="513" t="s">
        <v>3118</v>
      </c>
      <c r="M60" s="513" t="s">
        <v>3120</v>
      </c>
      <c r="N60" s="632" t="s">
        <v>2050</v>
      </c>
      <c r="O60" s="632" t="s">
        <v>2051</v>
      </c>
      <c r="P60" s="632" t="s">
        <v>2052</v>
      </c>
      <c r="Q60" s="632" t="s">
        <v>2053</v>
      </c>
      <c r="R60" s="632" t="s">
        <v>2054</v>
      </c>
      <c r="T60" s="519"/>
    </row>
    <row r="61" spans="5:20" s="507" customFormat="1">
      <c r="F61" s="548" t="s">
        <v>2196</v>
      </c>
      <c r="G61" s="548"/>
      <c r="H61" s="548"/>
      <c r="I61" s="549"/>
      <c r="J61" s="549"/>
      <c r="K61" s="550">
        <f t="shared" ref="K61:R61" si="25">SUM(K62:K74)</f>
        <v>4507.7767100000001</v>
      </c>
      <c r="L61" s="549"/>
      <c r="M61" s="549"/>
      <c r="N61" s="549">
        <f t="shared" si="25"/>
        <v>4428.2382364297328</v>
      </c>
      <c r="O61" s="549">
        <f t="shared" si="25"/>
        <v>7452.1292689805659</v>
      </c>
      <c r="P61" s="549">
        <f t="shared" si="25"/>
        <v>9634.2738340527594</v>
      </c>
      <c r="Q61" s="549">
        <f t="shared" si="25"/>
        <v>10752.732726518832</v>
      </c>
      <c r="R61" s="549">
        <f t="shared" si="25"/>
        <v>11858.591861537458</v>
      </c>
      <c r="T61" s="516"/>
    </row>
    <row r="62" spans="5:20">
      <c r="E62" s="502" t="s">
        <v>1925</v>
      </c>
      <c r="F62" s="520" t="s">
        <v>2083</v>
      </c>
      <c r="K62" s="633">
        <f t="shared" ref="K62:R62" si="26">K81</f>
        <v>2298.6303750000002</v>
      </c>
      <c r="L62" s="509">
        <f>L81</f>
        <v>1475.8942300000001</v>
      </c>
      <c r="N62" s="509">
        <f t="shared" si="26"/>
        <v>1745.3570017476097</v>
      </c>
      <c r="O62" s="509">
        <f t="shared" si="26"/>
        <v>1794.2269977965423</v>
      </c>
      <c r="P62" s="509">
        <f t="shared" si="26"/>
        <v>1867.7903047062005</v>
      </c>
      <c r="Q62" s="509">
        <f t="shared" si="26"/>
        <v>1931.2951750662114</v>
      </c>
      <c r="R62" s="509">
        <f t="shared" si="26"/>
        <v>1998.8905061935286</v>
      </c>
      <c r="T62" s="519"/>
    </row>
    <row r="63" spans="5:20">
      <c r="E63" s="502" t="s">
        <v>1943</v>
      </c>
      <c r="F63" s="520" t="s">
        <v>2084</v>
      </c>
      <c r="K63" s="633">
        <f t="shared" ref="K63:R63" si="27">K91</f>
        <v>437.42927600000002</v>
      </c>
      <c r="L63" s="509">
        <f t="shared" ref="L63:M63" si="28">L91</f>
        <v>92.050944000000001</v>
      </c>
      <c r="M63" s="509">
        <f t="shared" si="28"/>
        <v>0</v>
      </c>
      <c r="N63" s="509">
        <f t="shared" si="27"/>
        <v>92.050944000000001</v>
      </c>
      <c r="O63" s="509">
        <f t="shared" si="27"/>
        <v>0</v>
      </c>
      <c r="P63" s="509">
        <f t="shared" si="27"/>
        <v>0</v>
      </c>
      <c r="Q63" s="509">
        <f t="shared" si="27"/>
        <v>0</v>
      </c>
      <c r="R63" s="509">
        <f t="shared" si="27"/>
        <v>0</v>
      </c>
      <c r="T63" s="519"/>
    </row>
    <row r="64" spans="5:20">
      <c r="E64" s="502" t="s">
        <v>1966</v>
      </c>
      <c r="F64" s="520" t="s">
        <v>2085</v>
      </c>
      <c r="K64" s="633">
        <f t="shared" ref="K64:R64" si="29">K101</f>
        <v>929.70612400000005</v>
      </c>
      <c r="L64" s="509">
        <f t="shared" ref="L64:M64" si="30">L101</f>
        <v>605.84851900000001</v>
      </c>
      <c r="M64" s="509">
        <f t="shared" si="30"/>
        <v>0</v>
      </c>
      <c r="N64" s="509">
        <f t="shared" si="29"/>
        <v>727.01822279999999</v>
      </c>
      <c r="O64" s="509">
        <f t="shared" si="29"/>
        <v>747.3747330384</v>
      </c>
      <c r="P64" s="509">
        <f t="shared" si="29"/>
        <v>778.0170970929745</v>
      </c>
      <c r="Q64" s="509">
        <f t="shared" si="29"/>
        <v>804.46967839413571</v>
      </c>
      <c r="R64" s="509">
        <f t="shared" si="29"/>
        <v>832.62611713793024</v>
      </c>
      <c r="T64" s="519"/>
    </row>
    <row r="65" spans="5:18">
      <c r="E65" s="502" t="s">
        <v>1967</v>
      </c>
      <c r="F65" s="520" t="s">
        <v>2086</v>
      </c>
      <c r="K65" s="633">
        <f t="shared" ref="K65:R65" si="31">K111</f>
        <v>698.91272800000002</v>
      </c>
      <c r="L65" s="509">
        <f t="shared" ref="L65:M65" si="32">L111</f>
        <v>0</v>
      </c>
      <c r="M65" s="509">
        <f t="shared" si="32"/>
        <v>0</v>
      </c>
      <c r="N65" s="509">
        <f t="shared" si="31"/>
        <v>743.95171699650814</v>
      </c>
      <c r="O65" s="509">
        <f t="shared" si="31"/>
        <v>764.78236507241047</v>
      </c>
      <c r="P65" s="509">
        <f t="shared" si="31"/>
        <v>796.13844204037935</v>
      </c>
      <c r="Q65" s="509">
        <f t="shared" si="31"/>
        <v>823.20714906975206</v>
      </c>
      <c r="R65" s="509">
        <f t="shared" si="31"/>
        <v>852.01939928719332</v>
      </c>
    </row>
    <row r="66" spans="5:18">
      <c r="E66" s="502" t="s">
        <v>1968</v>
      </c>
      <c r="F66" s="520" t="s">
        <v>2087</v>
      </c>
      <c r="K66" s="633">
        <f t="shared" ref="K66:R66" si="33">K121</f>
        <v>143.098207</v>
      </c>
      <c r="L66" s="509">
        <f t="shared" ref="L66:M66" si="34">L121</f>
        <v>0</v>
      </c>
      <c r="M66" s="509">
        <f t="shared" si="34"/>
        <v>0</v>
      </c>
      <c r="N66" s="509">
        <f t="shared" si="33"/>
        <v>815.39556426559523</v>
      </c>
      <c r="O66" s="509">
        <f t="shared" si="33"/>
        <v>675.57247669067681</v>
      </c>
      <c r="P66" s="509">
        <f t="shared" si="33"/>
        <v>703.27094823499431</v>
      </c>
      <c r="Q66" s="509">
        <f t="shared" si="33"/>
        <v>727.18216047498424</v>
      </c>
      <c r="R66" s="509">
        <f t="shared" si="33"/>
        <v>752.63353609160879</v>
      </c>
    </row>
    <row r="67" spans="5:18">
      <c r="F67" s="520" t="s">
        <v>2088</v>
      </c>
      <c r="K67" s="633">
        <f t="shared" ref="K67:R67" si="35">K131</f>
        <v>0</v>
      </c>
      <c r="L67" s="509">
        <f t="shared" ref="L67:M67" si="36">L131</f>
        <v>197.67944</v>
      </c>
      <c r="M67" s="509">
        <f t="shared" si="36"/>
        <v>106.78534662001965</v>
      </c>
      <c r="N67" s="509">
        <f t="shared" si="35"/>
        <v>304.46478662001965</v>
      </c>
      <c r="O67" s="509">
        <f t="shared" si="35"/>
        <v>751.17552154891246</v>
      </c>
      <c r="P67" s="509">
        <f t="shared" si="35"/>
        <v>628.12774582897896</v>
      </c>
      <c r="Q67" s="509">
        <f t="shared" si="35"/>
        <v>649.48408918716427</v>
      </c>
      <c r="R67" s="509">
        <f t="shared" si="35"/>
        <v>672.21603230871494</v>
      </c>
    </row>
    <row r="68" spans="5:18">
      <c r="F68" s="520" t="s">
        <v>2089</v>
      </c>
      <c r="K68" s="633">
        <f t="shared" ref="K68:R68" si="37">K141</f>
        <v>0</v>
      </c>
      <c r="L68" s="509">
        <f t="shared" ref="L68:M68" si="38">L141</f>
        <v>0</v>
      </c>
      <c r="M68" s="509">
        <f t="shared" si="38"/>
        <v>0</v>
      </c>
      <c r="N68" s="509">
        <f t="shared" si="37"/>
        <v>0</v>
      </c>
      <c r="O68" s="509">
        <f t="shared" si="37"/>
        <v>2160.1794147902692</v>
      </c>
      <c r="P68" s="509">
        <f t="shared" si="37"/>
        <v>2646.8941327105053</v>
      </c>
      <c r="Q68" s="509">
        <f t="shared" si="37"/>
        <v>2074.6733430711997</v>
      </c>
      <c r="R68" s="509">
        <f t="shared" si="37"/>
        <v>1998.8905061935286</v>
      </c>
    </row>
    <row r="69" spans="5:18">
      <c r="F69" s="520" t="s">
        <v>2090</v>
      </c>
      <c r="K69" s="633">
        <f t="shared" ref="K69:R69" si="39">K151</f>
        <v>0</v>
      </c>
      <c r="L69" s="509">
        <f t="shared" ref="L69:M69" si="40">L151</f>
        <v>0</v>
      </c>
      <c r="M69" s="509">
        <f t="shared" si="40"/>
        <v>0</v>
      </c>
      <c r="N69" s="509">
        <f t="shared" si="39"/>
        <v>0</v>
      </c>
      <c r="O69" s="509">
        <f t="shared" si="39"/>
        <v>488.96554003793528</v>
      </c>
      <c r="P69" s="509">
        <f t="shared" si="39"/>
        <v>773.8221915986212</v>
      </c>
      <c r="Q69" s="509">
        <f t="shared" si="39"/>
        <v>727.18216047498424</v>
      </c>
      <c r="R69" s="509">
        <f t="shared" si="39"/>
        <v>752.63353609160879</v>
      </c>
    </row>
    <row r="70" spans="5:18">
      <c r="F70" s="520" t="s">
        <v>2091</v>
      </c>
      <c r="K70" s="633">
        <f t="shared" ref="K70:R70" si="41">K161</f>
        <v>0</v>
      </c>
      <c r="L70" s="509">
        <f t="shared" ref="L70:M70" si="42">L161</f>
        <v>0</v>
      </c>
      <c r="M70" s="509">
        <f t="shared" si="42"/>
        <v>0</v>
      </c>
      <c r="N70" s="509">
        <f t="shared" si="41"/>
        <v>0</v>
      </c>
      <c r="O70" s="509">
        <f t="shared" si="41"/>
        <v>69.852220005419341</v>
      </c>
      <c r="P70" s="509">
        <f t="shared" si="41"/>
        <v>858.48368363497298</v>
      </c>
      <c r="Q70" s="509">
        <f t="shared" si="41"/>
        <v>727.18216047498424</v>
      </c>
      <c r="R70" s="509">
        <f t="shared" si="41"/>
        <v>752.63353609160879</v>
      </c>
    </row>
    <row r="71" spans="5:18">
      <c r="F71" s="520" t="s">
        <v>1973</v>
      </c>
      <c r="K71" s="633">
        <f t="shared" ref="K71:R71" si="43">K171</f>
        <v>0</v>
      </c>
      <c r="L71" s="509">
        <f t="shared" ref="L71:M71" si="44">L171</f>
        <v>0</v>
      </c>
      <c r="M71" s="509">
        <f t="shared" si="44"/>
        <v>0</v>
      </c>
      <c r="N71" s="509">
        <f t="shared" si="43"/>
        <v>0</v>
      </c>
      <c r="O71" s="509">
        <f t="shared" si="43"/>
        <v>0</v>
      </c>
      <c r="P71" s="509">
        <f t="shared" si="43"/>
        <v>509.01312717949054</v>
      </c>
      <c r="Q71" s="509">
        <f t="shared" si="43"/>
        <v>800.13214611297394</v>
      </c>
      <c r="R71" s="509">
        <f t="shared" si="43"/>
        <v>752.63353609160879</v>
      </c>
    </row>
    <row r="72" spans="5:18">
      <c r="F72" s="520" t="s">
        <v>1974</v>
      </c>
      <c r="K72" s="633">
        <f t="shared" ref="K72:R72" si="45">K181</f>
        <v>0</v>
      </c>
      <c r="L72" s="509">
        <f t="shared" ref="L72:M72" si="46">L181</f>
        <v>0</v>
      </c>
      <c r="M72" s="509">
        <f t="shared" si="46"/>
        <v>0</v>
      </c>
      <c r="N72" s="509">
        <f t="shared" si="45"/>
        <v>0</v>
      </c>
      <c r="O72" s="509">
        <f t="shared" si="45"/>
        <v>0</v>
      </c>
      <c r="P72" s="509">
        <f t="shared" si="45"/>
        <v>72.716161025641526</v>
      </c>
      <c r="Q72" s="509">
        <f t="shared" si="45"/>
        <v>887.67212887856192</v>
      </c>
      <c r="R72" s="509">
        <f t="shared" si="45"/>
        <v>752.63353609160879</v>
      </c>
    </row>
    <row r="73" spans="5:18">
      <c r="F73" s="520" t="s">
        <v>1975</v>
      </c>
      <c r="K73" s="633">
        <f t="shared" ref="K73:R73" si="47">K191</f>
        <v>0</v>
      </c>
      <c r="L73" s="509">
        <f t="shared" ref="L73:M73" si="48">L191</f>
        <v>0</v>
      </c>
      <c r="M73" s="509">
        <f t="shared" si="48"/>
        <v>0</v>
      </c>
      <c r="N73" s="509">
        <f t="shared" si="47"/>
        <v>0</v>
      </c>
      <c r="O73" s="509">
        <f t="shared" si="47"/>
        <v>0</v>
      </c>
      <c r="P73" s="509">
        <f t="shared" si="47"/>
        <v>0</v>
      </c>
      <c r="Q73" s="509">
        <f t="shared" si="47"/>
        <v>525.06402481337</v>
      </c>
      <c r="R73" s="509">
        <f t="shared" si="47"/>
        <v>822.04096656920672</v>
      </c>
    </row>
    <row r="74" spans="5:18">
      <c r="F74" s="572" t="s">
        <v>1976</v>
      </c>
      <c r="G74" s="573"/>
      <c r="H74" s="573"/>
      <c r="I74" s="634"/>
      <c r="J74" s="634"/>
      <c r="K74" s="635">
        <f t="shared" ref="K74:R74" si="49">K201</f>
        <v>0</v>
      </c>
      <c r="L74" s="634">
        <f t="shared" ref="L74:M74" si="50">L201</f>
        <v>0</v>
      </c>
      <c r="M74" s="634">
        <f t="shared" si="50"/>
        <v>0</v>
      </c>
      <c r="N74" s="634">
        <f t="shared" si="49"/>
        <v>0</v>
      </c>
      <c r="O74" s="634">
        <f t="shared" si="49"/>
        <v>0</v>
      </c>
      <c r="P74" s="634">
        <f t="shared" si="49"/>
        <v>0</v>
      </c>
      <c r="Q74" s="634">
        <f t="shared" si="49"/>
        <v>75.188510500513331</v>
      </c>
      <c r="R74" s="634">
        <f t="shared" si="49"/>
        <v>918.74065338931166</v>
      </c>
    </row>
    <row r="77" spans="5:18" outlineLevel="1"/>
    <row r="78" spans="5:18" outlineLevel="1"/>
    <row r="79" spans="5:18" outlineLevel="1">
      <c r="F79" s="570" t="s">
        <v>2197</v>
      </c>
      <c r="I79" s="631"/>
      <c r="J79" s="631"/>
      <c r="K79" s="631"/>
      <c r="L79" s="631"/>
      <c r="M79" s="631"/>
      <c r="N79" s="502"/>
      <c r="O79" s="502"/>
      <c r="P79" s="502"/>
      <c r="Q79" s="502"/>
      <c r="R79" s="502"/>
    </row>
    <row r="80" spans="5:18" outlineLevel="1">
      <c r="F80" s="546" t="s">
        <v>2093</v>
      </c>
      <c r="G80" s="512"/>
      <c r="H80" s="512"/>
      <c r="I80" s="513" t="s">
        <v>2047</v>
      </c>
      <c r="J80" s="513" t="s">
        <v>2048</v>
      </c>
      <c r="K80" s="514" t="s">
        <v>2049</v>
      </c>
      <c r="L80" s="513" t="s">
        <v>3118</v>
      </c>
      <c r="M80" s="513" t="s">
        <v>3120</v>
      </c>
      <c r="N80" s="571" t="s">
        <v>2050</v>
      </c>
      <c r="O80" s="571" t="s">
        <v>2051</v>
      </c>
      <c r="P80" s="571" t="s">
        <v>2052</v>
      </c>
      <c r="Q80" s="571" t="s">
        <v>2053</v>
      </c>
      <c r="R80" s="571" t="s">
        <v>2054</v>
      </c>
    </row>
    <row r="81" spans="5:20" ht="12.75" outlineLevel="1" thickBot="1">
      <c r="F81" s="539" t="s">
        <v>2196</v>
      </c>
      <c r="G81" s="539"/>
      <c r="H81" s="539"/>
      <c r="I81" s="540"/>
      <c r="J81" s="540">
        <v>2983.3222259999998</v>
      </c>
      <c r="K81" s="636">
        <f>K83+K84-K85</f>
        <v>2298.6303750000002</v>
      </c>
      <c r="L81" s="540">
        <f>SUM('손익계산서(10월)'!E9,'손익계산서(10월)'!I9)/10^6</f>
        <v>1475.8942300000001</v>
      </c>
      <c r="M81" s="540">
        <f>N81-L81</f>
        <v>269.46277174760962</v>
      </c>
      <c r="N81" s="540">
        <f>N86*N82</f>
        <v>1745.3570017476097</v>
      </c>
      <c r="O81" s="540">
        <f t="shared" ref="O81:R81" si="51">O86*O82</f>
        <v>1794.2269977965423</v>
      </c>
      <c r="P81" s="540">
        <f t="shared" si="51"/>
        <v>1867.7903047062005</v>
      </c>
      <c r="Q81" s="540">
        <f t="shared" si="51"/>
        <v>1931.2951750662114</v>
      </c>
      <c r="R81" s="540">
        <f t="shared" si="51"/>
        <v>1998.8905061935286</v>
      </c>
      <c r="T81" s="519" t="s">
        <v>2198</v>
      </c>
    </row>
    <row r="82" spans="5:20" ht="12.75" outlineLevel="1" thickBot="1">
      <c r="F82" s="637" t="s">
        <v>2199</v>
      </c>
      <c r="G82" s="582"/>
      <c r="H82" s="553"/>
      <c r="I82" s="638"/>
      <c r="J82" s="638" t="e">
        <v>#DIV/0!</v>
      </c>
      <c r="K82" s="639">
        <f>K81/K86</f>
        <v>0.34557182738391135</v>
      </c>
      <c r="L82" s="639">
        <f>L81/L86</f>
        <v>0.33184806792583399</v>
      </c>
      <c r="M82" s="638"/>
      <c r="N82" s="638">
        <f>'손익계산서(10월)'!E11</f>
        <v>0.32702961651864143</v>
      </c>
      <c r="O82" s="638">
        <f>N82</f>
        <v>0.32702961651864143</v>
      </c>
      <c r="P82" s="638">
        <f t="shared" ref="P82:R82" si="52">O82</f>
        <v>0.32702961651864143</v>
      </c>
      <c r="Q82" s="638">
        <f t="shared" si="52"/>
        <v>0.32702961651864143</v>
      </c>
      <c r="R82" s="638">
        <f t="shared" si="52"/>
        <v>0.32702961651864143</v>
      </c>
      <c r="T82" s="519" t="s">
        <v>3232</v>
      </c>
    </row>
    <row r="83" spans="5:20" outlineLevel="1">
      <c r="E83" s="502" t="s">
        <v>2064</v>
      </c>
      <c r="F83" s="502" t="s">
        <v>2200</v>
      </c>
      <c r="K83" s="633">
        <v>7.591164</v>
      </c>
      <c r="T83" s="519" t="s">
        <v>2201</v>
      </c>
    </row>
    <row r="84" spans="5:20" outlineLevel="1">
      <c r="E84" s="502" t="s">
        <v>2064</v>
      </c>
      <c r="F84" s="502" t="s">
        <v>2202</v>
      </c>
      <c r="J84" s="509">
        <v>2983.3222259999998</v>
      </c>
      <c r="K84" s="633">
        <v>2305.4038500000001</v>
      </c>
      <c r="N84" s="509" t="e">
        <v>#DIV/0!</v>
      </c>
      <c r="O84" s="509" t="e">
        <v>#DIV/0!</v>
      </c>
      <c r="P84" s="509" t="e">
        <v>#DIV/0!</v>
      </c>
      <c r="Q84" s="509" t="e">
        <v>#DIV/0!</v>
      </c>
      <c r="R84" s="509" t="e">
        <v>#DIV/0!</v>
      </c>
      <c r="T84" s="519" t="s">
        <v>2203</v>
      </c>
    </row>
    <row r="85" spans="5:20" outlineLevel="1">
      <c r="E85" s="502" t="s">
        <v>2064</v>
      </c>
      <c r="F85" s="573" t="s">
        <v>2204</v>
      </c>
      <c r="G85" s="573"/>
      <c r="H85" s="573"/>
      <c r="I85" s="634"/>
      <c r="J85" s="634"/>
      <c r="K85" s="635">
        <v>14.364639</v>
      </c>
      <c r="L85" s="634"/>
      <c r="M85" s="634"/>
      <c r="N85" s="634"/>
      <c r="O85" s="634"/>
      <c r="P85" s="634"/>
      <c r="Q85" s="634"/>
      <c r="R85" s="634"/>
      <c r="T85" s="519"/>
    </row>
    <row r="86" spans="5:20" s="576" customFormat="1" outlineLevel="1">
      <c r="F86" s="576" t="s">
        <v>2064</v>
      </c>
      <c r="I86" s="641"/>
      <c r="J86" s="641">
        <v>0</v>
      </c>
      <c r="K86" s="641">
        <f>'1. Sales'!K44</f>
        <v>6651.6717881818186</v>
      </c>
      <c r="L86" s="641">
        <f>'1. Sales'!L44</f>
        <v>4447.4998430000005</v>
      </c>
      <c r="M86" s="641"/>
      <c r="N86" s="641">
        <f>'1. Sales'!N44</f>
        <v>5336.9998116000006</v>
      </c>
      <c r="O86" s="641">
        <f>'1. Sales'!O44</f>
        <v>5486.4358063247992</v>
      </c>
      <c r="P86" s="641">
        <f>'1. Sales'!P44</f>
        <v>5711.3796743841158</v>
      </c>
      <c r="Q86" s="641">
        <f>'1. Sales'!Q44</f>
        <v>5905.5665833131761</v>
      </c>
      <c r="R86" s="641">
        <f>'1. Sales'!R44</f>
        <v>6112.2614137291366</v>
      </c>
      <c r="T86" s="642"/>
    </row>
    <row r="87" spans="5:20" outlineLevel="1">
      <c r="T87" s="519"/>
    </row>
    <row r="88" spans="5:20" outlineLevel="1">
      <c r="T88" s="519"/>
    </row>
    <row r="89" spans="5:20" outlineLevel="1">
      <c r="F89" s="570" t="s">
        <v>2205</v>
      </c>
      <c r="I89" s="631"/>
      <c r="J89" s="631"/>
      <c r="K89" s="631"/>
      <c r="L89" s="631"/>
      <c r="M89" s="631"/>
      <c r="N89" s="502"/>
      <c r="O89" s="502"/>
      <c r="P89" s="502"/>
      <c r="Q89" s="502"/>
      <c r="R89" s="502"/>
      <c r="T89" s="519"/>
    </row>
    <row r="90" spans="5:20" outlineLevel="1">
      <c r="F90" s="546" t="s">
        <v>2093</v>
      </c>
      <c r="G90" s="512"/>
      <c r="H90" s="512"/>
      <c r="I90" s="513" t="s">
        <v>2047</v>
      </c>
      <c r="J90" s="513" t="s">
        <v>2048</v>
      </c>
      <c r="K90" s="514" t="s">
        <v>2049</v>
      </c>
      <c r="L90" s="513" t="s">
        <v>3118</v>
      </c>
      <c r="M90" s="513" t="s">
        <v>3120</v>
      </c>
      <c r="N90" s="571" t="s">
        <v>2050</v>
      </c>
      <c r="O90" s="571" t="s">
        <v>2051</v>
      </c>
      <c r="P90" s="571" t="s">
        <v>2052</v>
      </c>
      <c r="Q90" s="571" t="s">
        <v>2053</v>
      </c>
      <c r="R90" s="571" t="s">
        <v>2054</v>
      </c>
      <c r="T90" s="519"/>
    </row>
    <row r="91" spans="5:20" ht="12.75" outlineLevel="1" thickBot="1">
      <c r="F91" s="539" t="s">
        <v>2196</v>
      </c>
      <c r="G91" s="539"/>
      <c r="H91" s="539"/>
      <c r="I91" s="540"/>
      <c r="J91" s="540">
        <v>204.55398500000001</v>
      </c>
      <c r="K91" s="636">
        <v>437.42927600000002</v>
      </c>
      <c r="L91" s="540">
        <f>'손익계산서(10월)'!J9/10^6</f>
        <v>92.050944000000001</v>
      </c>
      <c r="M91" s="540"/>
      <c r="N91" s="540">
        <v>92.050944000000001</v>
      </c>
      <c r="O91" s="540">
        <v>0</v>
      </c>
      <c r="P91" s="540">
        <v>0</v>
      </c>
      <c r="Q91" s="540">
        <v>0</v>
      </c>
      <c r="R91" s="540">
        <v>0</v>
      </c>
      <c r="T91" s="519"/>
    </row>
    <row r="92" spans="5:20" ht="12.75" outlineLevel="1" thickBot="1">
      <c r="F92" s="637" t="s">
        <v>2199</v>
      </c>
      <c r="G92" s="582"/>
      <c r="H92" s="553"/>
      <c r="I92" s="638"/>
      <c r="J92" s="638" t="e">
        <v>#DIV/0!</v>
      </c>
      <c r="K92" s="639" t="e">
        <v>#DIV/0!</v>
      </c>
      <c r="L92" s="638"/>
      <c r="M92" s="638"/>
      <c r="N92" s="638" t="e">
        <v>#DIV/0!</v>
      </c>
      <c r="O92" s="638" t="e">
        <v>#DIV/0!</v>
      </c>
      <c r="P92" s="638" t="e">
        <v>#DIV/0!</v>
      </c>
      <c r="Q92" s="638" t="e">
        <v>#DIV/0!</v>
      </c>
      <c r="R92" s="638" t="e">
        <v>#DIV/0!</v>
      </c>
      <c r="T92" s="519"/>
    </row>
    <row r="93" spans="5:20" outlineLevel="1">
      <c r="E93" s="502" t="s">
        <v>2108</v>
      </c>
      <c r="F93" s="502" t="s">
        <v>2200</v>
      </c>
      <c r="K93" s="633">
        <v>6.1199919999999999</v>
      </c>
      <c r="T93" s="519"/>
    </row>
    <row r="94" spans="5:20" outlineLevel="1">
      <c r="E94" s="502" t="s">
        <v>2108</v>
      </c>
      <c r="F94" s="502" t="s">
        <v>2202</v>
      </c>
      <c r="J94" s="509">
        <v>204.55398500000001</v>
      </c>
      <c r="K94" s="633">
        <v>439.711839</v>
      </c>
      <c r="T94" s="519"/>
    </row>
    <row r="95" spans="5:20" outlineLevel="1">
      <c r="E95" s="502" t="s">
        <v>2108</v>
      </c>
      <c r="F95" s="573" t="s">
        <v>2204</v>
      </c>
      <c r="G95" s="573"/>
      <c r="H95" s="573"/>
      <c r="I95" s="634"/>
      <c r="J95" s="634"/>
      <c r="K95" s="635">
        <v>8.4025549999999996</v>
      </c>
      <c r="L95" s="634"/>
      <c r="M95" s="634"/>
      <c r="N95" s="634"/>
      <c r="O95" s="634"/>
      <c r="P95" s="634"/>
      <c r="Q95" s="634"/>
      <c r="R95" s="634"/>
      <c r="T95" s="519"/>
    </row>
    <row r="96" spans="5:20" outlineLevel="1">
      <c r="F96" s="576" t="s">
        <v>2108</v>
      </c>
      <c r="G96" s="576"/>
      <c r="H96" s="576"/>
      <c r="I96" s="641"/>
      <c r="J96" s="641">
        <v>0</v>
      </c>
      <c r="K96" s="641">
        <v>0</v>
      </c>
      <c r="L96" s="641"/>
      <c r="M96" s="641"/>
      <c r="N96" s="641">
        <v>0</v>
      </c>
      <c r="O96" s="641">
        <v>0</v>
      </c>
      <c r="P96" s="641">
        <v>0</v>
      </c>
      <c r="Q96" s="641">
        <v>0</v>
      </c>
      <c r="R96" s="641">
        <v>0</v>
      </c>
      <c r="T96" s="519"/>
    </row>
    <row r="97" spans="5:23" outlineLevel="1"/>
    <row r="98" spans="5:23" outlineLevel="1"/>
    <row r="99" spans="5:23" outlineLevel="1">
      <c r="F99" s="570" t="s">
        <v>2206</v>
      </c>
      <c r="I99" s="631"/>
      <c r="J99" s="631"/>
      <c r="K99" s="631"/>
      <c r="L99" s="631"/>
      <c r="M99" s="631"/>
      <c r="N99" s="502"/>
      <c r="O99" s="502"/>
      <c r="P99" s="502"/>
      <c r="Q99" s="502"/>
      <c r="R99" s="502"/>
      <c r="T99" s="519"/>
      <c r="U99" s="609"/>
      <c r="V99" s="609"/>
      <c r="W99" s="609"/>
    </row>
    <row r="100" spans="5:23" outlineLevel="1">
      <c r="F100" s="546" t="s">
        <v>2093</v>
      </c>
      <c r="G100" s="512"/>
      <c r="H100" s="512"/>
      <c r="I100" s="513" t="s">
        <v>2047</v>
      </c>
      <c r="J100" s="513" t="s">
        <v>2048</v>
      </c>
      <c r="K100" s="514" t="s">
        <v>2049</v>
      </c>
      <c r="L100" s="513" t="s">
        <v>3118</v>
      </c>
      <c r="M100" s="513" t="s">
        <v>3120</v>
      </c>
      <c r="N100" s="571" t="s">
        <v>2050</v>
      </c>
      <c r="O100" s="571" t="s">
        <v>2051</v>
      </c>
      <c r="P100" s="571" t="s">
        <v>2052</v>
      </c>
      <c r="Q100" s="571" t="s">
        <v>2053</v>
      </c>
      <c r="R100" s="571" t="s">
        <v>2054</v>
      </c>
      <c r="T100" s="519"/>
      <c r="U100" s="609"/>
      <c r="V100" s="609"/>
      <c r="W100" s="609"/>
    </row>
    <row r="101" spans="5:23" ht="12.75" outlineLevel="1" thickBot="1">
      <c r="F101" s="539" t="s">
        <v>2196</v>
      </c>
      <c r="G101" s="539"/>
      <c r="H101" s="539"/>
      <c r="I101" s="540"/>
      <c r="J101" s="540"/>
      <c r="K101" s="636">
        <f>K104-K105</f>
        <v>929.70612400000005</v>
      </c>
      <c r="L101" s="540">
        <f>'손익계산서(10월)'!F9/10^6</f>
        <v>605.84851900000001</v>
      </c>
      <c r="M101" s="540"/>
      <c r="N101" s="540">
        <f>N106*N102</f>
        <v>727.01822279999999</v>
      </c>
      <c r="O101" s="540">
        <f t="shared" ref="O101:R101" si="53">O106*O102</f>
        <v>747.3747330384</v>
      </c>
      <c r="P101" s="540">
        <f t="shared" si="53"/>
        <v>778.0170970929745</v>
      </c>
      <c r="Q101" s="540">
        <f t="shared" si="53"/>
        <v>804.46967839413571</v>
      </c>
      <c r="R101" s="540">
        <f t="shared" si="53"/>
        <v>832.62611713793024</v>
      </c>
      <c r="T101" s="519"/>
      <c r="W101" s="593">
        <v>820.12112339999999</v>
      </c>
    </row>
    <row r="102" spans="5:23" ht="12.75" outlineLevel="1" thickBot="1">
      <c r="F102" s="637" t="s">
        <v>2199</v>
      </c>
      <c r="G102" s="582"/>
      <c r="H102" s="553"/>
      <c r="I102" s="638"/>
      <c r="J102" s="638"/>
      <c r="K102" s="639">
        <f>K101/K106</f>
        <v>0.3726556441761476</v>
      </c>
      <c r="L102" s="638"/>
      <c r="M102" s="638"/>
      <c r="N102" s="638">
        <f>'손익계산서(10월)'!F11</f>
        <v>0.35101006171686217</v>
      </c>
      <c r="O102" s="638">
        <f>N102</f>
        <v>0.35101006171686217</v>
      </c>
      <c r="P102" s="638">
        <f t="shared" ref="P102:R102" si="54">O102</f>
        <v>0.35101006171686217</v>
      </c>
      <c r="Q102" s="638">
        <f t="shared" si="54"/>
        <v>0.35101006171686217</v>
      </c>
      <c r="R102" s="638">
        <f t="shared" si="54"/>
        <v>0.35101006171686217</v>
      </c>
      <c r="T102" s="519"/>
      <c r="W102" s="593">
        <v>2426.3938562130174</v>
      </c>
    </row>
    <row r="103" spans="5:23" outlineLevel="1">
      <c r="E103" s="502" t="s">
        <v>2068</v>
      </c>
      <c r="F103" s="502" t="s">
        <v>2200</v>
      </c>
      <c r="K103" s="633">
        <v>0</v>
      </c>
      <c r="T103" s="519"/>
      <c r="W103" s="502">
        <f>W101/W102</f>
        <v>0.33800000000000002</v>
      </c>
    </row>
    <row r="104" spans="5:23" outlineLevel="1">
      <c r="E104" s="502" t="s">
        <v>2068</v>
      </c>
      <c r="F104" s="502" t="s">
        <v>2202</v>
      </c>
      <c r="K104" s="633">
        <v>932.61674700000003</v>
      </c>
      <c r="T104" s="519"/>
    </row>
    <row r="105" spans="5:23" outlineLevel="1">
      <c r="E105" s="502" t="s">
        <v>2068</v>
      </c>
      <c r="F105" s="573" t="s">
        <v>2204</v>
      </c>
      <c r="G105" s="573"/>
      <c r="H105" s="573"/>
      <c r="I105" s="634"/>
      <c r="J105" s="634"/>
      <c r="K105" s="635">
        <v>2.9106230000000002</v>
      </c>
      <c r="L105" s="634"/>
      <c r="M105" s="634"/>
      <c r="N105" s="634"/>
      <c r="O105" s="634"/>
      <c r="P105" s="634"/>
      <c r="Q105" s="634"/>
      <c r="R105" s="634"/>
      <c r="T105" s="519"/>
    </row>
    <row r="106" spans="5:23" outlineLevel="1">
      <c r="F106" s="576" t="s">
        <v>2068</v>
      </c>
      <c r="G106" s="576"/>
      <c r="H106" s="576"/>
      <c r="I106" s="641"/>
      <c r="J106" s="641"/>
      <c r="K106" s="641">
        <f>'1. Sales'!K91</f>
        <v>2494.812942</v>
      </c>
      <c r="L106" s="641"/>
      <c r="M106" s="641"/>
      <c r="N106" s="641">
        <f>'1. Sales'!N91</f>
        <v>2071.2176147999999</v>
      </c>
      <c r="O106" s="641">
        <f>'1. Sales'!O91</f>
        <v>2129.2117080143998</v>
      </c>
      <c r="P106" s="641">
        <f>'1. Sales'!P91</f>
        <v>2216.5093880429904</v>
      </c>
      <c r="Q106" s="641">
        <f>'1. Sales'!Q91</f>
        <v>2291.8707072364523</v>
      </c>
      <c r="R106" s="641">
        <f>'1. Sales'!R91</f>
        <v>2372.0861819897277</v>
      </c>
      <c r="T106" s="519"/>
    </row>
    <row r="107" spans="5:23" outlineLevel="1">
      <c r="T107" s="519"/>
      <c r="W107" s="593">
        <v>462.81405991764507</v>
      </c>
    </row>
    <row r="108" spans="5:23" outlineLevel="1">
      <c r="T108" s="519"/>
      <c r="W108" s="593">
        <v>1558.2964980392092</v>
      </c>
    </row>
    <row r="109" spans="5:23" outlineLevel="1">
      <c r="F109" s="570" t="s">
        <v>2207</v>
      </c>
      <c r="I109" s="631"/>
      <c r="J109" s="631"/>
      <c r="K109" s="631"/>
      <c r="L109" s="631"/>
      <c r="M109" s="631"/>
      <c r="N109" s="502"/>
      <c r="O109" s="502"/>
      <c r="P109" s="502"/>
      <c r="Q109" s="502"/>
      <c r="R109" s="502"/>
      <c r="T109" s="519"/>
      <c r="U109" s="609"/>
      <c r="V109" s="609"/>
      <c r="W109" s="609">
        <f>W107/W108</f>
        <v>0.29699999999999999</v>
      </c>
    </row>
    <row r="110" spans="5:23" outlineLevel="1">
      <c r="F110" s="546" t="s">
        <v>2093</v>
      </c>
      <c r="G110" s="512"/>
      <c r="H110" s="512"/>
      <c r="I110" s="513" t="s">
        <v>2047</v>
      </c>
      <c r="J110" s="513" t="s">
        <v>2048</v>
      </c>
      <c r="K110" s="514" t="s">
        <v>2049</v>
      </c>
      <c r="L110" s="513" t="s">
        <v>3118</v>
      </c>
      <c r="M110" s="513" t="s">
        <v>3120</v>
      </c>
      <c r="N110" s="571" t="s">
        <v>2050</v>
      </c>
      <c r="O110" s="571" t="s">
        <v>2051</v>
      </c>
      <c r="P110" s="571" t="s">
        <v>2052</v>
      </c>
      <c r="Q110" s="571" t="s">
        <v>2053</v>
      </c>
      <c r="R110" s="571" t="s">
        <v>2054</v>
      </c>
      <c r="T110" s="519"/>
      <c r="U110" s="609"/>
      <c r="V110" s="609"/>
      <c r="W110" s="609"/>
    </row>
    <row r="111" spans="5:23" ht="12.75" outlineLevel="1" thickBot="1">
      <c r="F111" s="539" t="s">
        <v>2196</v>
      </c>
      <c r="G111" s="539"/>
      <c r="H111" s="539"/>
      <c r="I111" s="540"/>
      <c r="J111" s="540"/>
      <c r="K111" s="636">
        <f>K114-K115</f>
        <v>698.91272800000002</v>
      </c>
      <c r="L111" s="540"/>
      <c r="M111" s="540"/>
      <c r="N111" s="540">
        <f>N116*N112</f>
        <v>743.95171699650814</v>
      </c>
      <c r="O111" s="540">
        <f t="shared" ref="O111:R111" si="55">O116*O112</f>
        <v>764.78236507241047</v>
      </c>
      <c r="P111" s="540">
        <f t="shared" si="55"/>
        <v>796.13844204037935</v>
      </c>
      <c r="Q111" s="540">
        <f t="shared" si="55"/>
        <v>823.20714906975206</v>
      </c>
      <c r="R111" s="540">
        <f t="shared" si="55"/>
        <v>852.01939928719332</v>
      </c>
      <c r="T111" s="519"/>
    </row>
    <row r="112" spans="5:23" ht="12.75" outlineLevel="1" thickBot="1">
      <c r="F112" s="637" t="s">
        <v>2199</v>
      </c>
      <c r="G112" s="582"/>
      <c r="H112" s="553"/>
      <c r="I112" s="638"/>
      <c r="J112" s="638"/>
      <c r="K112" s="639">
        <f>K111/K116</f>
        <v>0.28861910913502098</v>
      </c>
      <c r="L112" s="638"/>
      <c r="M112" s="638"/>
      <c r="N112" s="638">
        <f>'손익계산서(10월)'!G11</f>
        <v>0.31372835394542975</v>
      </c>
      <c r="O112" s="638">
        <f>N112</f>
        <v>0.31372835394542975</v>
      </c>
      <c r="P112" s="638">
        <f t="shared" ref="P112:R112" si="56">O112</f>
        <v>0.31372835394542975</v>
      </c>
      <c r="Q112" s="638">
        <f t="shared" si="56"/>
        <v>0.31372835394542975</v>
      </c>
      <c r="R112" s="638">
        <f t="shared" si="56"/>
        <v>0.31372835394542975</v>
      </c>
      <c r="T112" s="519"/>
    </row>
    <row r="113" spans="5:23" outlineLevel="1">
      <c r="E113" s="502" t="s">
        <v>2070</v>
      </c>
      <c r="F113" s="502" t="s">
        <v>2200</v>
      </c>
      <c r="K113" s="633">
        <v>0</v>
      </c>
      <c r="T113" s="519"/>
    </row>
    <row r="114" spans="5:23" outlineLevel="1">
      <c r="E114" s="502" t="s">
        <v>2070</v>
      </c>
      <c r="F114" s="502" t="s">
        <v>2202</v>
      </c>
      <c r="K114" s="633">
        <v>707.30266800000004</v>
      </c>
      <c r="N114" s="509">
        <v>462.81405991764507</v>
      </c>
      <c r="O114" s="509">
        <v>475.77285359533914</v>
      </c>
      <c r="P114" s="509">
        <v>495.27954059274805</v>
      </c>
      <c r="Q114" s="509">
        <v>512.11904497290129</v>
      </c>
      <c r="R114" s="509">
        <v>530.04321154695288</v>
      </c>
      <c r="T114" s="519"/>
    </row>
    <row r="115" spans="5:23" outlineLevel="1">
      <c r="E115" s="502" t="s">
        <v>2070</v>
      </c>
      <c r="F115" s="573" t="s">
        <v>2204</v>
      </c>
      <c r="G115" s="573"/>
      <c r="H115" s="573"/>
      <c r="I115" s="634"/>
      <c r="J115" s="634"/>
      <c r="K115" s="635">
        <v>8.3899399999999993</v>
      </c>
      <c r="L115" s="634"/>
      <c r="M115" s="634"/>
      <c r="N115" s="634"/>
      <c r="O115" s="634"/>
      <c r="P115" s="634"/>
      <c r="Q115" s="634"/>
      <c r="R115" s="634"/>
      <c r="T115" s="519"/>
    </row>
    <row r="116" spans="5:23" outlineLevel="1">
      <c r="F116" s="576" t="s">
        <v>2070</v>
      </c>
      <c r="G116" s="576"/>
      <c r="H116" s="576"/>
      <c r="I116" s="641"/>
      <c r="J116" s="641"/>
      <c r="K116" s="641">
        <f>'1. Sales'!K136</f>
        <v>2421.5746840000002</v>
      </c>
      <c r="L116" s="641"/>
      <c r="M116" s="641"/>
      <c r="N116" s="641">
        <f>'1. Sales'!N136</f>
        <v>2371.3244519999998</v>
      </c>
      <c r="O116" s="641">
        <f>'1. Sales'!O136</f>
        <v>2437.7215366559999</v>
      </c>
      <c r="P116" s="641">
        <f>'1. Sales'!P136</f>
        <v>2537.6681196588961</v>
      </c>
      <c r="Q116" s="641">
        <f>'1. Sales'!Q136</f>
        <v>2623.948835727298</v>
      </c>
      <c r="R116" s="641">
        <f>'1. Sales'!R136</f>
        <v>2715.7870449777533</v>
      </c>
      <c r="T116" s="519"/>
    </row>
    <row r="117" spans="5:23" outlineLevel="1">
      <c r="T117" s="519"/>
    </row>
    <row r="118" spans="5:23" outlineLevel="1">
      <c r="T118" s="519"/>
    </row>
    <row r="119" spans="5:23" outlineLevel="1">
      <c r="F119" s="570" t="s">
        <v>2208</v>
      </c>
      <c r="I119" s="631"/>
      <c r="J119" s="631"/>
      <c r="K119" s="631"/>
      <c r="L119" s="631"/>
      <c r="M119" s="631"/>
      <c r="N119" s="502"/>
      <c r="O119" s="502"/>
      <c r="P119" s="502"/>
      <c r="Q119" s="502"/>
      <c r="R119" s="502"/>
      <c r="T119" s="519"/>
      <c r="U119" s="609"/>
      <c r="V119" s="609"/>
      <c r="W119" s="609"/>
    </row>
    <row r="120" spans="5:23" outlineLevel="1">
      <c r="F120" s="546" t="s">
        <v>2093</v>
      </c>
      <c r="G120" s="512"/>
      <c r="H120" s="512"/>
      <c r="I120" s="513" t="s">
        <v>2047</v>
      </c>
      <c r="J120" s="513" t="s">
        <v>2048</v>
      </c>
      <c r="K120" s="514" t="s">
        <v>2049</v>
      </c>
      <c r="L120" s="513" t="s">
        <v>3118</v>
      </c>
      <c r="M120" s="513" t="s">
        <v>3120</v>
      </c>
      <c r="N120" s="571" t="s">
        <v>2050</v>
      </c>
      <c r="O120" s="571" t="s">
        <v>2051</v>
      </c>
      <c r="P120" s="571" t="s">
        <v>2052</v>
      </c>
      <c r="Q120" s="571" t="s">
        <v>2053</v>
      </c>
      <c r="R120" s="571" t="s">
        <v>2054</v>
      </c>
      <c r="T120" s="519"/>
      <c r="U120" s="609"/>
      <c r="V120" s="609"/>
      <c r="W120" s="609"/>
    </row>
    <row r="121" spans="5:23" ht="12.75" outlineLevel="1" thickBot="1">
      <c r="F121" s="539" t="s">
        <v>2196</v>
      </c>
      <c r="G121" s="539"/>
      <c r="H121" s="539"/>
      <c r="I121" s="540"/>
      <c r="J121" s="540"/>
      <c r="K121" s="636">
        <f>K124-K125</f>
        <v>143.098207</v>
      </c>
      <c r="L121" s="540"/>
      <c r="M121" s="540"/>
      <c r="N121" s="540">
        <f>N122*N126</f>
        <v>815.39556426559523</v>
      </c>
      <c r="O121" s="540">
        <f t="shared" ref="O121:R121" si="57">O122*O126</f>
        <v>675.57247669067681</v>
      </c>
      <c r="P121" s="540">
        <f t="shared" si="57"/>
        <v>703.27094823499431</v>
      </c>
      <c r="Q121" s="540">
        <f t="shared" si="57"/>
        <v>727.18216047498424</v>
      </c>
      <c r="R121" s="540">
        <f t="shared" si="57"/>
        <v>752.63353609160879</v>
      </c>
      <c r="T121" s="519"/>
      <c r="W121" s="593">
        <v>143.098207</v>
      </c>
    </row>
    <row r="122" spans="5:23" ht="12.75" outlineLevel="1" thickBot="1">
      <c r="F122" s="637" t="s">
        <v>2199</v>
      </c>
      <c r="G122" s="582"/>
      <c r="H122" s="553"/>
      <c r="I122" s="638"/>
      <c r="J122" s="638"/>
      <c r="K122" s="639">
        <f>K121/K126</f>
        <v>0.52021541624238343</v>
      </c>
      <c r="L122" s="638"/>
      <c r="M122" s="638"/>
      <c r="N122" s="638">
        <f>'손익계산서(10월)'!H11</f>
        <v>0.3178772280109976</v>
      </c>
      <c r="O122" s="638">
        <f>N122</f>
        <v>0.3178772280109976</v>
      </c>
      <c r="P122" s="638">
        <f t="shared" ref="P122:R122" si="58">O122</f>
        <v>0.3178772280109976</v>
      </c>
      <c r="Q122" s="638">
        <f t="shared" si="58"/>
        <v>0.3178772280109976</v>
      </c>
      <c r="R122" s="638">
        <f t="shared" si="58"/>
        <v>0.3178772280109976</v>
      </c>
      <c r="T122" s="519"/>
      <c r="W122" s="593">
        <v>463.10099352750808</v>
      </c>
    </row>
    <row r="123" spans="5:23" outlineLevel="1">
      <c r="E123" s="502" t="s">
        <v>2072</v>
      </c>
      <c r="F123" s="502" t="s">
        <v>2200</v>
      </c>
      <c r="K123" s="633">
        <v>0</v>
      </c>
      <c r="T123" s="519"/>
      <c r="W123" s="640">
        <f>W121/W122</f>
        <v>0.309</v>
      </c>
    </row>
    <row r="124" spans="5:23" outlineLevel="1">
      <c r="E124" s="502" t="s">
        <v>2072</v>
      </c>
      <c r="F124" s="502" t="s">
        <v>2202</v>
      </c>
      <c r="K124" s="633">
        <v>149.027871</v>
      </c>
      <c r="N124" s="509">
        <v>143.098207</v>
      </c>
      <c r="O124" s="509">
        <v>117.823101584623</v>
      </c>
      <c r="P124" s="509">
        <v>122.65384874959254</v>
      </c>
      <c r="Q124" s="509">
        <v>126.82407960707873</v>
      </c>
      <c r="R124" s="509">
        <v>131.26292239332645</v>
      </c>
      <c r="T124" s="519"/>
    </row>
    <row r="125" spans="5:23" outlineLevel="1">
      <c r="E125" s="502" t="s">
        <v>2072</v>
      </c>
      <c r="F125" s="573" t="s">
        <v>2204</v>
      </c>
      <c r="G125" s="573"/>
      <c r="H125" s="573"/>
      <c r="I125" s="634"/>
      <c r="J125" s="634"/>
      <c r="K125" s="635">
        <v>5.9296639999999998</v>
      </c>
      <c r="L125" s="634"/>
      <c r="M125" s="634"/>
      <c r="N125" s="634"/>
      <c r="O125" s="634"/>
      <c r="P125" s="634"/>
      <c r="Q125" s="634"/>
      <c r="R125" s="634"/>
      <c r="T125" s="519"/>
    </row>
    <row r="126" spans="5:23" outlineLevel="1">
      <c r="F126" s="576" t="s">
        <v>2072</v>
      </c>
      <c r="G126" s="576"/>
      <c r="H126" s="576"/>
      <c r="I126" s="641"/>
      <c r="J126" s="641"/>
      <c r="K126" s="641">
        <f>'1. Sales'!K175</f>
        <v>275.07490653319354</v>
      </c>
      <c r="L126" s="641"/>
      <c r="M126" s="641"/>
      <c r="N126" s="641">
        <f>'1. Sales'!N175</f>
        <v>2565.1273271999999</v>
      </c>
      <c r="O126" s="641">
        <f>'1. Sales'!O175</f>
        <v>2125.2622621564574</v>
      </c>
      <c r="P126" s="641">
        <f>'1. Sales'!P175</f>
        <v>2212.3980149048716</v>
      </c>
      <c r="Q126" s="641">
        <f>'1. Sales'!Q175</f>
        <v>2287.6195474116375</v>
      </c>
      <c r="R126" s="641">
        <f>'1. Sales'!R175</f>
        <v>2367.686231571045</v>
      </c>
      <c r="T126" s="519"/>
    </row>
    <row r="127" spans="5:23" outlineLevel="1"/>
    <row r="128" spans="5:23" outlineLevel="1"/>
    <row r="129" spans="5:18" outlineLevel="1">
      <c r="F129" s="570" t="s">
        <v>2209</v>
      </c>
      <c r="I129" s="631"/>
      <c r="J129" s="631"/>
      <c r="K129" s="631"/>
      <c r="L129" s="631"/>
      <c r="M129" s="631"/>
      <c r="N129" s="502"/>
      <c r="O129" s="502"/>
      <c r="P129" s="502"/>
      <c r="Q129" s="502"/>
      <c r="R129" s="502"/>
    </row>
    <row r="130" spans="5:18" outlineLevel="1">
      <c r="F130" s="546" t="s">
        <v>2093</v>
      </c>
      <c r="G130" s="512"/>
      <c r="H130" s="512"/>
      <c r="I130" s="513" t="s">
        <v>2047</v>
      </c>
      <c r="J130" s="513" t="s">
        <v>2048</v>
      </c>
      <c r="K130" s="514" t="s">
        <v>2049</v>
      </c>
      <c r="L130" s="513" t="s">
        <v>3118</v>
      </c>
      <c r="M130" s="513" t="s">
        <v>3120</v>
      </c>
      <c r="N130" s="571" t="s">
        <v>2050</v>
      </c>
      <c r="O130" s="571" t="s">
        <v>2051</v>
      </c>
      <c r="P130" s="571" t="s">
        <v>2052</v>
      </c>
      <c r="Q130" s="571" t="s">
        <v>2053</v>
      </c>
      <c r="R130" s="571" t="s">
        <v>2054</v>
      </c>
    </row>
    <row r="131" spans="5:18" ht="12.75" outlineLevel="1" thickBot="1">
      <c r="F131" s="539" t="s">
        <v>2196</v>
      </c>
      <c r="G131" s="539"/>
      <c r="H131" s="539"/>
      <c r="I131" s="540"/>
      <c r="J131" s="540"/>
      <c r="K131" s="636">
        <v>0</v>
      </c>
      <c r="L131" s="540">
        <f>'손익계산서(10월)'!K9/10^6</f>
        <v>197.67944</v>
      </c>
      <c r="M131" s="540">
        <f>N131-L131</f>
        <v>106.78534662001965</v>
      </c>
      <c r="N131" s="540">
        <f>N132*N136</f>
        <v>304.46478662001965</v>
      </c>
      <c r="O131" s="540">
        <f t="shared" ref="O131:R131" si="59">O132*O136</f>
        <v>751.17552154891246</v>
      </c>
      <c r="P131" s="540">
        <f t="shared" si="59"/>
        <v>628.12774582897896</v>
      </c>
      <c r="Q131" s="540">
        <f t="shared" si="59"/>
        <v>649.48408918716427</v>
      </c>
      <c r="R131" s="540">
        <f t="shared" si="59"/>
        <v>672.21603230871494</v>
      </c>
    </row>
    <row r="132" spans="5:18" ht="12.75" outlineLevel="1" thickBot="1">
      <c r="F132" s="637" t="s">
        <v>2199</v>
      </c>
      <c r="G132" s="582"/>
      <c r="H132" s="553"/>
      <c r="I132" s="638"/>
      <c r="J132" s="638"/>
      <c r="K132" s="639" t="e">
        <v>#DIV/0!</v>
      </c>
      <c r="L132" s="638">
        <f>L131/L30</f>
        <v>0.3624726565516192</v>
      </c>
      <c r="M132" s="638">
        <f>M131/M30</f>
        <v>0.25890966341982757</v>
      </c>
      <c r="N132" s="638">
        <f>N122</f>
        <v>0.3178772280109976</v>
      </c>
      <c r="O132" s="638">
        <f t="shared" ref="O132:R132" si="60">O122</f>
        <v>0.3178772280109976</v>
      </c>
      <c r="P132" s="638">
        <f t="shared" si="60"/>
        <v>0.3178772280109976</v>
      </c>
      <c r="Q132" s="638">
        <f t="shared" si="60"/>
        <v>0.3178772280109976</v>
      </c>
      <c r="R132" s="638">
        <f t="shared" si="60"/>
        <v>0.3178772280109976</v>
      </c>
    </row>
    <row r="133" spans="5:18" outlineLevel="1">
      <c r="E133" s="502" t="s">
        <v>2074</v>
      </c>
      <c r="F133" s="502" t="s">
        <v>2200</v>
      </c>
      <c r="K133" s="633"/>
    </row>
    <row r="134" spans="5:18" outlineLevel="1">
      <c r="E134" s="502" t="s">
        <v>2074</v>
      </c>
      <c r="F134" s="502" t="s">
        <v>2202</v>
      </c>
      <c r="K134" s="633"/>
      <c r="N134" s="509" t="e">
        <v>#DIV/0!</v>
      </c>
      <c r="O134" s="509" t="e">
        <v>#DIV/0!</v>
      </c>
      <c r="P134" s="509" t="e">
        <v>#DIV/0!</v>
      </c>
      <c r="Q134" s="509" t="e">
        <v>#DIV/0!</v>
      </c>
      <c r="R134" s="509" t="e">
        <v>#DIV/0!</v>
      </c>
    </row>
    <row r="135" spans="5:18" outlineLevel="1">
      <c r="E135" s="502" t="s">
        <v>2074</v>
      </c>
      <c r="F135" s="573" t="s">
        <v>2210</v>
      </c>
      <c r="G135" s="573"/>
      <c r="H135" s="573"/>
      <c r="I135" s="634"/>
      <c r="J135" s="634"/>
      <c r="K135" s="635"/>
      <c r="L135" s="634"/>
      <c r="M135" s="634"/>
      <c r="N135" s="634"/>
      <c r="O135" s="634"/>
      <c r="P135" s="634"/>
      <c r="Q135" s="634"/>
      <c r="R135" s="634"/>
    </row>
    <row r="136" spans="5:18" outlineLevel="1">
      <c r="F136" s="576" t="s">
        <v>2074</v>
      </c>
      <c r="G136" s="576"/>
      <c r="H136" s="576"/>
      <c r="I136" s="641"/>
      <c r="J136" s="641"/>
      <c r="K136" s="641">
        <v>0</v>
      </c>
      <c r="L136" s="641"/>
      <c r="M136" s="641"/>
      <c r="N136" s="641">
        <f>'1. Sales'!N220</f>
        <v>957.80622136759689</v>
      </c>
      <c r="O136" s="641">
        <f>'1. Sales'!O220</f>
        <v>2363.099509358135</v>
      </c>
      <c r="P136" s="641">
        <f>'1. Sales'!P220</f>
        <v>1976.0073716486781</v>
      </c>
      <c r="Q136" s="641">
        <f>'1. Sales'!Q220</f>
        <v>2043.1916222847333</v>
      </c>
      <c r="R136" s="641">
        <f>'1. Sales'!R220</f>
        <v>2114.7033290646987</v>
      </c>
    </row>
    <row r="137" spans="5:18" outlineLevel="1"/>
    <row r="138" spans="5:18" outlineLevel="1"/>
    <row r="139" spans="5:18" outlineLevel="1">
      <c r="F139" s="570" t="s">
        <v>2211</v>
      </c>
      <c r="I139" s="631"/>
      <c r="J139" s="631"/>
      <c r="K139" s="631"/>
      <c r="L139" s="631"/>
      <c r="M139" s="631"/>
      <c r="N139" s="502"/>
      <c r="O139" s="502"/>
      <c r="P139" s="502"/>
      <c r="Q139" s="502"/>
      <c r="R139" s="502"/>
    </row>
    <row r="140" spans="5:18" outlineLevel="1">
      <c r="F140" s="546" t="s">
        <v>2093</v>
      </c>
      <c r="G140" s="512"/>
      <c r="H140" s="512"/>
      <c r="I140" s="513" t="s">
        <v>2047</v>
      </c>
      <c r="J140" s="513" t="s">
        <v>2048</v>
      </c>
      <c r="K140" s="514" t="s">
        <v>2049</v>
      </c>
      <c r="L140" s="513" t="s">
        <v>3118</v>
      </c>
      <c r="M140" s="513" t="s">
        <v>3120</v>
      </c>
      <c r="N140" s="571" t="s">
        <v>2050</v>
      </c>
      <c r="O140" s="571" t="s">
        <v>2051</v>
      </c>
      <c r="P140" s="571" t="s">
        <v>2052</v>
      </c>
      <c r="Q140" s="571" t="s">
        <v>2053</v>
      </c>
      <c r="R140" s="571" t="s">
        <v>2054</v>
      </c>
    </row>
    <row r="141" spans="5:18" ht="12.75" outlineLevel="1" thickBot="1">
      <c r="F141" s="539" t="s">
        <v>2196</v>
      </c>
      <c r="G141" s="539"/>
      <c r="H141" s="539"/>
      <c r="I141" s="540"/>
      <c r="J141" s="540"/>
      <c r="K141" s="636">
        <v>0</v>
      </c>
      <c r="L141" s="540"/>
      <c r="M141" s="540"/>
      <c r="N141" s="540">
        <f>N142*N146</f>
        <v>0</v>
      </c>
      <c r="O141" s="540">
        <f t="shared" ref="O141:R141" si="61">O142*O146</f>
        <v>2160.1794147902692</v>
      </c>
      <c r="P141" s="540">
        <f t="shared" si="61"/>
        <v>2646.8941327105053</v>
      </c>
      <c r="Q141" s="540">
        <f t="shared" si="61"/>
        <v>2074.6733430711997</v>
      </c>
      <c r="R141" s="540">
        <f t="shared" si="61"/>
        <v>1998.8905061935286</v>
      </c>
    </row>
    <row r="142" spans="5:18" ht="12.75" outlineLevel="1" thickBot="1">
      <c r="F142" s="637" t="s">
        <v>2199</v>
      </c>
      <c r="G142" s="582"/>
      <c r="H142" s="553"/>
      <c r="I142" s="638"/>
      <c r="J142" s="638"/>
      <c r="K142" s="639" t="e">
        <v>#DIV/0!</v>
      </c>
      <c r="L142" s="638"/>
      <c r="M142" s="638"/>
      <c r="N142" s="638">
        <f>N82</f>
        <v>0.32702961651864143</v>
      </c>
      <c r="O142" s="638">
        <f t="shared" ref="O142:R142" si="62">O82</f>
        <v>0.32702961651864143</v>
      </c>
      <c r="P142" s="638">
        <f t="shared" si="62"/>
        <v>0.32702961651864143</v>
      </c>
      <c r="Q142" s="638">
        <f t="shared" si="62"/>
        <v>0.32702961651864143</v>
      </c>
      <c r="R142" s="638">
        <f t="shared" si="62"/>
        <v>0.32702961651864143</v>
      </c>
    </row>
    <row r="143" spans="5:18" outlineLevel="1">
      <c r="E143" s="502" t="s">
        <v>2089</v>
      </c>
      <c r="F143" s="502" t="s">
        <v>2200</v>
      </c>
      <c r="K143" s="633"/>
    </row>
    <row r="144" spans="5:18" outlineLevel="1">
      <c r="E144" s="502" t="s">
        <v>2089</v>
      </c>
      <c r="F144" s="502" t="s">
        <v>2202</v>
      </c>
      <c r="K144" s="633"/>
      <c r="N144" s="509" t="e">
        <v>#DIV/0!</v>
      </c>
      <c r="O144" s="509" t="e">
        <v>#DIV/0!</v>
      </c>
      <c r="P144" s="509" t="e">
        <v>#DIV/0!</v>
      </c>
      <c r="Q144" s="509" t="e">
        <v>#DIV/0!</v>
      </c>
      <c r="R144" s="509" t="e">
        <v>#DIV/0!</v>
      </c>
    </row>
    <row r="145" spans="5:18" outlineLevel="1">
      <c r="E145" s="502" t="s">
        <v>2089</v>
      </c>
      <c r="F145" s="573" t="s">
        <v>2204</v>
      </c>
      <c r="G145" s="573"/>
      <c r="H145" s="573"/>
      <c r="I145" s="634"/>
      <c r="J145" s="634"/>
      <c r="K145" s="635"/>
      <c r="L145" s="634"/>
      <c r="M145" s="634"/>
      <c r="N145" s="634"/>
      <c r="O145" s="634"/>
      <c r="P145" s="634"/>
      <c r="Q145" s="634"/>
      <c r="R145" s="634"/>
    </row>
    <row r="146" spans="5:18" outlineLevel="1">
      <c r="F146" s="576" t="s">
        <v>2076</v>
      </c>
      <c r="G146" s="576"/>
      <c r="H146" s="576"/>
      <c r="I146" s="641"/>
      <c r="J146" s="641"/>
      <c r="K146" s="641">
        <v>0</v>
      </c>
      <c r="L146" s="641"/>
      <c r="M146" s="641"/>
      <c r="N146" s="641">
        <f>'1. Sales'!N264</f>
        <v>0</v>
      </c>
      <c r="O146" s="641">
        <f>'1. Sales'!O264</f>
        <v>6605.4549975816462</v>
      </c>
      <c r="P146" s="641">
        <f>'1. Sales'!P264</f>
        <v>8093.7444164468407</v>
      </c>
      <c r="Q146" s="641">
        <f>'1. Sales'!Q264</f>
        <v>6343.9922205117427</v>
      </c>
      <c r="R146" s="641">
        <f>'1. Sales'!R264</f>
        <v>6112.2614137291366</v>
      </c>
    </row>
    <row r="147" spans="5:18" outlineLevel="1"/>
    <row r="148" spans="5:18" outlineLevel="1"/>
    <row r="149" spans="5:18" outlineLevel="1">
      <c r="F149" s="570" t="s">
        <v>2212</v>
      </c>
      <c r="I149" s="631"/>
      <c r="J149" s="631"/>
      <c r="K149" s="631"/>
      <c r="L149" s="631"/>
      <c r="M149" s="631"/>
      <c r="N149" s="502"/>
      <c r="O149" s="502"/>
      <c r="P149" s="502"/>
      <c r="Q149" s="502"/>
      <c r="R149" s="502"/>
    </row>
    <row r="150" spans="5:18" outlineLevel="1">
      <c r="F150" s="546" t="s">
        <v>2093</v>
      </c>
      <c r="G150" s="512"/>
      <c r="H150" s="512"/>
      <c r="I150" s="513" t="s">
        <v>2047</v>
      </c>
      <c r="J150" s="513" t="s">
        <v>2048</v>
      </c>
      <c r="K150" s="514" t="s">
        <v>2049</v>
      </c>
      <c r="L150" s="513" t="s">
        <v>3118</v>
      </c>
      <c r="M150" s="513" t="s">
        <v>3120</v>
      </c>
      <c r="N150" s="571" t="s">
        <v>2050</v>
      </c>
      <c r="O150" s="571" t="s">
        <v>2051</v>
      </c>
      <c r="P150" s="571" t="s">
        <v>2052</v>
      </c>
      <c r="Q150" s="571" t="s">
        <v>2053</v>
      </c>
      <c r="R150" s="571" t="s">
        <v>2054</v>
      </c>
    </row>
    <row r="151" spans="5:18" ht="12.75" outlineLevel="1" thickBot="1">
      <c r="F151" s="539" t="s">
        <v>2196</v>
      </c>
      <c r="G151" s="539"/>
      <c r="H151" s="539"/>
      <c r="I151" s="540"/>
      <c r="J151" s="540"/>
      <c r="K151" s="636">
        <v>0</v>
      </c>
      <c r="L151" s="540"/>
      <c r="M151" s="540"/>
      <c r="N151" s="540"/>
      <c r="O151" s="540">
        <f>O152*O156</f>
        <v>488.96554003793528</v>
      </c>
      <c r="P151" s="540">
        <f t="shared" ref="P151:R151" si="63">P152*P156</f>
        <v>773.8221915986212</v>
      </c>
      <c r="Q151" s="540">
        <f t="shared" si="63"/>
        <v>727.18216047498424</v>
      </c>
      <c r="R151" s="540">
        <f t="shared" si="63"/>
        <v>752.63353609160879</v>
      </c>
    </row>
    <row r="152" spans="5:18" ht="12.75" outlineLevel="1" thickBot="1">
      <c r="F152" s="637" t="s">
        <v>2199</v>
      </c>
      <c r="G152" s="582"/>
      <c r="H152" s="553"/>
      <c r="I152" s="638"/>
      <c r="J152" s="638"/>
      <c r="K152" s="639" t="e">
        <v>#DIV/0!</v>
      </c>
      <c r="L152" s="638"/>
      <c r="M152" s="638"/>
      <c r="N152" s="638"/>
      <c r="O152" s="638">
        <f>O122</f>
        <v>0.3178772280109976</v>
      </c>
      <c r="P152" s="638">
        <f t="shared" ref="P152:R152" si="64">P122</f>
        <v>0.3178772280109976</v>
      </c>
      <c r="Q152" s="638">
        <f t="shared" si="64"/>
        <v>0.3178772280109976</v>
      </c>
      <c r="R152" s="638">
        <f t="shared" si="64"/>
        <v>0.3178772280109976</v>
      </c>
    </row>
    <row r="153" spans="5:18" outlineLevel="1">
      <c r="E153" s="502" t="s">
        <v>2090</v>
      </c>
      <c r="F153" s="502" t="s">
        <v>2200</v>
      </c>
      <c r="K153" s="633"/>
    </row>
    <row r="154" spans="5:18" outlineLevel="1">
      <c r="E154" s="502" t="s">
        <v>2090</v>
      </c>
      <c r="F154" s="502" t="s">
        <v>2202</v>
      </c>
      <c r="K154" s="633"/>
      <c r="N154" s="509" t="e">
        <v>#DIV/0!</v>
      </c>
      <c r="O154" s="509" t="e">
        <v>#DIV/0!</v>
      </c>
      <c r="P154" s="509" t="e">
        <v>#DIV/0!</v>
      </c>
      <c r="Q154" s="509" t="e">
        <v>#DIV/0!</v>
      </c>
      <c r="R154" s="509" t="e">
        <v>#DIV/0!</v>
      </c>
    </row>
    <row r="155" spans="5:18" outlineLevel="1">
      <c r="E155" s="502" t="s">
        <v>2090</v>
      </c>
      <c r="F155" s="573" t="s">
        <v>2204</v>
      </c>
      <c r="G155" s="573"/>
      <c r="H155" s="573"/>
      <c r="I155" s="634"/>
      <c r="J155" s="634"/>
      <c r="K155" s="635"/>
      <c r="L155" s="634"/>
      <c r="M155" s="634"/>
      <c r="N155" s="634"/>
      <c r="O155" s="634"/>
      <c r="P155" s="634"/>
      <c r="Q155" s="634"/>
      <c r="R155" s="634"/>
    </row>
    <row r="156" spans="5:18" outlineLevel="1">
      <c r="F156" s="576" t="s">
        <v>2077</v>
      </c>
      <c r="G156" s="576"/>
      <c r="H156" s="576"/>
      <c r="I156" s="641"/>
      <c r="J156" s="641"/>
      <c r="K156" s="641">
        <v>0</v>
      </c>
      <c r="L156" s="641"/>
      <c r="M156" s="641"/>
      <c r="N156" s="641">
        <v>0</v>
      </c>
      <c r="O156" s="641">
        <f>'1. Sales'!O304</f>
        <v>1538.2213538776</v>
      </c>
      <c r="P156" s="641">
        <f>'1. Sales'!P304</f>
        <v>2434.3429582563531</v>
      </c>
      <c r="Q156" s="641">
        <f>'1. Sales'!Q304</f>
        <v>2287.6195474116375</v>
      </c>
      <c r="R156" s="641">
        <f>'1. Sales'!R304</f>
        <v>2367.686231571045</v>
      </c>
    </row>
    <row r="157" spans="5:18" outlineLevel="1"/>
    <row r="158" spans="5:18" outlineLevel="1"/>
    <row r="159" spans="5:18" outlineLevel="1">
      <c r="F159" s="570" t="s">
        <v>2213</v>
      </c>
      <c r="I159" s="631"/>
      <c r="J159" s="631"/>
      <c r="K159" s="631"/>
      <c r="L159" s="631"/>
      <c r="M159" s="631"/>
      <c r="N159" s="502"/>
      <c r="O159" s="502"/>
      <c r="P159" s="502"/>
      <c r="Q159" s="502"/>
      <c r="R159" s="502"/>
    </row>
    <row r="160" spans="5:18" outlineLevel="1">
      <c r="F160" s="546" t="s">
        <v>2093</v>
      </c>
      <c r="G160" s="512"/>
      <c r="H160" s="512"/>
      <c r="I160" s="513" t="s">
        <v>2047</v>
      </c>
      <c r="J160" s="513" t="s">
        <v>2048</v>
      </c>
      <c r="K160" s="514" t="s">
        <v>2049</v>
      </c>
      <c r="L160" s="513" t="s">
        <v>3118</v>
      </c>
      <c r="M160" s="513" t="s">
        <v>3120</v>
      </c>
      <c r="N160" s="571" t="s">
        <v>2050</v>
      </c>
      <c r="O160" s="571" t="s">
        <v>2051</v>
      </c>
      <c r="P160" s="571" t="s">
        <v>2052</v>
      </c>
      <c r="Q160" s="571" t="s">
        <v>2053</v>
      </c>
      <c r="R160" s="571" t="s">
        <v>2054</v>
      </c>
    </row>
    <row r="161" spans="5:18" ht="12.75" outlineLevel="1" thickBot="1">
      <c r="F161" s="539" t="s">
        <v>2196</v>
      </c>
      <c r="G161" s="539"/>
      <c r="H161" s="539"/>
      <c r="I161" s="540"/>
      <c r="J161" s="540"/>
      <c r="K161" s="636">
        <v>0</v>
      </c>
      <c r="L161" s="540"/>
      <c r="M161" s="540"/>
      <c r="N161" s="540"/>
      <c r="O161" s="540">
        <f>O162*O166</f>
        <v>69.852220005419341</v>
      </c>
      <c r="P161" s="540">
        <f t="shared" ref="P161:R161" si="65">P162*P166</f>
        <v>858.48368363497298</v>
      </c>
      <c r="Q161" s="540">
        <f t="shared" si="65"/>
        <v>727.18216047498424</v>
      </c>
      <c r="R161" s="540">
        <f t="shared" si="65"/>
        <v>752.63353609160879</v>
      </c>
    </row>
    <row r="162" spans="5:18" ht="12.75" outlineLevel="1" thickBot="1">
      <c r="F162" s="637" t="s">
        <v>2199</v>
      </c>
      <c r="G162" s="582"/>
      <c r="H162" s="553"/>
      <c r="I162" s="638"/>
      <c r="J162" s="638"/>
      <c r="K162" s="639" t="e">
        <v>#DIV/0!</v>
      </c>
      <c r="L162" s="638"/>
      <c r="M162" s="638"/>
      <c r="N162" s="638"/>
      <c r="O162" s="638">
        <f>O122</f>
        <v>0.3178772280109976</v>
      </c>
      <c r="P162" s="638">
        <f t="shared" ref="P162:R162" si="66">P122</f>
        <v>0.3178772280109976</v>
      </c>
      <c r="Q162" s="638">
        <f t="shared" si="66"/>
        <v>0.3178772280109976</v>
      </c>
      <c r="R162" s="638">
        <f t="shared" si="66"/>
        <v>0.3178772280109976</v>
      </c>
    </row>
    <row r="163" spans="5:18" outlineLevel="1">
      <c r="E163" s="502" t="s">
        <v>2091</v>
      </c>
      <c r="F163" s="502" t="s">
        <v>2200</v>
      </c>
      <c r="K163" s="633"/>
    </row>
    <row r="164" spans="5:18" outlineLevel="1">
      <c r="E164" s="502" t="s">
        <v>2091</v>
      </c>
      <c r="F164" s="502" t="s">
        <v>2202</v>
      </c>
      <c r="K164" s="633"/>
      <c r="N164" s="509" t="e">
        <v>#DIV/0!</v>
      </c>
      <c r="O164" s="509" t="e">
        <v>#DIV/0!</v>
      </c>
      <c r="P164" s="509" t="e">
        <v>#DIV/0!</v>
      </c>
      <c r="Q164" s="509" t="e">
        <v>#DIV/0!</v>
      </c>
      <c r="R164" s="509" t="e">
        <v>#DIV/0!</v>
      </c>
    </row>
    <row r="165" spans="5:18" outlineLevel="1">
      <c r="E165" s="502" t="s">
        <v>2091</v>
      </c>
      <c r="F165" s="573" t="s">
        <v>2204</v>
      </c>
      <c r="G165" s="573"/>
      <c r="H165" s="573"/>
      <c r="I165" s="634"/>
      <c r="J165" s="634"/>
      <c r="K165" s="635"/>
      <c r="L165" s="634"/>
      <c r="M165" s="634"/>
      <c r="N165" s="634"/>
      <c r="O165" s="634"/>
      <c r="P165" s="634"/>
      <c r="Q165" s="634"/>
      <c r="R165" s="634"/>
    </row>
    <row r="166" spans="5:18" outlineLevel="1">
      <c r="F166" s="576" t="s">
        <v>2079</v>
      </c>
      <c r="G166" s="576"/>
      <c r="H166" s="576"/>
      <c r="I166" s="641"/>
      <c r="J166" s="641"/>
      <c r="K166" s="641">
        <v>0</v>
      </c>
      <c r="L166" s="641"/>
      <c r="M166" s="641"/>
      <c r="N166" s="641">
        <v>0</v>
      </c>
      <c r="O166" s="641">
        <f>'1. Sales'!O349</f>
        <v>219.74590769680003</v>
      </c>
      <c r="P166" s="641">
        <f>'1. Sales'!P349</f>
        <v>2700.6768902781296</v>
      </c>
      <c r="Q166" s="641">
        <f>'1. Sales'!Q349</f>
        <v>2287.6195474116375</v>
      </c>
      <c r="R166" s="641">
        <f>'1. Sales'!R349</f>
        <v>2367.686231571045</v>
      </c>
    </row>
    <row r="167" spans="5:18" outlineLevel="1"/>
    <row r="168" spans="5:18" outlineLevel="1"/>
    <row r="169" spans="5:18" outlineLevel="1">
      <c r="F169" s="570" t="s">
        <v>2214</v>
      </c>
      <c r="I169" s="631"/>
      <c r="J169" s="631"/>
      <c r="K169" s="631"/>
      <c r="L169" s="631"/>
      <c r="M169" s="631"/>
      <c r="N169" s="502"/>
      <c r="O169" s="502"/>
      <c r="P169" s="502"/>
      <c r="Q169" s="502"/>
      <c r="R169" s="502"/>
    </row>
    <row r="170" spans="5:18" outlineLevel="1">
      <c r="F170" s="546" t="s">
        <v>2093</v>
      </c>
      <c r="G170" s="512"/>
      <c r="H170" s="512"/>
      <c r="I170" s="513" t="s">
        <v>2047</v>
      </c>
      <c r="J170" s="513" t="s">
        <v>2048</v>
      </c>
      <c r="K170" s="514" t="s">
        <v>2049</v>
      </c>
      <c r="L170" s="513" t="s">
        <v>3118</v>
      </c>
      <c r="M170" s="513" t="s">
        <v>3120</v>
      </c>
      <c r="N170" s="571" t="s">
        <v>2050</v>
      </c>
      <c r="O170" s="571" t="s">
        <v>2051</v>
      </c>
      <c r="P170" s="571" t="s">
        <v>2052</v>
      </c>
      <c r="Q170" s="571" t="s">
        <v>2053</v>
      </c>
      <c r="R170" s="571" t="s">
        <v>2054</v>
      </c>
    </row>
    <row r="171" spans="5:18" ht="12.75" outlineLevel="1" thickBot="1">
      <c r="F171" s="539" t="s">
        <v>2196</v>
      </c>
      <c r="G171" s="539"/>
      <c r="H171" s="539"/>
      <c r="I171" s="540"/>
      <c r="J171" s="540"/>
      <c r="K171" s="636">
        <v>0</v>
      </c>
      <c r="L171" s="540"/>
      <c r="M171" s="540"/>
      <c r="N171" s="540"/>
      <c r="O171" s="540"/>
      <c r="P171" s="540">
        <f>P172*P176</f>
        <v>509.01312717949054</v>
      </c>
      <c r="Q171" s="540">
        <f t="shared" ref="Q171:R171" si="67">Q172*Q176</f>
        <v>800.13214611297394</v>
      </c>
      <c r="R171" s="540">
        <f t="shared" si="67"/>
        <v>752.63353609160879</v>
      </c>
    </row>
    <row r="172" spans="5:18" ht="12.75" outlineLevel="1" thickBot="1">
      <c r="F172" s="637" t="s">
        <v>2199</v>
      </c>
      <c r="G172" s="582"/>
      <c r="H172" s="553"/>
      <c r="I172" s="638"/>
      <c r="J172" s="638"/>
      <c r="K172" s="639" t="e">
        <v>#DIV/0!</v>
      </c>
      <c r="L172" s="638"/>
      <c r="M172" s="638"/>
      <c r="N172" s="638"/>
      <c r="O172" s="638"/>
      <c r="P172" s="638">
        <f>P122</f>
        <v>0.3178772280109976</v>
      </c>
      <c r="Q172" s="638">
        <f t="shared" ref="Q172:R172" si="68">Q122</f>
        <v>0.3178772280109976</v>
      </c>
      <c r="R172" s="638">
        <f t="shared" si="68"/>
        <v>0.3178772280109976</v>
      </c>
    </row>
    <row r="173" spans="5:18" outlineLevel="1">
      <c r="E173" s="502" t="s">
        <v>1973</v>
      </c>
      <c r="F173" s="502" t="s">
        <v>2200</v>
      </c>
      <c r="K173" s="633"/>
    </row>
    <row r="174" spans="5:18" outlineLevel="1">
      <c r="E174" s="502" t="s">
        <v>1973</v>
      </c>
      <c r="F174" s="502" t="s">
        <v>2202</v>
      </c>
      <c r="K174" s="633"/>
      <c r="N174" s="509" t="e">
        <v>#DIV/0!</v>
      </c>
      <c r="O174" s="509" t="e">
        <v>#DIV/0!</v>
      </c>
      <c r="P174" s="509" t="e">
        <v>#DIV/0!</v>
      </c>
      <c r="Q174" s="509" t="e">
        <v>#DIV/0!</v>
      </c>
      <c r="R174" s="509" t="e">
        <v>#DIV/0!</v>
      </c>
    </row>
    <row r="175" spans="5:18" outlineLevel="1">
      <c r="E175" s="502" t="s">
        <v>1973</v>
      </c>
      <c r="F175" s="573" t="s">
        <v>2204</v>
      </c>
      <c r="G175" s="573"/>
      <c r="H175" s="573"/>
      <c r="I175" s="634"/>
      <c r="J175" s="634"/>
      <c r="K175" s="635"/>
      <c r="L175" s="634"/>
      <c r="M175" s="634"/>
      <c r="N175" s="634"/>
      <c r="O175" s="634"/>
      <c r="P175" s="634"/>
      <c r="Q175" s="634"/>
      <c r="R175" s="634"/>
    </row>
    <row r="176" spans="5:18" outlineLevel="1">
      <c r="F176" s="576" t="s">
        <v>1926</v>
      </c>
      <c r="G176" s="576"/>
      <c r="H176" s="576"/>
      <c r="I176" s="641"/>
      <c r="J176" s="641"/>
      <c r="K176" s="641">
        <v>0</v>
      </c>
      <c r="L176" s="641"/>
      <c r="M176" s="641"/>
      <c r="N176" s="641">
        <v>0</v>
      </c>
      <c r="O176" s="641">
        <v>0</v>
      </c>
      <c r="P176" s="641">
        <f>'1. Sales'!P394</f>
        <v>1601.2884293865814</v>
      </c>
      <c r="Q176" s="641">
        <f>'1. Sales'!Q394</f>
        <v>2517.1106188370682</v>
      </c>
      <c r="R176" s="641">
        <f>'1. Sales'!R394</f>
        <v>2367.686231571045</v>
      </c>
    </row>
    <row r="177" spans="5:18" outlineLevel="1"/>
    <row r="178" spans="5:18" outlineLevel="1"/>
    <row r="179" spans="5:18" outlineLevel="1">
      <c r="F179" s="570" t="s">
        <v>2215</v>
      </c>
      <c r="I179" s="631"/>
      <c r="J179" s="631"/>
      <c r="K179" s="631"/>
      <c r="L179" s="631"/>
      <c r="M179" s="631"/>
      <c r="N179" s="502"/>
      <c r="O179" s="502"/>
      <c r="P179" s="502"/>
      <c r="Q179" s="502"/>
      <c r="R179" s="502"/>
    </row>
    <row r="180" spans="5:18" outlineLevel="1">
      <c r="F180" s="546" t="s">
        <v>2093</v>
      </c>
      <c r="G180" s="512"/>
      <c r="H180" s="512"/>
      <c r="I180" s="513" t="s">
        <v>2047</v>
      </c>
      <c r="J180" s="513" t="s">
        <v>2048</v>
      </c>
      <c r="K180" s="514" t="s">
        <v>2049</v>
      </c>
      <c r="L180" s="513" t="s">
        <v>3118</v>
      </c>
      <c r="M180" s="513" t="s">
        <v>3120</v>
      </c>
      <c r="N180" s="571" t="s">
        <v>2050</v>
      </c>
      <c r="O180" s="571" t="s">
        <v>2051</v>
      </c>
      <c r="P180" s="571" t="s">
        <v>2052</v>
      </c>
      <c r="Q180" s="571" t="s">
        <v>2053</v>
      </c>
      <c r="R180" s="571" t="s">
        <v>2054</v>
      </c>
    </row>
    <row r="181" spans="5:18" ht="12.75" outlineLevel="1" thickBot="1">
      <c r="F181" s="539" t="s">
        <v>2196</v>
      </c>
      <c r="G181" s="539"/>
      <c r="H181" s="539"/>
      <c r="I181" s="540"/>
      <c r="J181" s="540"/>
      <c r="K181" s="636">
        <v>0</v>
      </c>
      <c r="L181" s="540"/>
      <c r="M181" s="540"/>
      <c r="N181" s="540"/>
      <c r="O181" s="540"/>
      <c r="P181" s="540">
        <f>P182*P186</f>
        <v>72.716161025641526</v>
      </c>
      <c r="Q181" s="540">
        <f t="shared" ref="Q181:R181" si="69">Q182*Q186</f>
        <v>887.67212887856192</v>
      </c>
      <c r="R181" s="540">
        <f t="shared" si="69"/>
        <v>752.63353609160879</v>
      </c>
    </row>
    <row r="182" spans="5:18" ht="12.75" outlineLevel="1" thickBot="1">
      <c r="F182" s="637" t="s">
        <v>2199</v>
      </c>
      <c r="G182" s="582"/>
      <c r="H182" s="553"/>
      <c r="I182" s="638"/>
      <c r="J182" s="638"/>
      <c r="K182" s="639" t="e">
        <v>#DIV/0!</v>
      </c>
      <c r="L182" s="638"/>
      <c r="M182" s="638"/>
      <c r="N182" s="638"/>
      <c r="O182" s="638"/>
      <c r="P182" s="638">
        <f>P122</f>
        <v>0.3178772280109976</v>
      </c>
      <c r="Q182" s="638">
        <f t="shared" ref="Q182:R182" si="70">Q122</f>
        <v>0.3178772280109976</v>
      </c>
      <c r="R182" s="638">
        <f t="shared" si="70"/>
        <v>0.3178772280109976</v>
      </c>
    </row>
    <row r="183" spans="5:18" outlineLevel="1">
      <c r="E183" s="502" t="s">
        <v>1974</v>
      </c>
      <c r="F183" s="502" t="s">
        <v>2200</v>
      </c>
      <c r="K183" s="633"/>
    </row>
    <row r="184" spans="5:18" outlineLevel="1">
      <c r="E184" s="502" t="s">
        <v>1974</v>
      </c>
      <c r="F184" s="502" t="s">
        <v>2202</v>
      </c>
      <c r="K184" s="633"/>
      <c r="N184" s="509" t="e">
        <v>#DIV/0!</v>
      </c>
      <c r="O184" s="509" t="e">
        <v>#DIV/0!</v>
      </c>
      <c r="P184" s="509" t="e">
        <v>#DIV/0!</v>
      </c>
      <c r="Q184" s="509" t="e">
        <v>#DIV/0!</v>
      </c>
      <c r="R184" s="509" t="e">
        <v>#DIV/0!</v>
      </c>
    </row>
    <row r="185" spans="5:18" outlineLevel="1">
      <c r="E185" s="502" t="s">
        <v>1974</v>
      </c>
      <c r="F185" s="573" t="s">
        <v>2204</v>
      </c>
      <c r="G185" s="573"/>
      <c r="H185" s="573"/>
      <c r="I185" s="634"/>
      <c r="J185" s="634"/>
      <c r="K185" s="635"/>
      <c r="L185" s="634"/>
      <c r="M185" s="634"/>
      <c r="N185" s="634"/>
      <c r="O185" s="634"/>
      <c r="P185" s="634"/>
      <c r="Q185" s="634"/>
      <c r="R185" s="634"/>
    </row>
    <row r="186" spans="5:18" outlineLevel="1">
      <c r="F186" s="576" t="s">
        <v>1927</v>
      </c>
      <c r="G186" s="576"/>
      <c r="H186" s="576"/>
      <c r="I186" s="641"/>
      <c r="J186" s="641"/>
      <c r="K186" s="641">
        <v>0</v>
      </c>
      <c r="L186" s="641"/>
      <c r="M186" s="641"/>
      <c r="N186" s="641">
        <v>0</v>
      </c>
      <c r="O186" s="641">
        <v>0</v>
      </c>
      <c r="P186" s="641">
        <f>'1. Sales'!P439</f>
        <v>228.75548991236883</v>
      </c>
      <c r="Q186" s="641">
        <f>'1. Sales'!Q439</f>
        <v>2792.4999045475856</v>
      </c>
      <c r="R186" s="641">
        <f>'1. Sales'!R439</f>
        <v>2367.686231571045</v>
      </c>
    </row>
    <row r="187" spans="5:18" outlineLevel="1"/>
    <row r="188" spans="5:18" outlineLevel="1"/>
    <row r="189" spans="5:18" outlineLevel="1">
      <c r="F189" s="570" t="s">
        <v>2216</v>
      </c>
      <c r="I189" s="631"/>
      <c r="J189" s="631"/>
      <c r="K189" s="631"/>
      <c r="L189" s="631"/>
      <c r="M189" s="631"/>
      <c r="N189" s="502"/>
      <c r="O189" s="502"/>
      <c r="P189" s="502"/>
      <c r="Q189" s="502"/>
      <c r="R189" s="502"/>
    </row>
    <row r="190" spans="5:18" outlineLevel="1">
      <c r="F190" s="546" t="s">
        <v>2093</v>
      </c>
      <c r="G190" s="512"/>
      <c r="H190" s="512"/>
      <c r="I190" s="513" t="s">
        <v>2047</v>
      </c>
      <c r="J190" s="513" t="s">
        <v>2048</v>
      </c>
      <c r="K190" s="514" t="s">
        <v>2049</v>
      </c>
      <c r="L190" s="513" t="s">
        <v>3118</v>
      </c>
      <c r="M190" s="513" t="s">
        <v>3120</v>
      </c>
      <c r="N190" s="571" t="s">
        <v>2050</v>
      </c>
      <c r="O190" s="571" t="s">
        <v>2051</v>
      </c>
      <c r="P190" s="571" t="s">
        <v>2052</v>
      </c>
      <c r="Q190" s="571" t="s">
        <v>2053</v>
      </c>
      <c r="R190" s="571" t="s">
        <v>2054</v>
      </c>
    </row>
    <row r="191" spans="5:18" ht="12.75" outlineLevel="1" thickBot="1">
      <c r="F191" s="539" t="s">
        <v>2196</v>
      </c>
      <c r="G191" s="539"/>
      <c r="H191" s="539"/>
      <c r="I191" s="540"/>
      <c r="J191" s="540"/>
      <c r="K191" s="636">
        <v>0</v>
      </c>
      <c r="L191" s="540"/>
      <c r="M191" s="540"/>
      <c r="N191" s="540"/>
      <c r="O191" s="540"/>
      <c r="P191" s="540"/>
      <c r="Q191" s="540">
        <f>Q192*Q196</f>
        <v>525.06402481337</v>
      </c>
      <c r="R191" s="540">
        <f>R192*R196</f>
        <v>822.04096656920672</v>
      </c>
    </row>
    <row r="192" spans="5:18" ht="12.75" outlineLevel="1" thickBot="1">
      <c r="F192" s="637" t="s">
        <v>2199</v>
      </c>
      <c r="G192" s="582"/>
      <c r="H192" s="553"/>
      <c r="I192" s="638"/>
      <c r="J192" s="638"/>
      <c r="K192" s="639" t="e">
        <v>#DIV/0!</v>
      </c>
      <c r="L192" s="638"/>
      <c r="M192" s="638"/>
      <c r="N192" s="638"/>
      <c r="O192" s="638"/>
      <c r="P192" s="638"/>
      <c r="Q192" s="638">
        <f>Q122</f>
        <v>0.3178772280109976</v>
      </c>
      <c r="R192" s="638">
        <f>R122</f>
        <v>0.3178772280109976</v>
      </c>
    </row>
    <row r="193" spans="5:18" outlineLevel="1">
      <c r="E193" s="502" t="s">
        <v>1975</v>
      </c>
      <c r="F193" s="502" t="s">
        <v>2200</v>
      </c>
      <c r="K193" s="633"/>
    </row>
    <row r="194" spans="5:18" outlineLevel="1">
      <c r="E194" s="502" t="s">
        <v>1975</v>
      </c>
      <c r="F194" s="502" t="s">
        <v>2202</v>
      </c>
      <c r="K194" s="633"/>
      <c r="N194" s="509" t="e">
        <v>#DIV/0!</v>
      </c>
      <c r="O194" s="509" t="e">
        <v>#DIV/0!</v>
      </c>
      <c r="P194" s="509" t="e">
        <v>#DIV/0!</v>
      </c>
      <c r="Q194" s="509" t="e">
        <v>#DIV/0!</v>
      </c>
      <c r="R194" s="509" t="e">
        <v>#DIV/0!</v>
      </c>
    </row>
    <row r="195" spans="5:18" outlineLevel="1">
      <c r="E195" s="502" t="s">
        <v>1975</v>
      </c>
      <c r="F195" s="573" t="s">
        <v>2204</v>
      </c>
      <c r="G195" s="573"/>
      <c r="H195" s="573"/>
      <c r="I195" s="634"/>
      <c r="J195" s="634"/>
      <c r="K195" s="635"/>
      <c r="L195" s="634"/>
      <c r="M195" s="634"/>
      <c r="N195" s="634"/>
      <c r="O195" s="634"/>
      <c r="P195" s="634"/>
      <c r="Q195" s="634"/>
      <c r="R195" s="634"/>
    </row>
    <row r="196" spans="5:18" outlineLevel="1">
      <c r="F196" s="576" t="s">
        <v>1975</v>
      </c>
      <c r="G196" s="576"/>
      <c r="H196" s="576"/>
      <c r="I196" s="641"/>
      <c r="J196" s="641"/>
      <c r="K196" s="641">
        <v>0</v>
      </c>
      <c r="L196" s="641"/>
      <c r="M196" s="641"/>
      <c r="N196" s="641">
        <v>0</v>
      </c>
      <c r="O196" s="641">
        <v>0</v>
      </c>
      <c r="P196" s="641">
        <v>0</v>
      </c>
      <c r="Q196" s="641">
        <f>'1. Sales'!Q484</f>
        <v>1651.7824447468893</v>
      </c>
      <c r="R196" s="641">
        <f>'1. Sales'!R484</f>
        <v>2586.0328898450271</v>
      </c>
    </row>
    <row r="197" spans="5:18" outlineLevel="1"/>
    <row r="198" spans="5:18" outlineLevel="1"/>
    <row r="199" spans="5:18" outlineLevel="1">
      <c r="F199" s="570" t="s">
        <v>2217</v>
      </c>
      <c r="I199" s="631"/>
      <c r="J199" s="631"/>
      <c r="K199" s="631"/>
      <c r="L199" s="631"/>
      <c r="M199" s="631"/>
      <c r="N199" s="502"/>
      <c r="O199" s="502"/>
      <c r="P199" s="502"/>
      <c r="Q199" s="502"/>
      <c r="R199" s="502"/>
    </row>
    <row r="200" spans="5:18" outlineLevel="1">
      <c r="F200" s="546" t="s">
        <v>2093</v>
      </c>
      <c r="G200" s="512"/>
      <c r="H200" s="512"/>
      <c r="I200" s="513" t="s">
        <v>2047</v>
      </c>
      <c r="J200" s="513" t="s">
        <v>2048</v>
      </c>
      <c r="K200" s="514" t="s">
        <v>2049</v>
      </c>
      <c r="L200" s="513" t="s">
        <v>3118</v>
      </c>
      <c r="M200" s="513" t="s">
        <v>3120</v>
      </c>
      <c r="N200" s="571" t="s">
        <v>2050</v>
      </c>
      <c r="O200" s="571" t="s">
        <v>2051</v>
      </c>
      <c r="P200" s="571" t="s">
        <v>2052</v>
      </c>
      <c r="Q200" s="571" t="s">
        <v>2053</v>
      </c>
      <c r="R200" s="571" t="s">
        <v>2054</v>
      </c>
    </row>
    <row r="201" spans="5:18" ht="12.75" outlineLevel="1" thickBot="1">
      <c r="F201" s="539" t="s">
        <v>2196</v>
      </c>
      <c r="G201" s="539"/>
      <c r="H201" s="539"/>
      <c r="I201" s="540"/>
      <c r="J201" s="540"/>
      <c r="K201" s="636">
        <v>0</v>
      </c>
      <c r="L201" s="540"/>
      <c r="M201" s="540"/>
      <c r="N201" s="540"/>
      <c r="O201" s="540"/>
      <c r="P201" s="540"/>
      <c r="Q201" s="540">
        <f>Q202*Q206</f>
        <v>75.188510500513331</v>
      </c>
      <c r="R201" s="540">
        <f>R202*R206</f>
        <v>918.74065338931166</v>
      </c>
    </row>
    <row r="202" spans="5:18" ht="12.75" outlineLevel="1" thickBot="1">
      <c r="F202" s="637" t="s">
        <v>2199</v>
      </c>
      <c r="G202" s="582"/>
      <c r="H202" s="553"/>
      <c r="I202" s="638"/>
      <c r="J202" s="638"/>
      <c r="K202" s="639" t="e">
        <v>#DIV/0!</v>
      </c>
      <c r="L202" s="638"/>
      <c r="M202" s="638"/>
      <c r="N202" s="638"/>
      <c r="O202" s="638"/>
      <c r="P202" s="638"/>
      <c r="Q202" s="638">
        <f>Q122</f>
        <v>0.3178772280109976</v>
      </c>
      <c r="R202" s="638">
        <f>R122</f>
        <v>0.3178772280109976</v>
      </c>
    </row>
    <row r="203" spans="5:18" outlineLevel="1">
      <c r="E203" s="502" t="s">
        <v>1976</v>
      </c>
      <c r="F203" s="502" t="s">
        <v>2200</v>
      </c>
      <c r="K203" s="633"/>
    </row>
    <row r="204" spans="5:18" outlineLevel="1">
      <c r="E204" s="502" t="s">
        <v>1976</v>
      </c>
      <c r="F204" s="502" t="s">
        <v>2202</v>
      </c>
      <c r="K204" s="633"/>
      <c r="N204" s="509" t="e">
        <v>#DIV/0!</v>
      </c>
      <c r="O204" s="509" t="e">
        <v>#DIV/0!</v>
      </c>
      <c r="P204" s="509" t="e">
        <v>#DIV/0!</v>
      </c>
      <c r="Q204" s="509" t="e">
        <v>#DIV/0!</v>
      </c>
      <c r="R204" s="509" t="e">
        <v>#DIV/0!</v>
      </c>
    </row>
    <row r="205" spans="5:18" outlineLevel="1">
      <c r="E205" s="502" t="s">
        <v>1976</v>
      </c>
      <c r="F205" s="573" t="s">
        <v>2204</v>
      </c>
      <c r="G205" s="573"/>
      <c r="H205" s="573"/>
      <c r="I205" s="634"/>
      <c r="J205" s="634"/>
      <c r="K205" s="635"/>
      <c r="L205" s="634"/>
      <c r="M205" s="634"/>
      <c r="N205" s="634"/>
      <c r="O205" s="634"/>
      <c r="P205" s="634"/>
      <c r="Q205" s="634"/>
      <c r="R205" s="634"/>
    </row>
    <row r="206" spans="5:18" outlineLevel="1">
      <c r="F206" s="576" t="s">
        <v>1976</v>
      </c>
      <c r="G206" s="576"/>
      <c r="H206" s="576"/>
      <c r="I206" s="641"/>
      <c r="J206" s="641"/>
      <c r="K206" s="641">
        <v>0</v>
      </c>
      <c r="L206" s="641"/>
      <c r="M206" s="641"/>
      <c r="N206" s="641">
        <v>0</v>
      </c>
      <c r="O206" s="641">
        <v>0</v>
      </c>
      <c r="P206" s="641">
        <v>0</v>
      </c>
      <c r="Q206" s="641">
        <f>'1. Sales'!Q529</f>
        <v>236.53317656938933</v>
      </c>
      <c r="R206" s="641">
        <f>'1. Sales'!R529</f>
        <v>2890.2374012067512</v>
      </c>
    </row>
    <row r="207" spans="5:18" outlineLevel="1"/>
    <row r="208" spans="5:18" outlineLevel="1"/>
  </sheetData>
  <phoneticPr fontId="16" type="noConversion"/>
  <conditionalFormatting sqref="H2:R4">
    <cfRule type="containsText" dxfId="17" priority="1" operator="containsText" text="false">
      <formula>NOT(ISERROR(SEARCH("false",H2)))</formula>
    </cfRule>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2CB96-95B0-402F-9688-20AAE1A2058C}">
  <sheetPr>
    <tabColor theme="1"/>
    <pageSetUpPr autoPageBreaks="0"/>
  </sheetPr>
  <dimension ref="B1:T999"/>
  <sheetViews>
    <sheetView showGridLines="0" topLeftCell="A926" zoomScaleNormal="100" workbookViewId="0">
      <selection activeCell="O822" sqref="O822"/>
    </sheetView>
  </sheetViews>
  <sheetFormatPr defaultColWidth="10" defaultRowHeight="12" outlineLevelRow="1"/>
  <cols>
    <col min="1" max="5" width="1.85546875" style="502" customWidth="1"/>
    <col min="6" max="6" width="33.85546875" style="502" customWidth="1"/>
    <col min="7" max="7" width="27.42578125" style="502" bestFit="1" customWidth="1"/>
    <col min="8" max="8" width="11.7109375" style="502" customWidth="1"/>
    <col min="9" max="11" width="16" style="502" bestFit="1" customWidth="1"/>
    <col min="12" max="13" width="16" style="502" customWidth="1"/>
    <col min="14" max="14" width="14.28515625" style="502" customWidth="1"/>
    <col min="15" max="15" width="14.28515625" style="502" bestFit="1" customWidth="1"/>
    <col min="16" max="17" width="16.140625" style="502" bestFit="1" customWidth="1"/>
    <col min="18" max="18" width="16.140625" style="502" customWidth="1"/>
    <col min="19" max="19" width="9.85546875" style="502" customWidth="1"/>
    <col min="20" max="20" width="49.28515625" style="502" customWidth="1"/>
    <col min="21" max="22" width="11.7109375" style="502" customWidth="1"/>
    <col min="23" max="16384" width="10" style="502"/>
  </cols>
  <sheetData>
    <row r="1" spans="2:18" ht="26.25">
      <c r="B1" s="499" t="s">
        <v>2045</v>
      </c>
      <c r="C1" s="500"/>
      <c r="D1" s="500"/>
      <c r="E1" s="500"/>
      <c r="F1" s="500"/>
      <c r="G1" s="500"/>
      <c r="H1" s="500"/>
      <c r="I1" s="500"/>
      <c r="J1" s="500"/>
      <c r="K1" s="500"/>
      <c r="L1" s="500"/>
      <c r="M1" s="500"/>
      <c r="N1" s="500"/>
      <c r="O1" s="500"/>
      <c r="P1" s="500"/>
      <c r="Q1" s="500"/>
      <c r="R1" s="500"/>
    </row>
    <row r="2" spans="2:18">
      <c r="B2" s="500"/>
      <c r="C2" s="500"/>
      <c r="D2" s="500"/>
      <c r="E2" s="500"/>
      <c r="F2" s="500"/>
      <c r="G2" s="500"/>
      <c r="H2" s="503" t="s">
        <v>2046</v>
      </c>
      <c r="I2" s="504" t="s">
        <v>2047</v>
      </c>
      <c r="J2" s="504" t="s">
        <v>2048</v>
      </c>
      <c r="K2" s="504" t="s">
        <v>2049</v>
      </c>
      <c r="L2" s="504" t="s">
        <v>3123</v>
      </c>
      <c r="M2" s="505" t="s">
        <v>3120</v>
      </c>
      <c r="N2" s="505" t="s">
        <v>2050</v>
      </c>
      <c r="O2" s="505" t="s">
        <v>2051</v>
      </c>
      <c r="P2" s="505" t="s">
        <v>2052</v>
      </c>
      <c r="Q2" s="505" t="s">
        <v>2053</v>
      </c>
      <c r="R2" s="505" t="s">
        <v>2054</v>
      </c>
    </row>
    <row r="3" spans="2:18">
      <c r="B3" s="500"/>
      <c r="C3" s="500"/>
      <c r="D3" s="500"/>
      <c r="E3" s="500"/>
      <c r="F3" s="500"/>
      <c r="G3" s="500"/>
      <c r="H3" s="506" t="s">
        <v>2055</v>
      </c>
      <c r="I3" s="506">
        <v>44197</v>
      </c>
      <c r="J3" s="506">
        <v>44562</v>
      </c>
      <c r="K3" s="506">
        <v>44927</v>
      </c>
      <c r="L3" s="506">
        <v>45292</v>
      </c>
      <c r="M3" s="506">
        <f>L4</f>
        <v>45596</v>
      </c>
      <c r="N3" s="506">
        <v>45292</v>
      </c>
      <c r="O3" s="506">
        <v>45658</v>
      </c>
      <c r="P3" s="506">
        <v>46023</v>
      </c>
      <c r="Q3" s="506">
        <v>46388</v>
      </c>
      <c r="R3" s="506">
        <v>46753</v>
      </c>
    </row>
    <row r="4" spans="2:18">
      <c r="B4" s="500"/>
      <c r="C4" s="500"/>
      <c r="D4" s="500"/>
      <c r="E4" s="500"/>
      <c r="F4" s="500"/>
      <c r="G4" s="500"/>
      <c r="H4" s="506" t="s">
        <v>2056</v>
      </c>
      <c r="I4" s="506">
        <v>44561</v>
      </c>
      <c r="J4" s="506">
        <v>44926</v>
      </c>
      <c r="K4" s="506">
        <v>45291</v>
      </c>
      <c r="L4" s="506">
        <v>45596</v>
      </c>
      <c r="M4" s="506">
        <f>N4</f>
        <v>45657</v>
      </c>
      <c r="N4" s="506">
        <v>45657</v>
      </c>
      <c r="O4" s="506">
        <v>46022</v>
      </c>
      <c r="P4" s="506">
        <v>46387</v>
      </c>
      <c r="Q4" s="506">
        <v>46752</v>
      </c>
      <c r="R4" s="506">
        <v>47118</v>
      </c>
    </row>
    <row r="5" spans="2:18">
      <c r="B5" s="500"/>
      <c r="C5" s="500"/>
      <c r="D5" s="500"/>
      <c r="E5" s="500"/>
      <c r="F5" s="500"/>
      <c r="G5" s="500"/>
      <c r="H5" s="500"/>
      <c r="I5" s="500"/>
      <c r="J5" s="500"/>
      <c r="K5" s="500"/>
      <c r="L5" s="500"/>
      <c r="M5" s="500"/>
      <c r="N5" s="500"/>
      <c r="O5" s="500"/>
      <c r="P5" s="500"/>
      <c r="Q5" s="500"/>
      <c r="R5" s="500"/>
    </row>
    <row r="7" spans="2:18">
      <c r="F7" s="511" t="s">
        <v>2058</v>
      </c>
      <c r="G7" s="512"/>
      <c r="H7" s="512"/>
      <c r="I7" s="513" t="s">
        <v>2047</v>
      </c>
      <c r="J7" s="513" t="s">
        <v>2048</v>
      </c>
      <c r="K7" s="514" t="s">
        <v>2049</v>
      </c>
      <c r="L7" s="513" t="s">
        <v>3118</v>
      </c>
      <c r="M7" s="515" t="s">
        <v>3120</v>
      </c>
      <c r="N7" s="610" t="s">
        <v>2050</v>
      </c>
      <c r="O7" s="610" t="s">
        <v>2051</v>
      </c>
      <c r="P7" s="610" t="s">
        <v>2052</v>
      </c>
      <c r="Q7" s="610" t="s">
        <v>2053</v>
      </c>
      <c r="R7" s="610" t="s">
        <v>2054</v>
      </c>
    </row>
    <row r="8" spans="2:18">
      <c r="F8" s="507" t="s">
        <v>2218</v>
      </c>
      <c r="G8" s="507"/>
      <c r="H8" s="507"/>
      <c r="I8" s="611"/>
      <c r="J8" s="611">
        <v>0</v>
      </c>
      <c r="K8" s="612">
        <f>SUM(K9:K12)</f>
        <v>11875.113705481188</v>
      </c>
      <c r="L8" s="611">
        <f>SUM(L9:L12)</f>
        <v>9816.2495426666665</v>
      </c>
      <c r="M8" s="611">
        <f t="shared" ref="M8:R8" si="0">SUM(M9:M12)</f>
        <v>2622.561261997083</v>
      </c>
      <c r="N8" s="611">
        <f t="shared" si="0"/>
        <v>12438.810804663748</v>
      </c>
      <c r="O8" s="611">
        <f t="shared" si="0"/>
        <v>14591.683564079203</v>
      </c>
      <c r="P8" s="611">
        <f t="shared" si="0"/>
        <v>18423.563710881612</v>
      </c>
      <c r="Q8" s="611">
        <f t="shared" si="0"/>
        <v>21296.575777009359</v>
      </c>
      <c r="R8" s="611">
        <f t="shared" si="0"/>
        <v>23064.423166583721</v>
      </c>
    </row>
    <row r="9" spans="2:18">
      <c r="F9" s="520" t="s">
        <v>173</v>
      </c>
      <c r="I9" s="613"/>
      <c r="J9" s="613">
        <v>0</v>
      </c>
      <c r="K9" s="614">
        <f>K26</f>
        <v>5670.3718597258357</v>
      </c>
      <c r="L9" s="613">
        <f>SUM('손익계산서(10월)'!C14:C18)/10^6</f>
        <v>4448.7371679999997</v>
      </c>
      <c r="M9" s="613">
        <f>L9/10*2</f>
        <v>889.74743359999991</v>
      </c>
      <c r="N9" s="613">
        <f>SUM(L9:M9)</f>
        <v>5338.4846015999992</v>
      </c>
      <c r="O9" s="613">
        <f t="shared" ref="O9:R9" si="1">O26</f>
        <v>6933.76165187277</v>
      </c>
      <c r="P9" s="613">
        <f t="shared" si="1"/>
        <v>9254.2713106476349</v>
      </c>
      <c r="Q9" s="613">
        <f t="shared" si="1"/>
        <v>11070.738804920707</v>
      </c>
      <c r="R9" s="613">
        <f t="shared" si="1"/>
        <v>12509.935668466425</v>
      </c>
    </row>
    <row r="10" spans="2:18">
      <c r="F10" s="520" t="s">
        <v>1898</v>
      </c>
      <c r="I10" s="613"/>
      <c r="J10" s="613">
        <v>0</v>
      </c>
      <c r="K10" s="614">
        <f>K344</f>
        <v>3208.0579088124955</v>
      </c>
      <c r="L10" s="613">
        <f>SUM('손익계산서(10월)'!C25,'손익계산서(10월)'!C35,'손익계산서(10월)'!P36)/10^6</f>
        <v>2296.4043799999999</v>
      </c>
      <c r="M10" s="613">
        <f>L10/10*2</f>
        <v>459.28087599999998</v>
      </c>
      <c r="N10" s="613">
        <f t="shared" ref="N10:N11" si="2">SUM(L10:M10)</f>
        <v>2755.6852559999998</v>
      </c>
      <c r="O10" s="613">
        <f t="shared" ref="O10:R10" si="3">O344</f>
        <v>3815.3635975033858</v>
      </c>
      <c r="P10" s="613">
        <f t="shared" si="3"/>
        <v>5096.9244658120788</v>
      </c>
      <c r="Q10" s="613">
        <f t="shared" si="3"/>
        <v>5874.7634778981283</v>
      </c>
      <c r="R10" s="613">
        <f t="shared" si="3"/>
        <v>6344.3177182485842</v>
      </c>
    </row>
    <row r="11" spans="2:18">
      <c r="F11" s="520" t="s">
        <v>1619</v>
      </c>
      <c r="I11" s="613"/>
      <c r="J11" s="613">
        <v>0</v>
      </c>
      <c r="K11" s="614">
        <f>K628</f>
        <v>1011.8099487714286</v>
      </c>
      <c r="L11" s="613">
        <f>'손익계산서(10월)'!Q41/10^6</f>
        <v>1640.565016</v>
      </c>
      <c r="M11" s="613">
        <f>L11/10*2</f>
        <v>328.11300319999998</v>
      </c>
      <c r="N11" s="613">
        <f t="shared" si="2"/>
        <v>1968.6780192000001</v>
      </c>
      <c r="O11" s="613">
        <f t="shared" ref="O11:R11" si="4">O628</f>
        <v>1403.4969600947288</v>
      </c>
      <c r="P11" s="613">
        <f t="shared" si="4"/>
        <v>1640.2340264172849</v>
      </c>
      <c r="Q11" s="613">
        <f t="shared" si="4"/>
        <v>1880.3324731480907</v>
      </c>
      <c r="R11" s="613">
        <f t="shared" si="4"/>
        <v>2058.2013434719447</v>
      </c>
    </row>
    <row r="12" spans="2:18">
      <c r="F12" s="552" t="s">
        <v>1964</v>
      </c>
      <c r="G12" s="553"/>
      <c r="H12" s="553"/>
      <c r="I12" s="618"/>
      <c r="J12" s="618">
        <v>0</v>
      </c>
      <c r="K12" s="643">
        <f>K997</f>
        <v>1984.8739881714284</v>
      </c>
      <c r="L12" s="618">
        <f>L997</f>
        <v>1430.5429786666666</v>
      </c>
      <c r="M12" s="613">
        <f>M997</f>
        <v>945.41994919708304</v>
      </c>
      <c r="N12" s="618">
        <f>N997</f>
        <v>2375.9629278637494</v>
      </c>
      <c r="O12" s="618">
        <f t="shared" ref="O12:R12" si="5">O997</f>
        <v>2439.0613546083168</v>
      </c>
      <c r="P12" s="618">
        <f t="shared" si="5"/>
        <v>2432.1339080046132</v>
      </c>
      <c r="Q12" s="618">
        <f t="shared" si="5"/>
        <v>2470.7410210424327</v>
      </c>
      <c r="R12" s="618">
        <f t="shared" si="5"/>
        <v>2151.9684363967699</v>
      </c>
    </row>
    <row r="13" spans="2:18">
      <c r="F13" s="644" t="s">
        <v>76</v>
      </c>
      <c r="G13" s="645"/>
      <c r="H13" s="645"/>
      <c r="I13" s="646"/>
      <c r="J13" s="646">
        <f>'1. Sales'!J8</f>
        <v>10903.023845454543</v>
      </c>
      <c r="K13" s="647">
        <f>'1. Sales'!K8</f>
        <v>13185.058888715013</v>
      </c>
      <c r="L13" s="646">
        <f>'1. Sales'!L8</f>
        <v>10942.090075</v>
      </c>
      <c r="M13" s="646">
        <f>'1. Sales'!M8</f>
        <v>2624.5756849675972</v>
      </c>
      <c r="N13" s="646">
        <f>'1. Sales'!N8</f>
        <v>13566.665759967596</v>
      </c>
      <c r="O13" s="646">
        <f>'1. Sales'!O8</f>
        <v>22905.153081665838</v>
      </c>
      <c r="P13" s="646">
        <f>'1. Sales'!P8</f>
        <v>29712.770752919827</v>
      </c>
      <c r="Q13" s="646">
        <f>'1. Sales'!Q8</f>
        <v>33269.354756009248</v>
      </c>
      <c r="R13" s="646">
        <f>'1. Sales'!R8</f>
        <v>36741.800832397457</v>
      </c>
    </row>
    <row r="14" spans="2:18">
      <c r="F14" s="648" t="s">
        <v>2219</v>
      </c>
      <c r="G14" s="525"/>
      <c r="H14" s="525"/>
      <c r="I14" s="648"/>
      <c r="J14" s="648">
        <v>0</v>
      </c>
      <c r="K14" s="649">
        <v>0.75667257397395582</v>
      </c>
      <c r="L14" s="648"/>
      <c r="M14" s="648"/>
      <c r="N14" s="648">
        <v>0.74758182226907544</v>
      </c>
      <c r="O14" s="648">
        <v>0.5986770802627005</v>
      </c>
      <c r="P14" s="648">
        <v>0.63319861377808095</v>
      </c>
      <c r="Q14" s="648">
        <v>0.64050692922662233</v>
      </c>
      <c r="R14" s="648">
        <v>0.63479295334201469</v>
      </c>
    </row>
    <row r="15" spans="2:18">
      <c r="F15" s="650" t="s">
        <v>173</v>
      </c>
      <c r="G15" s="530"/>
      <c r="H15" s="530"/>
      <c r="I15" s="651"/>
      <c r="J15" s="651">
        <v>0</v>
      </c>
      <c r="K15" s="652">
        <v>0.35418936354141878</v>
      </c>
      <c r="L15" s="651"/>
      <c r="M15" s="651"/>
      <c r="N15" s="651">
        <v>0.31316060323644807</v>
      </c>
      <c r="O15" s="651">
        <v>0.28092414058413279</v>
      </c>
      <c r="P15" s="651">
        <v>0.2997007152065409</v>
      </c>
      <c r="Q15" s="651">
        <v>0.31449277701464778</v>
      </c>
      <c r="R15" s="651">
        <v>0.32190174874371041</v>
      </c>
    </row>
    <row r="16" spans="2:18">
      <c r="F16" s="650" t="s">
        <v>1898</v>
      </c>
      <c r="G16" s="530"/>
      <c r="H16" s="530"/>
      <c r="I16" s="651"/>
      <c r="J16" s="651">
        <v>0</v>
      </c>
      <c r="K16" s="652">
        <v>0.20038544508812006</v>
      </c>
      <c r="L16" s="651"/>
      <c r="M16" s="651"/>
      <c r="N16" s="651">
        <v>0.19805615622998887</v>
      </c>
      <c r="O16" s="651">
        <v>0.16175012036210476</v>
      </c>
      <c r="P16" s="651">
        <v>0.17691788209463111</v>
      </c>
      <c r="Q16" s="651">
        <v>0.17119169845454066</v>
      </c>
      <c r="R16" s="651">
        <v>0.16793986596859223</v>
      </c>
    </row>
    <row r="17" spans="4:20">
      <c r="F17" s="650" t="s">
        <v>1619</v>
      </c>
      <c r="G17" s="530"/>
      <c r="H17" s="530"/>
      <c r="I17" s="651"/>
      <c r="J17" s="651">
        <v>0</v>
      </c>
      <c r="K17" s="652">
        <v>7.8116257257864974E-2</v>
      </c>
      <c r="L17" s="651"/>
      <c r="M17" s="651"/>
      <c r="N17" s="651">
        <v>9.8538905524288456E-2</v>
      </c>
      <c r="O17" s="651">
        <v>8.2479347280445953E-2</v>
      </c>
      <c r="P17" s="651">
        <v>9.3145479544217119E-2</v>
      </c>
      <c r="Q17" s="651">
        <v>9.8546486129114333E-2</v>
      </c>
      <c r="R17" s="651">
        <v>9.8850284683846448E-2</v>
      </c>
    </row>
    <row r="18" spans="4:20">
      <c r="F18" s="653" t="s">
        <v>1921</v>
      </c>
      <c r="G18" s="598"/>
      <c r="H18" s="598"/>
      <c r="I18" s="654"/>
      <c r="J18" s="654">
        <v>0</v>
      </c>
      <c r="K18" s="655">
        <v>0.12398150808655203</v>
      </c>
      <c r="L18" s="654"/>
      <c r="M18" s="654"/>
      <c r="N18" s="654">
        <v>0.13782615727834999</v>
      </c>
      <c r="O18" s="654">
        <v>7.3523472036017015E-2</v>
      </c>
      <c r="P18" s="654">
        <v>6.3434536932691854E-2</v>
      </c>
      <c r="Q18" s="654">
        <v>5.6275967628319538E-2</v>
      </c>
      <c r="R18" s="654">
        <v>4.6101053945865521E-2</v>
      </c>
    </row>
    <row r="19" spans="4:20">
      <c r="G19" s="577"/>
      <c r="I19" s="631"/>
      <c r="J19" s="631" t="b">
        <v>1</v>
      </c>
      <c r="K19" s="656" t="b">
        <v>1</v>
      </c>
      <c r="L19" s="656"/>
      <c r="M19" s="656"/>
      <c r="N19" s="630"/>
      <c r="P19" s="509"/>
    </row>
    <row r="20" spans="4:20">
      <c r="G20" s="577"/>
      <c r="I20" s="631"/>
      <c r="J20" s="631"/>
      <c r="K20" s="631"/>
      <c r="L20" s="912"/>
      <c r="M20" s="631"/>
      <c r="N20" s="630"/>
      <c r="P20" s="509"/>
    </row>
    <row r="21" spans="4:20">
      <c r="G21" s="577"/>
      <c r="I21" s="631"/>
      <c r="J21" s="631"/>
      <c r="K21" s="631"/>
      <c r="L21" s="631"/>
      <c r="M21" s="631"/>
      <c r="N21" s="630"/>
      <c r="P21" s="509"/>
    </row>
    <row r="22" spans="4:20">
      <c r="J22" s="509"/>
      <c r="K22" s="509"/>
      <c r="L22" s="509"/>
      <c r="M22" s="509"/>
      <c r="N22" s="509"/>
      <c r="O22" s="509"/>
      <c r="P22" s="509"/>
      <c r="Q22" s="509"/>
      <c r="R22" s="509"/>
    </row>
    <row r="23" spans="4:20">
      <c r="F23" s="657"/>
      <c r="G23" s="657"/>
      <c r="H23" s="657"/>
      <c r="I23" s="658" t="s">
        <v>2220</v>
      </c>
      <c r="J23" s="658" t="s">
        <v>2220</v>
      </c>
      <c r="K23" s="658" t="s">
        <v>2221</v>
      </c>
      <c r="L23" s="658"/>
      <c r="M23" s="658"/>
      <c r="N23" s="659"/>
      <c r="O23" s="659"/>
      <c r="P23" s="659"/>
      <c r="Q23" s="659"/>
      <c r="R23" s="659"/>
    </row>
    <row r="24" spans="4:20">
      <c r="D24" s="502" t="s">
        <v>1652</v>
      </c>
      <c r="F24" s="570" t="s">
        <v>2222</v>
      </c>
      <c r="I24" s="660"/>
      <c r="J24" s="660"/>
      <c r="K24" s="660" t="b">
        <v>1</v>
      </c>
      <c r="L24" s="660"/>
      <c r="M24" s="660"/>
      <c r="N24" s="660"/>
      <c r="O24" s="660"/>
      <c r="P24" s="660"/>
      <c r="Q24" s="660"/>
      <c r="R24" s="660"/>
      <c r="T24" s="510" t="s">
        <v>2223</v>
      </c>
    </row>
    <row r="25" spans="4:20">
      <c r="F25" s="546" t="s">
        <v>2093</v>
      </c>
      <c r="G25" s="547"/>
      <c r="H25" s="512"/>
      <c r="I25" s="661" t="s">
        <v>2047</v>
      </c>
      <c r="J25" s="661" t="s">
        <v>2048</v>
      </c>
      <c r="K25" s="662" t="s">
        <v>2049</v>
      </c>
      <c r="L25" s="661" t="s">
        <v>3118</v>
      </c>
      <c r="M25" s="661" t="s">
        <v>3120</v>
      </c>
      <c r="N25" s="632" t="s">
        <v>2050</v>
      </c>
      <c r="O25" s="632" t="s">
        <v>2051</v>
      </c>
      <c r="P25" s="632" t="s">
        <v>2052</v>
      </c>
      <c r="Q25" s="632" t="s">
        <v>2053</v>
      </c>
      <c r="R25" s="632" t="s">
        <v>2054</v>
      </c>
      <c r="T25" s="516"/>
    </row>
    <row r="26" spans="4:20">
      <c r="F26" s="548" t="s">
        <v>173</v>
      </c>
      <c r="G26" s="539"/>
      <c r="H26" s="539"/>
      <c r="I26" s="663"/>
      <c r="J26" s="663"/>
      <c r="K26" s="664">
        <f>SUM(K27:K30)</f>
        <v>5670.3718597258357</v>
      </c>
      <c r="L26" s="663"/>
      <c r="M26" s="663"/>
      <c r="N26" s="663">
        <f>SUM(N27:N30)</f>
        <v>4801.3430000367925</v>
      </c>
      <c r="O26" s="663">
        <f>SUM(O27:O30)</f>
        <v>6933.76165187277</v>
      </c>
      <c r="P26" s="663">
        <f t="shared" ref="P26:R26" si="6">SUM(P27:P30)</f>
        <v>9254.2713106476349</v>
      </c>
      <c r="Q26" s="663">
        <f t="shared" si="6"/>
        <v>11070.738804920707</v>
      </c>
      <c r="R26" s="663">
        <f t="shared" si="6"/>
        <v>12509.935668466425</v>
      </c>
      <c r="T26" s="519"/>
    </row>
    <row r="27" spans="4:20">
      <c r="F27" s="520" t="s">
        <v>2224</v>
      </c>
      <c r="I27" s="660"/>
      <c r="J27" s="660"/>
      <c r="K27" s="665">
        <f>SUMIF($F$40:$F$334,F27,$K$40:$K$334)</f>
        <v>5255.8443351583928</v>
      </c>
      <c r="L27" s="660"/>
      <c r="M27" s="660"/>
      <c r="N27" s="660">
        <f>SUMIF($F$40:$F$334,F27,$N$40:$N$334)</f>
        <v>4258.8031283172377</v>
      </c>
      <c r="O27" s="660">
        <f>SUMIF($F$40:$F$334,$F$27,$O$40:$O$334)</f>
        <v>6125.0203874754516</v>
      </c>
      <c r="P27" s="660">
        <f>SUMIF($F$40:$F$334,$F$27,$P$40:$P$334)</f>
        <v>8206.5048155098066</v>
      </c>
      <c r="Q27" s="660">
        <f>SUMIF($F$40:$F$334,$F$27,$Q$40:$Q$334)</f>
        <v>9868.3361759844338</v>
      </c>
      <c r="R27" s="660">
        <f>SUMIF($F$40:$F$334,$F$27,$R$40:$R$334)</f>
        <v>11176.381877805024</v>
      </c>
      <c r="T27" s="519" t="s">
        <v>2225</v>
      </c>
    </row>
    <row r="28" spans="4:20">
      <c r="F28" s="520" t="s">
        <v>2226</v>
      </c>
      <c r="I28" s="660"/>
      <c r="J28" s="660"/>
      <c r="K28" s="665">
        <f t="shared" ref="K28:R30" si="7">K45+K66+K108+K130+K152+K174+K196+K218+K240+K262+K283+K305+K327</f>
        <v>15.429</v>
      </c>
      <c r="L28" s="660"/>
      <c r="M28" s="660"/>
      <c r="N28" s="660">
        <f t="shared" si="7"/>
        <v>11.707575665377647</v>
      </c>
      <c r="O28" s="660">
        <f t="shared" si="7"/>
        <v>16.315961693779499</v>
      </c>
      <c r="P28" s="660">
        <f t="shared" si="7"/>
        <v>19.212954843260412</v>
      </c>
      <c r="Q28" s="660">
        <f t="shared" si="7"/>
        <v>19.866195307931264</v>
      </c>
      <c r="R28" s="660">
        <f t="shared" si="7"/>
        <v>20.56151214370886</v>
      </c>
      <c r="T28" s="519" t="s">
        <v>2227</v>
      </c>
    </row>
    <row r="29" spans="4:20">
      <c r="F29" s="520" t="s">
        <v>1292</v>
      </c>
      <c r="I29" s="660"/>
      <c r="J29" s="660"/>
      <c r="K29" s="665">
        <f t="shared" si="7"/>
        <v>158.63472200000001</v>
      </c>
      <c r="L29" s="660"/>
      <c r="M29" s="660"/>
      <c r="N29" s="660">
        <f t="shared" si="7"/>
        <v>354.90026069310323</v>
      </c>
      <c r="O29" s="660">
        <f t="shared" si="7"/>
        <v>510.4183656229543</v>
      </c>
      <c r="P29" s="660">
        <f t="shared" si="7"/>
        <v>683.87540129248396</v>
      </c>
      <c r="Q29" s="660">
        <f t="shared" si="7"/>
        <v>822.58254812546124</v>
      </c>
      <c r="R29" s="660">
        <f t="shared" si="7"/>
        <v>933.67940414286488</v>
      </c>
      <c r="T29" s="519" t="s">
        <v>2352</v>
      </c>
    </row>
    <row r="30" spans="4:20">
      <c r="F30" s="552" t="s">
        <v>1293</v>
      </c>
      <c r="G30" s="553"/>
      <c r="H30" s="553"/>
      <c r="I30" s="666"/>
      <c r="J30" s="666"/>
      <c r="K30" s="667">
        <f t="shared" si="7"/>
        <v>240.46380256744328</v>
      </c>
      <c r="L30" s="666"/>
      <c r="M30" s="666"/>
      <c r="N30" s="666">
        <f t="shared" si="7"/>
        <v>175.9320353610741</v>
      </c>
      <c r="O30" s="666">
        <f t="shared" si="7"/>
        <v>282.00693708058492</v>
      </c>
      <c r="P30" s="666">
        <f t="shared" si="7"/>
        <v>344.67813900208415</v>
      </c>
      <c r="Q30" s="666">
        <f t="shared" si="7"/>
        <v>359.95388550288067</v>
      </c>
      <c r="R30" s="666">
        <f t="shared" si="7"/>
        <v>379.31287437482632</v>
      </c>
      <c r="T30" s="519" t="s">
        <v>2354</v>
      </c>
    </row>
    <row r="31" spans="4:20" s="530" customFormat="1" ht="12.75" thickBot="1">
      <c r="F31" s="668" t="s">
        <v>2228</v>
      </c>
      <c r="I31" s="669"/>
      <c r="J31" s="669"/>
      <c r="K31" s="670"/>
      <c r="L31" s="669"/>
      <c r="M31" s="669"/>
      <c r="N31" s="669"/>
      <c r="O31" s="669"/>
      <c r="P31" s="669"/>
      <c r="Q31" s="669"/>
      <c r="R31" s="669"/>
      <c r="T31" s="519"/>
    </row>
    <row r="32" spans="4:20" s="530" customFormat="1" ht="12.75" thickBot="1">
      <c r="F32" s="671" t="s">
        <v>2226</v>
      </c>
      <c r="G32" s="582"/>
      <c r="I32" s="672"/>
      <c r="J32" s="672"/>
      <c r="K32" s="673">
        <f>K28/$K$27</f>
        <v>2.9355892252724081E-3</v>
      </c>
      <c r="L32" s="672"/>
      <c r="M32" s="672"/>
      <c r="N32" s="672">
        <f t="shared" ref="N32:R34" si="8">N28/N$27</f>
        <v>2.7490295542268021E-3</v>
      </c>
      <c r="O32" s="672">
        <f t="shared" si="8"/>
        <v>2.6638216139072226E-3</v>
      </c>
      <c r="P32" s="672">
        <f t="shared" si="8"/>
        <v>2.3411860804552348E-3</v>
      </c>
      <c r="Q32" s="672">
        <f t="shared" si="8"/>
        <v>2.0131251057577066E-3</v>
      </c>
      <c r="R32" s="672">
        <f t="shared" si="8"/>
        <v>1.8397288468231026E-3</v>
      </c>
      <c r="T32" s="519"/>
    </row>
    <row r="33" spans="5:20" s="530" customFormat="1" ht="12.75" thickBot="1">
      <c r="F33" s="671" t="s">
        <v>1292</v>
      </c>
      <c r="G33" s="582"/>
      <c r="I33" s="672"/>
      <c r="J33" s="672"/>
      <c r="K33" s="673">
        <f>K29/$K$27</f>
        <v>3.0182538120246537E-2</v>
      </c>
      <c r="L33" s="672"/>
      <c r="M33" s="672"/>
      <c r="N33" s="672">
        <f t="shared" si="8"/>
        <v>8.3333333333333356E-2</v>
      </c>
      <c r="O33" s="672">
        <f t="shared" si="8"/>
        <v>8.3333333333333329E-2</v>
      </c>
      <c r="P33" s="672">
        <f t="shared" si="8"/>
        <v>8.3333333333333343E-2</v>
      </c>
      <c r="Q33" s="672">
        <f t="shared" si="8"/>
        <v>8.3355748472300401E-2</v>
      </c>
      <c r="R33" s="672">
        <f t="shared" si="8"/>
        <v>8.3540399241103416E-2</v>
      </c>
      <c r="T33" s="519"/>
    </row>
    <row r="34" spans="5:20" s="530" customFormat="1" ht="12.75" thickBot="1">
      <c r="F34" s="674" t="s">
        <v>1293</v>
      </c>
      <c r="G34" s="582"/>
      <c r="H34" s="598"/>
      <c r="I34" s="675"/>
      <c r="J34" s="675"/>
      <c r="K34" s="676">
        <f>K30/$K$27</f>
        <v>4.5751697963900322E-2</v>
      </c>
      <c r="L34" s="675"/>
      <c r="M34" s="675"/>
      <c r="N34" s="675">
        <f t="shared" si="8"/>
        <v>4.1310206191801438E-2</v>
      </c>
      <c r="O34" s="675">
        <f t="shared" si="8"/>
        <v>4.6041795657894888E-2</v>
      </c>
      <c r="P34" s="675">
        <f t="shared" si="8"/>
        <v>4.2000601565560888E-2</v>
      </c>
      <c r="Q34" s="675">
        <f t="shared" si="8"/>
        <v>3.647564078520793E-2</v>
      </c>
      <c r="R34" s="675">
        <f t="shared" si="8"/>
        <v>3.3938789719425828E-2</v>
      </c>
      <c r="T34" s="519"/>
    </row>
    <row r="35" spans="5:20" s="530" customFormat="1">
      <c r="F35" s="576" t="s">
        <v>2102</v>
      </c>
      <c r="G35" s="576"/>
      <c r="H35" s="576"/>
      <c r="I35" s="677"/>
      <c r="J35" s="677"/>
      <c r="K35" s="677"/>
      <c r="L35" s="677"/>
      <c r="M35" s="677"/>
      <c r="N35" s="562">
        <v>2.7999999999999997E-2</v>
      </c>
      <c r="O35" s="562">
        <v>4.0999999999999995E-2</v>
      </c>
      <c r="P35" s="562">
        <v>3.4000000000000002E-2</v>
      </c>
      <c r="Q35" s="562">
        <v>3.5000000000000003E-2</v>
      </c>
      <c r="R35" s="562">
        <v>3.5000000000000003E-2</v>
      </c>
      <c r="T35" s="519"/>
    </row>
    <row r="36" spans="5:20">
      <c r="I36" s="660"/>
      <c r="J36" s="660"/>
      <c r="K36" s="660"/>
      <c r="L36" s="660"/>
      <c r="M36" s="660"/>
      <c r="N36" s="660"/>
      <c r="O36" s="660"/>
      <c r="P36" s="660"/>
      <c r="Q36" s="660"/>
      <c r="R36" s="660"/>
      <c r="T36" s="519"/>
    </row>
    <row r="37" spans="5:20">
      <c r="I37" s="660"/>
      <c r="J37" s="660"/>
      <c r="K37" s="660"/>
      <c r="L37" s="660"/>
      <c r="M37" s="660"/>
      <c r="N37" s="660"/>
      <c r="O37" s="660"/>
      <c r="P37" s="660"/>
      <c r="Q37" s="660"/>
      <c r="R37" s="660"/>
      <c r="T37" s="519"/>
    </row>
    <row r="38" spans="5:20" hidden="1" outlineLevel="1">
      <c r="F38" s="570" t="s">
        <v>2229</v>
      </c>
      <c r="I38" s="660"/>
      <c r="J38" s="660"/>
      <c r="K38" s="660" t="b">
        <v>1</v>
      </c>
      <c r="L38" s="660"/>
      <c r="M38" s="660"/>
      <c r="T38" s="519"/>
    </row>
    <row r="39" spans="5:20" hidden="1" outlineLevel="1">
      <c r="F39" s="546" t="s">
        <v>2093</v>
      </c>
      <c r="G39" s="512"/>
      <c r="H39" s="512"/>
      <c r="I39" s="513" t="s">
        <v>2047</v>
      </c>
      <c r="J39" s="513" t="s">
        <v>2048</v>
      </c>
      <c r="K39" s="514" t="s">
        <v>2049</v>
      </c>
      <c r="L39" s="513" t="s">
        <v>3118</v>
      </c>
      <c r="M39" s="513" t="s">
        <v>3120</v>
      </c>
      <c r="N39" s="571" t="s">
        <v>2050</v>
      </c>
      <c r="O39" s="571" t="s">
        <v>2051</v>
      </c>
      <c r="P39" s="571" t="s">
        <v>2052</v>
      </c>
      <c r="Q39" s="571" t="s">
        <v>2053</v>
      </c>
      <c r="R39" s="571" t="s">
        <v>2054</v>
      </c>
      <c r="T39" s="519"/>
    </row>
    <row r="40" spans="5:20" hidden="1" outlineLevel="1">
      <c r="E40" s="502" t="s">
        <v>1965</v>
      </c>
      <c r="F40" s="548" t="s">
        <v>173</v>
      </c>
      <c r="G40" s="539"/>
      <c r="H40" s="539"/>
      <c r="I40" s="663"/>
      <c r="J40" s="663"/>
      <c r="K40" s="664">
        <f>K41+K47+K46</f>
        <v>598.67507499999999</v>
      </c>
      <c r="L40" s="663"/>
      <c r="M40" s="663"/>
      <c r="N40" s="663">
        <f>N41+N46+N47</f>
        <v>804.38369618410593</v>
      </c>
      <c r="O40" s="663">
        <f t="shared" ref="O40:R40" si="9">O41+O46+O47</f>
        <v>826.90643967726089</v>
      </c>
      <c r="P40" s="663">
        <f t="shared" si="9"/>
        <v>860.80960370402863</v>
      </c>
      <c r="Q40" s="663">
        <f t="shared" si="9"/>
        <v>890.07713022996552</v>
      </c>
      <c r="R40" s="663">
        <f t="shared" si="9"/>
        <v>921.22982978801429</v>
      </c>
      <c r="T40" s="519"/>
    </row>
    <row r="41" spans="5:20" hidden="1" outlineLevel="1">
      <c r="E41" s="502" t="s">
        <v>1965</v>
      </c>
      <c r="F41" s="678" t="s">
        <v>1894</v>
      </c>
      <c r="G41" s="507"/>
      <c r="H41" s="507"/>
      <c r="I41" s="679"/>
      <c r="J41" s="679"/>
      <c r="K41" s="680">
        <f>K42</f>
        <v>576.41506600000002</v>
      </c>
      <c r="L41" s="679"/>
      <c r="M41" s="679"/>
      <c r="N41" s="679">
        <f>N42</f>
        <v>716.95059971266664</v>
      </c>
      <c r="O41" s="679">
        <f t="shared" ref="O41:R41" si="10">O42</f>
        <v>737.02521650462131</v>
      </c>
      <c r="P41" s="679">
        <f t="shared" si="10"/>
        <v>767.24325038131076</v>
      </c>
      <c r="Q41" s="679">
        <f t="shared" si="10"/>
        <v>793.32952089427533</v>
      </c>
      <c r="R41" s="679">
        <f t="shared" si="10"/>
        <v>821.09605412557494</v>
      </c>
      <c r="T41" s="519"/>
    </row>
    <row r="42" spans="5:20" hidden="1" outlineLevel="1">
      <c r="E42" s="502" t="s">
        <v>1965</v>
      </c>
      <c r="F42" s="681" t="s">
        <v>2230</v>
      </c>
      <c r="I42" s="682"/>
      <c r="J42" s="682"/>
      <c r="K42" s="683">
        <v>576.41506600000002</v>
      </c>
      <c r="L42" s="682"/>
      <c r="M42" s="682"/>
      <c r="N42" s="660">
        <f>N43*N44</f>
        <v>716.95059971266664</v>
      </c>
      <c r="O42" s="660">
        <f t="shared" ref="O42:R42" si="11">O43*O44</f>
        <v>737.02521650462131</v>
      </c>
      <c r="P42" s="660">
        <f t="shared" si="11"/>
        <v>767.24325038131076</v>
      </c>
      <c r="Q42" s="660">
        <f t="shared" si="11"/>
        <v>793.32952089427533</v>
      </c>
      <c r="R42" s="660">
        <f t="shared" si="11"/>
        <v>821.09605412557494</v>
      </c>
      <c r="T42" s="519" t="s">
        <v>2231</v>
      </c>
    </row>
    <row r="43" spans="5:20" hidden="1" outlineLevel="1">
      <c r="F43" s="684" t="s">
        <v>2232</v>
      </c>
      <c r="G43" s="685"/>
      <c r="H43" s="530"/>
      <c r="I43" s="686"/>
      <c r="J43" s="686"/>
      <c r="K43" s="687">
        <v>15.333333333333334</v>
      </c>
      <c r="L43" s="686"/>
      <c r="M43" s="686"/>
      <c r="N43" s="669">
        <v>15.333333333333334</v>
      </c>
      <c r="O43" s="669">
        <v>15.333333333333334</v>
      </c>
      <c r="P43" s="669">
        <v>15.333333333333334</v>
      </c>
      <c r="Q43" s="669">
        <v>15.333333333333334</v>
      </c>
      <c r="R43" s="669">
        <v>15.333333333333334</v>
      </c>
      <c r="T43" s="519" t="s">
        <v>2233</v>
      </c>
    </row>
    <row r="44" spans="5:20" hidden="1" outlineLevel="1">
      <c r="F44" s="684" t="s">
        <v>2234</v>
      </c>
      <c r="G44" s="530"/>
      <c r="H44" s="530"/>
      <c r="I44" s="669"/>
      <c r="J44" s="669"/>
      <c r="K44" s="670">
        <f>K42/K43</f>
        <v>37.59228691304348</v>
      </c>
      <c r="L44" s="669"/>
      <c r="M44" s="669"/>
      <c r="N44" s="686">
        <f>K44*(1+N52)+8</f>
        <v>46.757647807347823</v>
      </c>
      <c r="O44" s="686">
        <f t="shared" ref="O44:R44" si="12">N44*(1+O52)</f>
        <v>48.066861945953562</v>
      </c>
      <c r="P44" s="686">
        <f t="shared" si="12"/>
        <v>50.037603285737653</v>
      </c>
      <c r="Q44" s="686">
        <f t="shared" si="12"/>
        <v>51.738881797452734</v>
      </c>
      <c r="R44" s="686">
        <f t="shared" si="12"/>
        <v>53.549742660363577</v>
      </c>
      <c r="T44" s="519" t="s">
        <v>2235</v>
      </c>
    </row>
    <row r="45" spans="5:20" hidden="1" outlineLevel="1">
      <c r="E45" s="502" t="s">
        <v>1965</v>
      </c>
      <c r="F45" s="520" t="s">
        <v>2236</v>
      </c>
      <c r="I45" s="660"/>
      <c r="J45" s="660"/>
      <c r="K45" s="683">
        <v>0</v>
      </c>
      <c r="L45" s="682"/>
      <c r="M45" s="682"/>
      <c r="N45" s="660">
        <v>0</v>
      </c>
      <c r="O45" s="660">
        <v>0</v>
      </c>
      <c r="P45" s="660">
        <v>0</v>
      </c>
      <c r="Q45" s="660">
        <v>0</v>
      </c>
      <c r="R45" s="660">
        <v>0</v>
      </c>
      <c r="T45" s="519"/>
    </row>
    <row r="46" spans="5:20" hidden="1" outlineLevel="1">
      <c r="E46" s="502" t="s">
        <v>1965</v>
      </c>
      <c r="F46" s="520" t="s">
        <v>1292</v>
      </c>
      <c r="I46" s="660"/>
      <c r="J46" s="660"/>
      <c r="K46" s="665">
        <v>0</v>
      </c>
      <c r="L46" s="660"/>
      <c r="M46" s="660"/>
      <c r="N46" s="660">
        <f>N41/12</f>
        <v>59.745883309388887</v>
      </c>
      <c r="O46" s="660">
        <f t="shared" ref="O46:R46" si="13">O41/12</f>
        <v>61.418768042051774</v>
      </c>
      <c r="P46" s="660">
        <f t="shared" si="13"/>
        <v>63.936937531775897</v>
      </c>
      <c r="Q46" s="660">
        <f t="shared" si="13"/>
        <v>66.110793407856278</v>
      </c>
      <c r="R46" s="660">
        <f t="shared" si="13"/>
        <v>68.424671177131245</v>
      </c>
      <c r="T46" s="519"/>
    </row>
    <row r="47" spans="5:20" hidden="1" outlineLevel="1">
      <c r="E47" s="502" t="s">
        <v>1965</v>
      </c>
      <c r="F47" s="552" t="s">
        <v>1293</v>
      </c>
      <c r="G47" s="553"/>
      <c r="H47" s="553"/>
      <c r="I47" s="666"/>
      <c r="J47" s="666"/>
      <c r="K47" s="667">
        <v>22.260009</v>
      </c>
      <c r="L47" s="666"/>
      <c r="M47" s="666"/>
      <c r="N47" s="666">
        <f>N42*N51</f>
        <v>27.687213162050412</v>
      </c>
      <c r="O47" s="666">
        <f t="shared" ref="O47:R47" si="14">O42*O51</f>
        <v>28.462455130587824</v>
      </c>
      <c r="P47" s="666">
        <f t="shared" si="14"/>
        <v>29.629415790941923</v>
      </c>
      <c r="Q47" s="666">
        <f t="shared" si="14"/>
        <v>30.63681592783395</v>
      </c>
      <c r="R47" s="666">
        <f t="shared" si="14"/>
        <v>31.709104485308135</v>
      </c>
      <c r="T47" s="519"/>
    </row>
    <row r="48" spans="5:20" ht="12.75" hidden="1" outlineLevel="1" thickBot="1">
      <c r="F48" s="668" t="s">
        <v>2228</v>
      </c>
      <c r="G48" s="530"/>
      <c r="H48" s="530"/>
      <c r="I48" s="669"/>
      <c r="J48" s="669"/>
      <c r="K48" s="670"/>
      <c r="L48" s="669"/>
      <c r="M48" s="669"/>
      <c r="N48" s="669"/>
      <c r="O48" s="669"/>
      <c r="P48" s="669"/>
      <c r="Q48" s="669"/>
      <c r="R48" s="669"/>
      <c r="T48" s="519"/>
    </row>
    <row r="49" spans="5:20" ht="12.75" hidden="1" outlineLevel="1" thickBot="1">
      <c r="F49" s="671" t="s">
        <v>2226</v>
      </c>
      <c r="G49" s="582"/>
      <c r="H49" s="530"/>
      <c r="I49" s="672"/>
      <c r="J49" s="672"/>
      <c r="K49" s="673">
        <v>0</v>
      </c>
      <c r="L49" s="672"/>
      <c r="M49" s="672"/>
      <c r="N49" s="688">
        <v>0</v>
      </c>
      <c r="O49" s="688">
        <v>0</v>
      </c>
      <c r="P49" s="688">
        <v>0</v>
      </c>
      <c r="Q49" s="688">
        <v>0</v>
      </c>
      <c r="R49" s="688">
        <v>0</v>
      </c>
      <c r="T49" s="519"/>
    </row>
    <row r="50" spans="5:20" ht="12.75" hidden="1" outlineLevel="1" thickBot="1">
      <c r="F50" s="671" t="s">
        <v>1292</v>
      </c>
      <c r="G50" s="582"/>
      <c r="H50" s="530"/>
      <c r="I50" s="672"/>
      <c r="J50" s="672"/>
      <c r="K50" s="673">
        <v>0</v>
      </c>
      <c r="L50" s="672"/>
      <c r="M50" s="672"/>
      <c r="N50" s="688">
        <v>8.3333333333333329E-2</v>
      </c>
      <c r="O50" s="688">
        <v>8.3333333333333329E-2</v>
      </c>
      <c r="P50" s="688">
        <v>8.3333333333333329E-2</v>
      </c>
      <c r="Q50" s="688">
        <v>8.3333333333333329E-2</v>
      </c>
      <c r="R50" s="688">
        <v>8.3333333333333329E-2</v>
      </c>
      <c r="T50" s="519"/>
    </row>
    <row r="51" spans="5:20" ht="12.75" hidden="1" outlineLevel="1" thickBot="1">
      <c r="F51" s="674" t="s">
        <v>1293</v>
      </c>
      <c r="G51" s="582"/>
      <c r="H51" s="598"/>
      <c r="I51" s="675"/>
      <c r="J51" s="675"/>
      <c r="K51" s="676">
        <f>K47/K42</f>
        <v>3.8618020785737062E-2</v>
      </c>
      <c r="L51" s="675"/>
      <c r="M51" s="675"/>
      <c r="N51" s="675">
        <f>K51</f>
        <v>3.8618020785737062E-2</v>
      </c>
      <c r="O51" s="675">
        <f t="shared" ref="O51:R51" si="15">N51</f>
        <v>3.8618020785737062E-2</v>
      </c>
      <c r="P51" s="675">
        <f t="shared" si="15"/>
        <v>3.8618020785737062E-2</v>
      </c>
      <c r="Q51" s="675">
        <f t="shared" si="15"/>
        <v>3.8618020785737062E-2</v>
      </c>
      <c r="R51" s="675">
        <f t="shared" si="15"/>
        <v>3.8618020785737062E-2</v>
      </c>
      <c r="T51" s="519"/>
    </row>
    <row r="52" spans="5:20" hidden="1" outlineLevel="1">
      <c r="F52" s="576" t="s">
        <v>2102</v>
      </c>
      <c r="G52" s="576"/>
      <c r="H52" s="576"/>
      <c r="I52" s="677"/>
      <c r="J52" s="677"/>
      <c r="K52" s="689">
        <f>K47/K42</f>
        <v>3.8618020785737062E-2</v>
      </c>
      <c r="L52" s="689"/>
      <c r="M52" s="689"/>
      <c r="N52" s="562">
        <v>3.1E-2</v>
      </c>
      <c r="O52" s="562">
        <v>2.7999999999999997E-2</v>
      </c>
      <c r="P52" s="562">
        <v>4.0999999999999995E-2</v>
      </c>
      <c r="Q52" s="562">
        <v>3.4000000000000002E-2</v>
      </c>
      <c r="R52" s="562">
        <v>3.5000000000000003E-2</v>
      </c>
      <c r="T52" s="519"/>
    </row>
    <row r="53" spans="5:20" hidden="1" outlineLevel="1">
      <c r="I53" s="509"/>
      <c r="J53" s="509"/>
      <c r="K53" s="509"/>
      <c r="L53" s="509"/>
      <c r="M53" s="509"/>
      <c r="N53" s="509"/>
      <c r="O53" s="509"/>
      <c r="P53" s="509"/>
      <c r="Q53" s="509"/>
      <c r="R53" s="509"/>
      <c r="T53" s="519"/>
    </row>
    <row r="54" spans="5:20" hidden="1" outlineLevel="1">
      <c r="I54" s="509"/>
      <c r="J54" s="509"/>
      <c r="K54" s="509"/>
      <c r="L54" s="509"/>
      <c r="M54" s="509"/>
      <c r="N54" s="509"/>
      <c r="O54" s="509"/>
      <c r="P54" s="509"/>
      <c r="Q54" s="509"/>
      <c r="R54" s="509"/>
      <c r="T54" s="519"/>
    </row>
    <row r="55" spans="5:20" hidden="1" outlineLevel="1">
      <c r="I55" s="509"/>
      <c r="J55" s="509"/>
      <c r="K55" s="509"/>
      <c r="L55" s="509"/>
      <c r="M55" s="509"/>
      <c r="N55" s="509"/>
      <c r="O55" s="509"/>
      <c r="P55" s="509"/>
      <c r="Q55" s="509"/>
      <c r="R55" s="509"/>
      <c r="T55" s="519"/>
    </row>
    <row r="56" spans="5:20" hidden="1" outlineLevel="1">
      <c r="F56" s="543" t="s">
        <v>2237</v>
      </c>
      <c r="G56" s="690"/>
      <c r="H56" s="690"/>
      <c r="I56" s="660"/>
      <c r="J56" s="660"/>
      <c r="K56" s="660" t="b">
        <v>1</v>
      </c>
      <c r="L56" s="660"/>
      <c r="M56" s="660"/>
      <c r="N56" s="660" t="b">
        <v>1</v>
      </c>
      <c r="O56" s="660" t="b">
        <v>1</v>
      </c>
      <c r="P56" s="660" t="b">
        <v>1</v>
      </c>
      <c r="Q56" s="660" t="b">
        <v>1</v>
      </c>
      <c r="R56" s="660" t="b">
        <v>1</v>
      </c>
      <c r="T56" s="519"/>
    </row>
    <row r="57" spans="5:20" hidden="1" outlineLevel="1">
      <c r="F57" s="546" t="s">
        <v>2093</v>
      </c>
      <c r="G57" s="512"/>
      <c r="H57" s="512"/>
      <c r="I57" s="513" t="s">
        <v>2047</v>
      </c>
      <c r="J57" s="513" t="s">
        <v>2048</v>
      </c>
      <c r="K57" s="514" t="s">
        <v>2049</v>
      </c>
      <c r="L57" s="513" t="s">
        <v>3118</v>
      </c>
      <c r="M57" s="513" t="s">
        <v>3120</v>
      </c>
      <c r="N57" s="571" t="s">
        <v>2050</v>
      </c>
      <c r="O57" s="571" t="s">
        <v>2051</v>
      </c>
      <c r="P57" s="571" t="s">
        <v>2052</v>
      </c>
      <c r="Q57" s="571" t="s">
        <v>2053</v>
      </c>
      <c r="R57" s="571" t="s">
        <v>2054</v>
      </c>
      <c r="T57" s="519"/>
    </row>
    <row r="58" spans="5:20" hidden="1" outlineLevel="1">
      <c r="E58" s="502" t="s">
        <v>1925</v>
      </c>
      <c r="F58" s="548" t="s">
        <v>173</v>
      </c>
      <c r="G58" s="539"/>
      <c r="H58" s="539"/>
      <c r="I58" s="663"/>
      <c r="J58" s="663"/>
      <c r="K58" s="664">
        <f>K59+SUM(K66:K68)</f>
        <v>1790.3411020000001</v>
      </c>
      <c r="L58" s="663">
        <f>'손익계산서(10월)'!E14/10^6</f>
        <v>741.34956899999997</v>
      </c>
      <c r="M58" s="663"/>
      <c r="N58" s="663">
        <f>N59+SUM(N66:N68)</f>
        <v>1364.8005463482339</v>
      </c>
      <c r="O58" s="663">
        <f t="shared" ref="O58:R58" si="16">O59+SUM(O66:O68)</f>
        <v>1403.0149616459842</v>
      </c>
      <c r="P58" s="663">
        <f t="shared" si="16"/>
        <v>1460.5385750734695</v>
      </c>
      <c r="Q58" s="663">
        <f t="shared" si="16"/>
        <v>1510.1968866259676</v>
      </c>
      <c r="R58" s="663">
        <f t="shared" si="16"/>
        <v>1563.0537776578763</v>
      </c>
      <c r="T58" s="519"/>
    </row>
    <row r="59" spans="5:20" hidden="1" outlineLevel="1">
      <c r="E59" s="502" t="s">
        <v>1925</v>
      </c>
      <c r="F59" s="678" t="s">
        <v>1894</v>
      </c>
      <c r="G59" s="507"/>
      <c r="H59" s="507"/>
      <c r="I59" s="679"/>
      <c r="J59" s="679"/>
      <c r="K59" s="680">
        <f>K60+K65</f>
        <v>1524.8523580000001</v>
      </c>
      <c r="L59" s="679"/>
      <c r="M59" s="679"/>
      <c r="N59" s="679">
        <f>N60+N65</f>
        <v>1171.5576327594886</v>
      </c>
      <c r="O59" s="679">
        <f t="shared" ref="O59:R59" si="17">O60+O65</f>
        <v>1204.3612464767541</v>
      </c>
      <c r="P59" s="679">
        <f t="shared" si="17"/>
        <v>1253.740057582301</v>
      </c>
      <c r="Q59" s="679">
        <f t="shared" si="17"/>
        <v>1296.3672195400993</v>
      </c>
      <c r="R59" s="679">
        <f t="shared" si="17"/>
        <v>1341.7400722240027</v>
      </c>
      <c r="T59" s="691"/>
    </row>
    <row r="60" spans="5:20" hidden="1" outlineLevel="1">
      <c r="E60" s="502" t="s">
        <v>1925</v>
      </c>
      <c r="F60" s="681" t="s">
        <v>2230</v>
      </c>
      <c r="I60" s="682"/>
      <c r="J60" s="682"/>
      <c r="K60" s="683">
        <v>1076.064918</v>
      </c>
      <c r="L60" s="682"/>
      <c r="M60" s="682"/>
      <c r="N60" s="660">
        <f>N61*N62</f>
        <v>904.70764217948863</v>
      </c>
      <c r="O60" s="660">
        <f t="shared" ref="O60:R60" si="18">O61*O62</f>
        <v>930.03945616051408</v>
      </c>
      <c r="P60" s="660">
        <f t="shared" si="18"/>
        <v>968.17107386309522</v>
      </c>
      <c r="Q60" s="660">
        <f t="shared" si="18"/>
        <v>1001.0888903744406</v>
      </c>
      <c r="R60" s="660">
        <f t="shared" si="18"/>
        <v>1036.1270015375458</v>
      </c>
      <c r="T60" s="519"/>
    </row>
    <row r="61" spans="5:20" hidden="1" outlineLevel="1">
      <c r="E61" s="502" t="s">
        <v>1925</v>
      </c>
      <c r="F61" s="684" t="s">
        <v>2232</v>
      </c>
      <c r="G61" s="685"/>
      <c r="H61" s="530"/>
      <c r="I61" s="686"/>
      <c r="J61" s="686"/>
      <c r="K61" s="687">
        <v>32.416666666666664</v>
      </c>
      <c r="L61" s="686"/>
      <c r="M61" s="686"/>
      <c r="N61" s="669">
        <f>N64</f>
        <v>30.450161531351636</v>
      </c>
      <c r="O61" s="669">
        <f t="shared" ref="O61:R61" si="19">O64</f>
        <v>30.450161531351625</v>
      </c>
      <c r="P61" s="669">
        <f t="shared" si="19"/>
        <v>30.450161531351629</v>
      </c>
      <c r="Q61" s="669">
        <f t="shared" si="19"/>
        <v>30.450161531351629</v>
      </c>
      <c r="R61" s="669">
        <f t="shared" si="19"/>
        <v>30.450161531351629</v>
      </c>
      <c r="T61" s="519"/>
    </row>
    <row r="62" spans="5:20" hidden="1" outlineLevel="1">
      <c r="E62" s="502" t="s">
        <v>1925</v>
      </c>
      <c r="F62" s="684" t="s">
        <v>2234</v>
      </c>
      <c r="G62" s="530"/>
      <c r="H62" s="530"/>
      <c r="I62" s="669"/>
      <c r="J62" s="669"/>
      <c r="K62" s="670">
        <f>K60/K61</f>
        <v>33.194804668380463</v>
      </c>
      <c r="L62" s="669"/>
      <c r="M62" s="669"/>
      <c r="N62" s="686">
        <v>29.711095005128207</v>
      </c>
      <c r="O62" s="686">
        <f>N62*(1+O74)</f>
        <v>30.543005665271799</v>
      </c>
      <c r="P62" s="686">
        <f t="shared" ref="P62:R62" si="20">O62*(1+P74)</f>
        <v>31.795268897547942</v>
      </c>
      <c r="Q62" s="686">
        <f t="shared" si="20"/>
        <v>32.876308040064572</v>
      </c>
      <c r="R62" s="686">
        <f t="shared" si="20"/>
        <v>34.026978821466827</v>
      </c>
      <c r="T62" s="519" t="s">
        <v>2353</v>
      </c>
    </row>
    <row r="63" spans="5:20" hidden="1" outlineLevel="1">
      <c r="E63" s="502" t="s">
        <v>1925</v>
      </c>
      <c r="F63" s="684" t="s">
        <v>2238</v>
      </c>
      <c r="G63" s="530"/>
      <c r="H63" s="530"/>
      <c r="I63" s="669"/>
      <c r="J63" s="669"/>
      <c r="K63" s="670">
        <v>240</v>
      </c>
      <c r="L63" s="669">
        <v>170</v>
      </c>
      <c r="M63" s="669"/>
      <c r="N63" s="686">
        <f>L63*(1+N74)</f>
        <v>175.26999999999998</v>
      </c>
      <c r="O63" s="686">
        <f>N63*(1+O74)</f>
        <v>180.17756</v>
      </c>
      <c r="P63" s="686">
        <f t="shared" ref="P63:R63" si="21">O63*(1+P74)</f>
        <v>187.56483995999997</v>
      </c>
      <c r="Q63" s="686">
        <f t="shared" si="21"/>
        <v>193.94204451863999</v>
      </c>
      <c r="R63" s="686">
        <f t="shared" si="21"/>
        <v>200.73001607679237</v>
      </c>
      <c r="T63" s="519"/>
    </row>
    <row r="64" spans="5:20" hidden="1" outlineLevel="1">
      <c r="E64" s="502" t="s">
        <v>1925</v>
      </c>
      <c r="F64" s="684" t="s">
        <v>2239</v>
      </c>
      <c r="G64" s="530"/>
      <c r="H64" s="530"/>
      <c r="I64" s="669"/>
      <c r="J64" s="669"/>
      <c r="K64" s="670"/>
      <c r="L64" s="669"/>
      <c r="M64" s="669"/>
      <c r="N64" s="686">
        <f>N75/N63</f>
        <v>30.450161531351636</v>
      </c>
      <c r="O64" s="686">
        <f t="shared" ref="O64:R64" si="22">O75/O63</f>
        <v>30.450161531351625</v>
      </c>
      <c r="P64" s="686">
        <f t="shared" si="22"/>
        <v>30.450161531351629</v>
      </c>
      <c r="Q64" s="686">
        <f t="shared" si="22"/>
        <v>30.450161531351629</v>
      </c>
      <c r="R64" s="686">
        <f t="shared" si="22"/>
        <v>30.450161531351629</v>
      </c>
      <c r="T64" s="519"/>
    </row>
    <row r="65" spans="5:20" hidden="1" outlineLevel="1">
      <c r="E65" s="502" t="s">
        <v>1925</v>
      </c>
      <c r="F65" s="681" t="s">
        <v>2240</v>
      </c>
      <c r="G65" s="530"/>
      <c r="H65" s="530"/>
      <c r="I65" s="682"/>
      <c r="J65" s="682"/>
      <c r="K65" s="683">
        <v>448.78743999999995</v>
      </c>
      <c r="L65" s="682"/>
      <c r="M65" s="682"/>
      <c r="N65" s="660">
        <f>N75*N70</f>
        <v>266.84999058000005</v>
      </c>
      <c r="O65" s="660">
        <f t="shared" ref="O65:R65" si="23">O75*O70</f>
        <v>274.32179031623997</v>
      </c>
      <c r="P65" s="660">
        <f t="shared" si="23"/>
        <v>285.56898371920579</v>
      </c>
      <c r="Q65" s="660">
        <f t="shared" si="23"/>
        <v>295.27832916565882</v>
      </c>
      <c r="R65" s="660">
        <f t="shared" si="23"/>
        <v>305.61307068645687</v>
      </c>
      <c r="T65" s="519"/>
    </row>
    <row r="66" spans="5:20" hidden="1" outlineLevel="1">
      <c r="E66" s="502" t="s">
        <v>1925</v>
      </c>
      <c r="F66" s="520" t="s">
        <v>2226</v>
      </c>
      <c r="I66" s="660"/>
      <c r="J66" s="660"/>
      <c r="K66" s="683">
        <v>7.4290000000000003</v>
      </c>
      <c r="L66" s="682"/>
      <c r="M66" s="682"/>
      <c r="N66" s="660">
        <f>N60*N71</f>
        <v>6.2459736037518709</v>
      </c>
      <c r="O66" s="660">
        <f t="shared" ref="O66:R66" si="24">O60*O71</f>
        <v>6.4208608646569214</v>
      </c>
      <c r="P66" s="660">
        <f t="shared" si="24"/>
        <v>6.6841161601078554</v>
      </c>
      <c r="Q66" s="660">
        <f t="shared" si="24"/>
        <v>6.9113761095515232</v>
      </c>
      <c r="R66" s="660">
        <f t="shared" si="24"/>
        <v>7.1532742733858257</v>
      </c>
      <c r="T66" s="519"/>
    </row>
    <row r="67" spans="5:20" hidden="1" outlineLevel="1">
      <c r="E67" s="502" t="s">
        <v>1925</v>
      </c>
      <c r="F67" s="520" t="s">
        <v>1292</v>
      </c>
      <c r="I67" s="660"/>
      <c r="J67" s="660"/>
      <c r="K67" s="665">
        <v>151.76591300000001</v>
      </c>
      <c r="L67" s="660"/>
      <c r="M67" s="660"/>
      <c r="N67" s="660">
        <f>N59/12</f>
        <v>97.629802729957376</v>
      </c>
      <c r="O67" s="660">
        <f t="shared" ref="O67:R67" si="25">O59/12</f>
        <v>100.36343720639617</v>
      </c>
      <c r="P67" s="660">
        <f t="shared" si="25"/>
        <v>104.47833813185842</v>
      </c>
      <c r="Q67" s="660">
        <f t="shared" si="25"/>
        <v>108.03060162834161</v>
      </c>
      <c r="R67" s="660">
        <f t="shared" si="25"/>
        <v>111.81167268533356</v>
      </c>
      <c r="T67" s="519"/>
    </row>
    <row r="68" spans="5:20" hidden="1" outlineLevel="1">
      <c r="E68" s="502" t="s">
        <v>1925</v>
      </c>
      <c r="F68" s="552" t="s">
        <v>1293</v>
      </c>
      <c r="G68" s="553"/>
      <c r="H68" s="553"/>
      <c r="I68" s="666"/>
      <c r="J68" s="666"/>
      <c r="K68" s="667">
        <v>106.293831</v>
      </c>
      <c r="L68" s="666"/>
      <c r="M68" s="666"/>
      <c r="N68" s="666">
        <f>N60*N73</f>
        <v>89.367137255035971</v>
      </c>
      <c r="O68" s="666">
        <f t="shared" ref="O68:R68" si="26">O60*O73</f>
        <v>91.869417098176953</v>
      </c>
      <c r="P68" s="666">
        <f t="shared" si="26"/>
        <v>95.636063199202212</v>
      </c>
      <c r="Q68" s="666">
        <f t="shared" si="26"/>
        <v>98.887689347975098</v>
      </c>
      <c r="R68" s="666">
        <f t="shared" si="26"/>
        <v>102.34875847515421</v>
      </c>
      <c r="T68" s="519"/>
    </row>
    <row r="69" spans="5:20" ht="12.75" hidden="1" outlineLevel="1" thickBot="1">
      <c r="F69" s="668" t="s">
        <v>2228</v>
      </c>
      <c r="G69" s="530"/>
      <c r="H69" s="530"/>
      <c r="I69" s="669"/>
      <c r="J69" s="669"/>
      <c r="K69" s="670"/>
      <c r="L69" s="669"/>
      <c r="M69" s="669"/>
      <c r="N69" s="669"/>
      <c r="O69" s="669"/>
      <c r="P69" s="669"/>
      <c r="Q69" s="669"/>
      <c r="R69" s="669"/>
      <c r="T69" s="519"/>
    </row>
    <row r="70" spans="5:20" ht="12.75" hidden="1" outlineLevel="1" thickBot="1">
      <c r="F70" s="671" t="s">
        <v>2240</v>
      </c>
      <c r="G70" s="582"/>
      <c r="H70" s="530"/>
      <c r="I70" s="672"/>
      <c r="J70" s="672"/>
      <c r="K70" s="673">
        <f>K65/K60</f>
        <v>0.41706353630980464</v>
      </c>
      <c r="L70" s="672"/>
      <c r="M70" s="672"/>
      <c r="N70" s="688">
        <v>0.05</v>
      </c>
      <c r="O70" s="688">
        <f>N70</f>
        <v>0.05</v>
      </c>
      <c r="P70" s="688">
        <f t="shared" ref="P70:R71" si="27">O70</f>
        <v>0.05</v>
      </c>
      <c r="Q70" s="688">
        <f t="shared" si="27"/>
        <v>0.05</v>
      </c>
      <c r="R70" s="688">
        <f t="shared" si="27"/>
        <v>0.05</v>
      </c>
      <c r="T70" s="519" t="s">
        <v>2241</v>
      </c>
    </row>
    <row r="71" spans="5:20" ht="12.75" hidden="1" outlineLevel="1" thickBot="1">
      <c r="F71" s="671" t="s">
        <v>2226</v>
      </c>
      <c r="G71" s="582"/>
      <c r="H71" s="530"/>
      <c r="I71" s="672"/>
      <c r="J71" s="672"/>
      <c r="K71" s="673">
        <f>K66/K60</f>
        <v>6.9038585644142338E-3</v>
      </c>
      <c r="L71" s="672"/>
      <c r="M71" s="672"/>
      <c r="N71" s="688">
        <f>K71</f>
        <v>6.9038585644142338E-3</v>
      </c>
      <c r="O71" s="688">
        <f>N71</f>
        <v>6.9038585644142338E-3</v>
      </c>
      <c r="P71" s="688">
        <f t="shared" si="27"/>
        <v>6.9038585644142338E-3</v>
      </c>
      <c r="Q71" s="688">
        <f t="shared" si="27"/>
        <v>6.9038585644142338E-3</v>
      </c>
      <c r="R71" s="688">
        <f t="shared" si="27"/>
        <v>6.9038585644142338E-3</v>
      </c>
      <c r="T71" s="519"/>
    </row>
    <row r="72" spans="5:20" ht="12.75" hidden="1" outlineLevel="1" thickBot="1">
      <c r="F72" s="671" t="s">
        <v>1292</v>
      </c>
      <c r="G72" s="582"/>
      <c r="H72" s="530"/>
      <c r="I72" s="672"/>
      <c r="J72" s="672"/>
      <c r="K72" s="673">
        <v>9.9528267247497026E-2</v>
      </c>
      <c r="L72" s="672"/>
      <c r="M72" s="672"/>
      <c r="N72" s="688">
        <v>8.3333333333333329E-2</v>
      </c>
      <c r="O72" s="688">
        <v>8.3333333333333329E-2</v>
      </c>
      <c r="P72" s="688">
        <v>8.3333333333333329E-2</v>
      </c>
      <c r="Q72" s="688">
        <v>8.3333333333333329E-2</v>
      </c>
      <c r="R72" s="688">
        <v>8.3333333333333329E-2</v>
      </c>
      <c r="T72" s="519"/>
    </row>
    <row r="73" spans="5:20" ht="12.75" hidden="1" outlineLevel="1" thickBot="1">
      <c r="F73" s="674" t="s">
        <v>1293</v>
      </c>
      <c r="G73" s="582"/>
      <c r="H73" s="598"/>
      <c r="I73" s="675"/>
      <c r="J73" s="675"/>
      <c r="K73" s="676">
        <f>K68/K60</f>
        <v>9.8780128616738336E-2</v>
      </c>
      <c r="L73" s="675"/>
      <c r="M73" s="675"/>
      <c r="N73" s="675">
        <f>K73</f>
        <v>9.8780128616738336E-2</v>
      </c>
      <c r="O73" s="675">
        <f>N73</f>
        <v>9.8780128616738336E-2</v>
      </c>
      <c r="P73" s="675">
        <f t="shared" ref="P73:R73" si="28">O73</f>
        <v>9.8780128616738336E-2</v>
      </c>
      <c r="Q73" s="675">
        <f t="shared" si="28"/>
        <v>9.8780128616738336E-2</v>
      </c>
      <c r="R73" s="675">
        <f t="shared" si="28"/>
        <v>9.8780128616738336E-2</v>
      </c>
      <c r="T73" s="519"/>
    </row>
    <row r="74" spans="5:20" hidden="1" outlineLevel="1">
      <c r="F74" s="576" t="s">
        <v>2102</v>
      </c>
      <c r="G74" s="576"/>
      <c r="H74" s="576"/>
      <c r="I74" s="677"/>
      <c r="J74" s="677"/>
      <c r="K74" s="692"/>
      <c r="L74" s="692"/>
      <c r="M74" s="692"/>
      <c r="N74" s="562">
        <v>3.1E-2</v>
      </c>
      <c r="O74" s="562">
        <v>2.7999999999999997E-2</v>
      </c>
      <c r="P74" s="562">
        <v>4.0999999999999995E-2</v>
      </c>
      <c r="Q74" s="562">
        <v>3.4000000000000002E-2</v>
      </c>
      <c r="R74" s="562">
        <v>3.5000000000000003E-2</v>
      </c>
      <c r="T74" s="519"/>
    </row>
    <row r="75" spans="5:20" hidden="1" outlineLevel="1">
      <c r="I75" s="509"/>
      <c r="J75" s="509"/>
      <c r="K75" s="693"/>
      <c r="L75" s="693"/>
      <c r="M75" s="693"/>
      <c r="N75" s="509">
        <f>'1. Sales'!N44</f>
        <v>5336.9998116000006</v>
      </c>
      <c r="O75" s="509">
        <f>'1. Sales'!O44</f>
        <v>5486.4358063247992</v>
      </c>
      <c r="P75" s="509">
        <f>'1. Sales'!P44</f>
        <v>5711.3796743841158</v>
      </c>
      <c r="Q75" s="509">
        <f>'1. Sales'!Q44</f>
        <v>5905.5665833131761</v>
      </c>
      <c r="R75" s="509">
        <f>'1. Sales'!R44</f>
        <v>6112.2614137291366</v>
      </c>
      <c r="T75" s="519"/>
    </row>
    <row r="76" spans="5:20" hidden="1" outlineLevel="1">
      <c r="I76" s="509"/>
      <c r="J76" s="509"/>
      <c r="K76" s="509"/>
      <c r="L76" s="509"/>
      <c r="M76" s="509"/>
      <c r="N76" s="509"/>
      <c r="O76" s="509"/>
      <c r="P76" s="509"/>
      <c r="Q76" s="509"/>
      <c r="R76" s="509"/>
      <c r="T76" s="519"/>
    </row>
    <row r="77" spans="5:20" hidden="1" outlineLevel="1">
      <c r="I77" s="509"/>
      <c r="J77" s="509"/>
      <c r="K77" s="509"/>
      <c r="L77" s="509"/>
      <c r="M77" s="509"/>
      <c r="N77" s="509"/>
      <c r="O77" s="509"/>
      <c r="P77" s="509"/>
      <c r="Q77" s="509"/>
      <c r="R77" s="509"/>
      <c r="T77" s="519"/>
    </row>
    <row r="78" spans="5:20" hidden="1" outlineLevel="1">
      <c r="F78" s="570" t="s">
        <v>2242</v>
      </c>
      <c r="I78" s="660"/>
      <c r="J78" s="660"/>
      <c r="K78" s="660" t="b">
        <v>1</v>
      </c>
      <c r="L78" s="660"/>
      <c r="M78" s="660"/>
      <c r="N78" s="660" t="b">
        <v>1</v>
      </c>
      <c r="O78" s="660" t="b">
        <v>1</v>
      </c>
      <c r="P78" s="660" t="b">
        <v>1</v>
      </c>
      <c r="Q78" s="660" t="b">
        <v>1</v>
      </c>
      <c r="R78" s="660" t="b">
        <v>1</v>
      </c>
      <c r="T78" s="519"/>
    </row>
    <row r="79" spans="5:20" hidden="1" outlineLevel="1">
      <c r="F79" s="546" t="s">
        <v>2093</v>
      </c>
      <c r="G79" s="512"/>
      <c r="H79" s="512"/>
      <c r="I79" s="513" t="s">
        <v>2047</v>
      </c>
      <c r="J79" s="513" t="s">
        <v>2048</v>
      </c>
      <c r="K79" s="514" t="s">
        <v>2049</v>
      </c>
      <c r="L79" s="513" t="s">
        <v>3118</v>
      </c>
      <c r="M79" s="513" t="s">
        <v>3120</v>
      </c>
      <c r="N79" s="571" t="s">
        <v>2050</v>
      </c>
      <c r="O79" s="571" t="s">
        <v>2051</v>
      </c>
      <c r="P79" s="571" t="s">
        <v>2052</v>
      </c>
      <c r="Q79" s="571" t="s">
        <v>2053</v>
      </c>
      <c r="R79" s="571" t="s">
        <v>2054</v>
      </c>
      <c r="T79" s="519"/>
    </row>
    <row r="80" spans="5:20" hidden="1" outlineLevel="1">
      <c r="E80" s="502" t="s">
        <v>1943</v>
      </c>
      <c r="F80" s="548" t="s">
        <v>173</v>
      </c>
      <c r="G80" s="539"/>
      <c r="H80" s="539"/>
      <c r="I80" s="663"/>
      <c r="J80" s="663"/>
      <c r="K80" s="664"/>
      <c r="L80" s="663"/>
      <c r="M80" s="663"/>
      <c r="N80" s="663"/>
      <c r="O80" s="663"/>
      <c r="P80" s="663"/>
      <c r="Q80" s="663"/>
      <c r="R80" s="663"/>
      <c r="T80" s="519"/>
    </row>
    <row r="81" spans="5:18" hidden="1" outlineLevel="1">
      <c r="E81" s="502" t="s">
        <v>1943</v>
      </c>
      <c r="F81" s="678" t="s">
        <v>1894</v>
      </c>
      <c r="G81" s="507"/>
      <c r="H81" s="507"/>
      <c r="I81" s="679"/>
      <c r="J81" s="679"/>
      <c r="K81" s="680"/>
      <c r="L81" s="679"/>
      <c r="M81" s="679"/>
      <c r="N81" s="679"/>
      <c r="O81" s="679"/>
      <c r="P81" s="679"/>
      <c r="Q81" s="679"/>
      <c r="R81" s="679"/>
    </row>
    <row r="82" spans="5:18" hidden="1" outlineLevel="1">
      <c r="E82" s="502" t="s">
        <v>1943</v>
      </c>
      <c r="F82" s="681" t="s">
        <v>2230</v>
      </c>
      <c r="I82" s="682"/>
      <c r="J82" s="682"/>
      <c r="K82" s="683"/>
      <c r="L82" s="682"/>
      <c r="M82" s="682"/>
      <c r="N82" s="660"/>
      <c r="O82" s="660"/>
      <c r="P82" s="660"/>
      <c r="Q82" s="660"/>
      <c r="R82" s="660"/>
    </row>
    <row r="83" spans="5:18" hidden="1" outlineLevel="1">
      <c r="E83" s="502" t="s">
        <v>1943</v>
      </c>
      <c r="F83" s="684" t="s">
        <v>2232</v>
      </c>
      <c r="G83" s="685"/>
      <c r="H83" s="530"/>
      <c r="I83" s="686"/>
      <c r="J83" s="686"/>
      <c r="K83" s="687"/>
      <c r="L83" s="686"/>
      <c r="M83" s="686"/>
      <c r="N83" s="669"/>
      <c r="O83" s="669"/>
      <c r="P83" s="669"/>
      <c r="Q83" s="669"/>
      <c r="R83" s="669"/>
    </row>
    <row r="84" spans="5:18" hidden="1" outlineLevel="1">
      <c r="E84" s="502" t="s">
        <v>1943</v>
      </c>
      <c r="F84" s="684" t="s">
        <v>2234</v>
      </c>
      <c r="G84" s="530"/>
      <c r="H84" s="530"/>
      <c r="I84" s="669"/>
      <c r="J84" s="669"/>
      <c r="K84" s="670"/>
      <c r="L84" s="669"/>
      <c r="M84" s="669"/>
      <c r="N84" s="686"/>
      <c r="O84" s="686"/>
      <c r="P84" s="686"/>
      <c r="Q84" s="686"/>
      <c r="R84" s="686"/>
    </row>
    <row r="85" spans="5:18" hidden="1" outlineLevel="1">
      <c r="E85" s="502" t="s">
        <v>1943</v>
      </c>
      <c r="F85" s="681" t="s">
        <v>2240</v>
      </c>
      <c r="G85" s="530"/>
      <c r="H85" s="530"/>
      <c r="I85" s="682"/>
      <c r="J85" s="682"/>
      <c r="K85" s="683"/>
      <c r="L85" s="682"/>
      <c r="M85" s="682"/>
      <c r="N85" s="660"/>
      <c r="O85" s="682"/>
      <c r="P85" s="682"/>
      <c r="Q85" s="682"/>
      <c r="R85" s="682"/>
    </row>
    <row r="86" spans="5:18" hidden="1" outlineLevel="1">
      <c r="E86" s="502" t="s">
        <v>1943</v>
      </c>
      <c r="F86" s="520" t="s">
        <v>2226</v>
      </c>
      <c r="I86" s="660"/>
      <c r="J86" s="660"/>
      <c r="K86" s="683"/>
      <c r="L86" s="682"/>
      <c r="M86" s="682"/>
      <c r="N86" s="660"/>
      <c r="O86" s="660"/>
      <c r="P86" s="660"/>
      <c r="Q86" s="660"/>
      <c r="R86" s="660"/>
    </row>
    <row r="87" spans="5:18" hidden="1" outlineLevel="1">
      <c r="E87" s="502" t="s">
        <v>1943</v>
      </c>
      <c r="F87" s="520" t="s">
        <v>1292</v>
      </c>
      <c r="I87" s="660"/>
      <c r="J87" s="660"/>
      <c r="K87" s="665"/>
      <c r="L87" s="660"/>
      <c r="M87" s="660"/>
      <c r="N87" s="660"/>
      <c r="O87" s="660"/>
      <c r="P87" s="660"/>
      <c r="Q87" s="660"/>
      <c r="R87" s="660"/>
    </row>
    <row r="88" spans="5:18" hidden="1" outlineLevel="1">
      <c r="E88" s="502" t="s">
        <v>1943</v>
      </c>
      <c r="F88" s="552" t="s">
        <v>1293</v>
      </c>
      <c r="G88" s="553"/>
      <c r="H88" s="553"/>
      <c r="I88" s="666"/>
      <c r="J88" s="666"/>
      <c r="K88" s="667"/>
      <c r="L88" s="666"/>
      <c r="M88" s="666"/>
      <c r="N88" s="666"/>
      <c r="O88" s="666"/>
      <c r="P88" s="666"/>
      <c r="Q88" s="666"/>
      <c r="R88" s="666"/>
    </row>
    <row r="89" spans="5:18" ht="12.75" hidden="1" outlineLevel="1" thickBot="1">
      <c r="F89" s="668" t="s">
        <v>2228</v>
      </c>
      <c r="G89" s="530"/>
      <c r="H89" s="530"/>
      <c r="I89" s="669"/>
      <c r="J89" s="669"/>
      <c r="K89" s="670"/>
      <c r="L89" s="669"/>
      <c r="M89" s="669"/>
      <c r="N89" s="669"/>
      <c r="O89" s="669"/>
      <c r="P89" s="669"/>
      <c r="Q89" s="669"/>
      <c r="R89" s="669"/>
    </row>
    <row r="90" spans="5:18" ht="12.75" hidden="1" outlineLevel="1" thickBot="1">
      <c r="F90" s="671" t="s">
        <v>2240</v>
      </c>
      <c r="G90" s="582"/>
      <c r="H90" s="530"/>
      <c r="I90" s="672"/>
      <c r="J90" s="672"/>
      <c r="K90" s="673" t="e">
        <v>#DIV/0!</v>
      </c>
      <c r="L90" s="672"/>
      <c r="M90" s="672"/>
      <c r="N90" s="688" t="e">
        <v>#DIV/0!</v>
      </c>
      <c r="O90" s="688" t="e">
        <v>#DIV/0!</v>
      </c>
      <c r="P90" s="688" t="e">
        <v>#DIV/0!</v>
      </c>
      <c r="Q90" s="688" t="e">
        <v>#DIV/0!</v>
      </c>
      <c r="R90" s="688" t="e">
        <v>#DIV/0!</v>
      </c>
    </row>
    <row r="91" spans="5:18" ht="12.75" hidden="1" outlineLevel="1" thickBot="1">
      <c r="F91" s="671" t="s">
        <v>2226</v>
      </c>
      <c r="G91" s="582"/>
      <c r="H91" s="530"/>
      <c r="I91" s="672"/>
      <c r="J91" s="672"/>
      <c r="K91" s="673" t="e">
        <v>#DIV/0!</v>
      </c>
      <c r="L91" s="672"/>
      <c r="M91" s="672"/>
      <c r="N91" s="688" t="e">
        <v>#DIV/0!</v>
      </c>
      <c r="O91" s="688" t="e">
        <v>#DIV/0!</v>
      </c>
      <c r="P91" s="688" t="e">
        <v>#DIV/0!</v>
      </c>
      <c r="Q91" s="688" t="e">
        <v>#DIV/0!</v>
      </c>
      <c r="R91" s="688" t="e">
        <v>#DIV/0!</v>
      </c>
    </row>
    <row r="92" spans="5:18" ht="12.75" hidden="1" outlineLevel="1" thickBot="1">
      <c r="F92" s="671" t="s">
        <v>1292</v>
      </c>
      <c r="G92" s="582"/>
      <c r="H92" s="530"/>
      <c r="I92" s="672"/>
      <c r="J92" s="672"/>
      <c r="K92" s="673" t="e">
        <v>#DIV/0!</v>
      </c>
      <c r="L92" s="672"/>
      <c r="M92" s="672"/>
      <c r="N92" s="688">
        <v>8.3333333333333329E-2</v>
      </c>
      <c r="O92" s="688">
        <v>8.3333333333333329E-2</v>
      </c>
      <c r="P92" s="688">
        <v>8.3333333333333329E-2</v>
      </c>
      <c r="Q92" s="688">
        <v>8.3333333333333329E-2</v>
      </c>
      <c r="R92" s="688">
        <v>8.3333333333333329E-2</v>
      </c>
    </row>
    <row r="93" spans="5:18" ht="12.75" hidden="1" outlineLevel="1" thickBot="1">
      <c r="F93" s="674" t="s">
        <v>1293</v>
      </c>
      <c r="G93" s="582"/>
      <c r="H93" s="598"/>
      <c r="I93" s="675"/>
      <c r="J93" s="675"/>
      <c r="K93" s="676" t="e">
        <v>#DIV/0!</v>
      </c>
      <c r="L93" s="675"/>
      <c r="M93" s="675"/>
      <c r="N93" s="675" t="e">
        <v>#DIV/0!</v>
      </c>
      <c r="O93" s="675" t="e">
        <v>#DIV/0!</v>
      </c>
      <c r="P93" s="675" t="e">
        <v>#DIV/0!</v>
      </c>
      <c r="Q93" s="675" t="e">
        <v>#DIV/0!</v>
      </c>
      <c r="R93" s="675" t="e">
        <v>#DIV/0!</v>
      </c>
    </row>
    <row r="94" spans="5:18" hidden="1" outlineLevel="1">
      <c r="F94" s="576" t="s">
        <v>2102</v>
      </c>
      <c r="G94" s="576"/>
      <c r="H94" s="576"/>
      <c r="I94" s="677"/>
      <c r="J94" s="677"/>
      <c r="K94" s="677"/>
      <c r="L94" s="677"/>
      <c r="M94" s="677"/>
      <c r="N94" s="562">
        <v>3.1E-2</v>
      </c>
      <c r="O94" s="562">
        <v>2.7999999999999997E-2</v>
      </c>
      <c r="P94" s="562">
        <v>4.0999999999999995E-2</v>
      </c>
      <c r="Q94" s="562">
        <v>3.4000000000000002E-2</v>
      </c>
      <c r="R94" s="562">
        <v>3.5000000000000003E-2</v>
      </c>
    </row>
    <row r="95" spans="5:18" hidden="1" outlineLevel="1"/>
    <row r="96" spans="5:18" hidden="1" outlineLevel="1"/>
    <row r="97" spans="5:20" hidden="1" outlineLevel="1"/>
    <row r="98" spans="5:20" hidden="1" outlineLevel="1">
      <c r="F98" s="570" t="s">
        <v>2243</v>
      </c>
      <c r="I98" s="660"/>
      <c r="J98" s="660"/>
      <c r="K98" s="660" t="b">
        <v>1</v>
      </c>
      <c r="L98" s="660"/>
      <c r="M98" s="660"/>
      <c r="N98" s="660" t="b">
        <v>1</v>
      </c>
      <c r="O98" s="660" t="b">
        <v>1</v>
      </c>
      <c r="P98" s="660" t="b">
        <v>1</v>
      </c>
      <c r="Q98" s="660" t="b">
        <v>1</v>
      </c>
      <c r="R98" s="660" t="b">
        <v>1</v>
      </c>
      <c r="T98" s="519"/>
    </row>
    <row r="99" spans="5:20" hidden="1" outlineLevel="1">
      <c r="F99" s="546" t="s">
        <v>2093</v>
      </c>
      <c r="G99" s="512"/>
      <c r="H99" s="512"/>
      <c r="I99" s="513" t="s">
        <v>2047</v>
      </c>
      <c r="J99" s="513" t="s">
        <v>2048</v>
      </c>
      <c r="K99" s="514" t="s">
        <v>2049</v>
      </c>
      <c r="L99" s="513" t="s">
        <v>3118</v>
      </c>
      <c r="M99" s="513" t="s">
        <v>3120</v>
      </c>
      <c r="N99" s="571" t="s">
        <v>2050</v>
      </c>
      <c r="O99" s="571" t="s">
        <v>2051</v>
      </c>
      <c r="P99" s="571" t="s">
        <v>2052</v>
      </c>
      <c r="Q99" s="571" t="s">
        <v>2053</v>
      </c>
      <c r="R99" s="571" t="s">
        <v>2054</v>
      </c>
      <c r="T99" s="519"/>
    </row>
    <row r="100" spans="5:20" hidden="1" outlineLevel="1">
      <c r="E100" s="502" t="s">
        <v>1966</v>
      </c>
      <c r="F100" s="548" t="s">
        <v>173</v>
      </c>
      <c r="G100" s="539"/>
      <c r="H100" s="539"/>
      <c r="I100" s="663"/>
      <c r="J100" s="663"/>
      <c r="K100" s="664">
        <f>K101+SUM(K108:K110)</f>
        <v>993.35108849920812</v>
      </c>
      <c r="L100" s="663"/>
      <c r="M100" s="663"/>
      <c r="N100" s="663">
        <f>N101+SUM(N108:N110)</f>
        <v>750.13602711382907</v>
      </c>
      <c r="O100" s="663">
        <f t="shared" ref="O100:R100" si="29">O101+SUM(O108:O110)</f>
        <v>771.1398358730163</v>
      </c>
      <c r="P100" s="663">
        <f t="shared" si="29"/>
        <v>802.75656914380988</v>
      </c>
      <c r="Q100" s="663">
        <f t="shared" si="29"/>
        <v>830.05029249469942</v>
      </c>
      <c r="R100" s="663">
        <f t="shared" si="29"/>
        <v>859.1020527320137</v>
      </c>
      <c r="T100" s="519"/>
    </row>
    <row r="101" spans="5:20" hidden="1" outlineLevel="1">
      <c r="E101" s="502" t="s">
        <v>1966</v>
      </c>
      <c r="F101" s="678" t="s">
        <v>1894</v>
      </c>
      <c r="G101" s="507"/>
      <c r="H101" s="507"/>
      <c r="I101" s="679"/>
      <c r="J101" s="679"/>
      <c r="K101" s="680">
        <f>K102+K107</f>
        <v>943.64653157352996</v>
      </c>
      <c r="L101" s="679"/>
      <c r="M101" s="679"/>
      <c r="N101" s="679">
        <f>N102+N107</f>
        <v>676.81769231630426</v>
      </c>
      <c r="O101" s="679">
        <f t="shared" ref="O101:R101" si="30">O102+O107</f>
        <v>695.76858770116075</v>
      </c>
      <c r="P101" s="679">
        <f t="shared" si="30"/>
        <v>724.29509979690829</v>
      </c>
      <c r="Q101" s="679">
        <f t="shared" si="30"/>
        <v>748.92113319000316</v>
      </c>
      <c r="R101" s="679">
        <f t="shared" si="30"/>
        <v>775.13337285165312</v>
      </c>
      <c r="T101" s="519"/>
    </row>
    <row r="102" spans="5:20" hidden="1" outlineLevel="1">
      <c r="E102" s="502" t="s">
        <v>1966</v>
      </c>
      <c r="F102" s="681" t="s">
        <v>2230</v>
      </c>
      <c r="I102" s="682"/>
      <c r="J102" s="682"/>
      <c r="K102" s="683">
        <v>814.50725749999992</v>
      </c>
      <c r="L102" s="682"/>
      <c r="M102" s="682"/>
      <c r="N102" s="660">
        <f>N103*N104</f>
        <v>589.82655249470429</v>
      </c>
      <c r="O102" s="660">
        <f t="shared" ref="O102:R102" si="31">O103*O104</f>
        <v>606.34169596455592</v>
      </c>
      <c r="P102" s="660">
        <f t="shared" si="31"/>
        <v>631.20170549910267</v>
      </c>
      <c r="Q102" s="660">
        <f t="shared" si="31"/>
        <v>652.66256348607214</v>
      </c>
      <c r="R102" s="660">
        <f t="shared" si="31"/>
        <v>675.50575320808457</v>
      </c>
      <c r="T102" s="519"/>
    </row>
    <row r="103" spans="5:20" hidden="1" outlineLevel="1">
      <c r="E103" s="502" t="s">
        <v>1966</v>
      </c>
      <c r="F103" s="684" t="s">
        <v>2232</v>
      </c>
      <c r="G103" s="685"/>
      <c r="H103" s="530"/>
      <c r="I103" s="686"/>
      <c r="J103" s="686"/>
      <c r="K103" s="687">
        <v>23.6</v>
      </c>
      <c r="L103" s="686"/>
      <c r="M103" s="686"/>
      <c r="N103" s="669">
        <f>N106</f>
        <v>16.332849272550924</v>
      </c>
      <c r="O103" s="669">
        <f t="shared" ref="O103:R103" si="32">O106</f>
        <v>16.33284927255092</v>
      </c>
      <c r="P103" s="669">
        <f t="shared" si="32"/>
        <v>16.33284927255092</v>
      </c>
      <c r="Q103" s="669">
        <f t="shared" si="32"/>
        <v>16.33284927255092</v>
      </c>
      <c r="R103" s="669">
        <f t="shared" si="32"/>
        <v>16.33284927255092</v>
      </c>
      <c r="T103" s="519"/>
    </row>
    <row r="104" spans="5:20" hidden="1" outlineLevel="1">
      <c r="E104" s="502" t="s">
        <v>1966</v>
      </c>
      <c r="F104" s="684" t="s">
        <v>2234</v>
      </c>
      <c r="G104" s="530"/>
      <c r="H104" s="530"/>
      <c r="I104" s="669"/>
      <c r="J104" s="669"/>
      <c r="K104" s="670">
        <v>34.513019385593218</v>
      </c>
      <c r="L104" s="669"/>
      <c r="M104" s="669"/>
      <c r="N104" s="686">
        <v>36.112900000000003</v>
      </c>
      <c r="O104" s="686">
        <f>N104*(1+O116)</f>
        <v>37.124061200000007</v>
      </c>
      <c r="P104" s="686">
        <f t="shared" ref="P104:R104" si="33">O104*(1+P116)</f>
        <v>38.646147709200001</v>
      </c>
      <c r="Q104" s="686">
        <f t="shared" si="33"/>
        <v>39.960116731312802</v>
      </c>
      <c r="R104" s="686">
        <f t="shared" si="33"/>
        <v>41.358720816908743</v>
      </c>
      <c r="T104" s="519" t="s">
        <v>2244</v>
      </c>
    </row>
    <row r="105" spans="5:20" hidden="1" outlineLevel="1">
      <c r="E105" s="502" t="s">
        <v>1966</v>
      </c>
      <c r="F105" s="684" t="s">
        <v>2238</v>
      </c>
      <c r="G105" s="530"/>
      <c r="H105" s="530"/>
      <c r="I105" s="669"/>
      <c r="J105" s="669"/>
      <c r="K105" s="670">
        <v>132</v>
      </c>
      <c r="L105" s="669">
        <v>123</v>
      </c>
      <c r="M105" s="669"/>
      <c r="N105" s="686">
        <f>L105*(1+N116)</f>
        <v>126.81299999999999</v>
      </c>
      <c r="O105" s="686">
        <f>N105*(1+O116)</f>
        <v>130.363764</v>
      </c>
      <c r="P105" s="686">
        <f t="shared" ref="P105:R105" si="34">O105*(1+P116)</f>
        <v>135.708678324</v>
      </c>
      <c r="Q105" s="686">
        <f t="shared" si="34"/>
        <v>140.32277338701601</v>
      </c>
      <c r="R105" s="686">
        <f t="shared" si="34"/>
        <v>145.23407045556155</v>
      </c>
      <c r="T105" s="519"/>
    </row>
    <row r="106" spans="5:20" hidden="1" outlineLevel="1">
      <c r="E106" s="502" t="s">
        <v>1966</v>
      </c>
      <c r="F106" s="684" t="s">
        <v>2239</v>
      </c>
      <c r="G106" s="530"/>
      <c r="H106" s="530"/>
      <c r="I106" s="669"/>
      <c r="J106" s="669"/>
      <c r="K106" s="670"/>
      <c r="L106" s="669"/>
      <c r="M106" s="669"/>
      <c r="N106" s="686">
        <f>N117/N105</f>
        <v>16.332849272550924</v>
      </c>
      <c r="O106" s="686">
        <f t="shared" ref="O106:R106" si="35">O117/O105</f>
        <v>16.33284927255092</v>
      </c>
      <c r="P106" s="686">
        <f t="shared" si="35"/>
        <v>16.33284927255092</v>
      </c>
      <c r="Q106" s="686">
        <f t="shared" si="35"/>
        <v>16.33284927255092</v>
      </c>
      <c r="R106" s="686">
        <f t="shared" si="35"/>
        <v>16.33284927255092</v>
      </c>
      <c r="T106" s="519"/>
    </row>
    <row r="107" spans="5:20" hidden="1" outlineLevel="1">
      <c r="E107" s="502" t="s">
        <v>1966</v>
      </c>
      <c r="F107" s="681" t="s">
        <v>2240</v>
      </c>
      <c r="G107" s="530"/>
      <c r="H107" s="530"/>
      <c r="I107" s="682"/>
      <c r="J107" s="682"/>
      <c r="K107" s="683">
        <v>129.13927407353003</v>
      </c>
      <c r="L107" s="682"/>
      <c r="M107" s="682"/>
      <c r="N107" s="660">
        <f>N117*4.2%</f>
        <v>86.991139821600001</v>
      </c>
      <c r="O107" s="660">
        <f t="shared" ref="O107:R107" si="36">O117*4.2%</f>
        <v>89.426891736604802</v>
      </c>
      <c r="P107" s="660">
        <f t="shared" si="36"/>
        <v>93.093394297805602</v>
      </c>
      <c r="Q107" s="660">
        <f t="shared" si="36"/>
        <v>96.258569703931002</v>
      </c>
      <c r="R107" s="660">
        <f t="shared" si="36"/>
        <v>99.627619643568565</v>
      </c>
      <c r="T107" s="519" t="s">
        <v>2245</v>
      </c>
    </row>
    <row r="108" spans="5:20" hidden="1" outlineLevel="1">
      <c r="E108" s="502" t="s">
        <v>1966</v>
      </c>
      <c r="F108" s="520" t="s">
        <v>2226</v>
      </c>
      <c r="I108" s="660"/>
      <c r="J108" s="660"/>
      <c r="K108" s="683">
        <v>5.6</v>
      </c>
      <c r="L108" s="682"/>
      <c r="M108" s="682"/>
      <c r="N108" s="660">
        <f>N102*N113</f>
        <v>4.0720790959594861</v>
      </c>
      <c r="O108" s="660">
        <f t="shared" ref="O108:R108" si="37">O102*O113</f>
        <v>4.1860973106463506</v>
      </c>
      <c r="P108" s="660">
        <f t="shared" si="37"/>
        <v>4.3577273003828507</v>
      </c>
      <c r="Q108" s="660">
        <f t="shared" si="37"/>
        <v>4.5058900285958678</v>
      </c>
      <c r="R108" s="660">
        <f t="shared" si="37"/>
        <v>4.6635961795967225</v>
      </c>
      <c r="T108" s="519"/>
    </row>
    <row r="109" spans="5:20" hidden="1" outlineLevel="1">
      <c r="E109" s="502" t="s">
        <v>1966</v>
      </c>
      <c r="F109" s="520" t="s">
        <v>1292</v>
      </c>
      <c r="I109" s="660"/>
      <c r="J109" s="660"/>
      <c r="K109" s="665">
        <v>6.4962609999999996</v>
      </c>
      <c r="L109" s="660"/>
      <c r="M109" s="660"/>
      <c r="N109" s="660">
        <f>N101/12</f>
        <v>56.401474359692024</v>
      </c>
      <c r="O109" s="660">
        <f t="shared" ref="O109:R109" si="38">O101/12</f>
        <v>57.980715641763396</v>
      </c>
      <c r="P109" s="660">
        <f t="shared" si="38"/>
        <v>60.357924983075691</v>
      </c>
      <c r="Q109" s="660">
        <f t="shared" si="38"/>
        <v>62.410094432500266</v>
      </c>
      <c r="R109" s="660">
        <f t="shared" si="38"/>
        <v>64.594447737637765</v>
      </c>
      <c r="T109" s="519"/>
    </row>
    <row r="110" spans="5:20" hidden="1" outlineLevel="1">
      <c r="E110" s="502" t="s">
        <v>1966</v>
      </c>
      <c r="F110" s="552" t="s">
        <v>1293</v>
      </c>
      <c r="G110" s="553"/>
      <c r="H110" s="553"/>
      <c r="I110" s="666"/>
      <c r="J110" s="666"/>
      <c r="K110" s="667">
        <v>37.60829592567822</v>
      </c>
      <c r="L110" s="666"/>
      <c r="M110" s="666"/>
      <c r="N110" s="666">
        <f>N101*N115</f>
        <v>12.844781341873311</v>
      </c>
      <c r="O110" s="666">
        <f t="shared" ref="O110:R110" si="39">O101*O115</f>
        <v>13.204435219445763</v>
      </c>
      <c r="P110" s="666">
        <f t="shared" si="39"/>
        <v>13.745817063443038</v>
      </c>
      <c r="Q110" s="666">
        <f t="shared" si="39"/>
        <v>14.2131748436001</v>
      </c>
      <c r="R110" s="666">
        <f t="shared" si="39"/>
        <v>14.710635963126101</v>
      </c>
      <c r="T110" s="519"/>
    </row>
    <row r="111" spans="5:20" ht="12.75" hidden="1" outlineLevel="1" thickBot="1">
      <c r="F111" s="668" t="s">
        <v>2228</v>
      </c>
      <c r="G111" s="530"/>
      <c r="H111" s="530"/>
      <c r="I111" s="669"/>
      <c r="J111" s="669"/>
      <c r="K111" s="670"/>
      <c r="L111" s="669"/>
      <c r="M111" s="669"/>
      <c r="N111" s="669"/>
      <c r="O111" s="669"/>
      <c r="P111" s="669"/>
      <c r="Q111" s="669"/>
      <c r="R111" s="669"/>
      <c r="T111" s="519"/>
    </row>
    <row r="112" spans="5:20" ht="12.75" hidden="1" outlineLevel="1" thickBot="1">
      <c r="F112" s="671" t="s">
        <v>2240</v>
      </c>
      <c r="G112" s="582"/>
      <c r="H112" s="530"/>
      <c r="I112" s="672"/>
      <c r="J112" s="672"/>
      <c r="K112" s="673">
        <f>K107/K102</f>
        <v>0.15854895445609954</v>
      </c>
      <c r="L112" s="672"/>
      <c r="M112" s="672"/>
      <c r="N112" s="688">
        <f>K112</f>
        <v>0.15854895445609954</v>
      </c>
      <c r="O112" s="688">
        <f t="shared" ref="O112:R113" si="40">N112</f>
        <v>0.15854895445609954</v>
      </c>
      <c r="P112" s="688">
        <f t="shared" si="40"/>
        <v>0.15854895445609954</v>
      </c>
      <c r="Q112" s="688">
        <f t="shared" si="40"/>
        <v>0.15854895445609954</v>
      </c>
      <c r="R112" s="688">
        <f t="shared" si="40"/>
        <v>0.15854895445609954</v>
      </c>
      <c r="T112" s="519"/>
    </row>
    <row r="113" spans="5:20" ht="12.75" hidden="1" outlineLevel="1" thickBot="1">
      <c r="F113" s="671" t="s">
        <v>2226</v>
      </c>
      <c r="G113" s="582"/>
      <c r="H113" s="530"/>
      <c r="I113" s="672"/>
      <c r="J113" s="672"/>
      <c r="K113" s="673">
        <f>K71</f>
        <v>6.9038585644142338E-3</v>
      </c>
      <c r="L113" s="672"/>
      <c r="M113" s="672"/>
      <c r="N113" s="688">
        <f>K113</f>
        <v>6.9038585644142338E-3</v>
      </c>
      <c r="O113" s="688">
        <f>N113</f>
        <v>6.9038585644142338E-3</v>
      </c>
      <c r="P113" s="688">
        <f t="shared" si="40"/>
        <v>6.9038585644142338E-3</v>
      </c>
      <c r="Q113" s="688">
        <f t="shared" si="40"/>
        <v>6.9038585644142338E-3</v>
      </c>
      <c r="R113" s="688">
        <f t="shared" si="40"/>
        <v>6.9038585644142338E-3</v>
      </c>
      <c r="T113" s="519" t="s">
        <v>2246</v>
      </c>
    </row>
    <row r="114" spans="5:20" ht="12.75" hidden="1" outlineLevel="1" thickBot="1">
      <c r="F114" s="671" t="s">
        <v>1292</v>
      </c>
      <c r="G114" s="582"/>
      <c r="H114" s="530"/>
      <c r="I114" s="672"/>
      <c r="J114" s="672"/>
      <c r="K114" s="673">
        <v>6.8842101174975854E-3</v>
      </c>
      <c r="L114" s="672"/>
      <c r="M114" s="672"/>
      <c r="N114" s="688">
        <v>8.3333333333333329E-2</v>
      </c>
      <c r="O114" s="688">
        <v>8.3333333333333329E-2</v>
      </c>
      <c r="P114" s="688">
        <v>8.3333333333333329E-2</v>
      </c>
      <c r="Q114" s="688">
        <v>8.3333333333333329E-2</v>
      </c>
      <c r="R114" s="688">
        <v>8.3333333333333329E-2</v>
      </c>
      <c r="T114" s="519"/>
    </row>
    <row r="115" spans="5:20" ht="12.75" hidden="1" outlineLevel="1" thickBot="1">
      <c r="F115" s="674" t="s">
        <v>1293</v>
      </c>
      <c r="G115" s="582"/>
      <c r="H115" s="598"/>
      <c r="I115" s="675"/>
      <c r="J115" s="675"/>
      <c r="K115" s="676">
        <f>K110/K101/2.1</f>
        <v>1.8978199724528515E-2</v>
      </c>
      <c r="L115" s="675"/>
      <c r="M115" s="675"/>
      <c r="N115" s="675">
        <f>K115</f>
        <v>1.8978199724528515E-2</v>
      </c>
      <c r="O115" s="675">
        <f>N115</f>
        <v>1.8978199724528515E-2</v>
      </c>
      <c r="P115" s="675">
        <f t="shared" ref="P115:R115" si="41">O115</f>
        <v>1.8978199724528515E-2</v>
      </c>
      <c r="Q115" s="675">
        <f t="shared" si="41"/>
        <v>1.8978199724528515E-2</v>
      </c>
      <c r="R115" s="675">
        <f t="shared" si="41"/>
        <v>1.8978199724528515E-2</v>
      </c>
      <c r="T115" s="519"/>
    </row>
    <row r="116" spans="5:20" hidden="1" outlineLevel="1">
      <c r="F116" s="576" t="s">
        <v>2102</v>
      </c>
      <c r="G116" s="576"/>
      <c r="H116" s="576"/>
      <c r="I116" s="677"/>
      <c r="J116" s="677"/>
      <c r="K116" s="562"/>
      <c r="L116" s="562"/>
      <c r="M116" s="562"/>
      <c r="N116" s="562">
        <v>3.1E-2</v>
      </c>
      <c r="O116" s="562">
        <v>2.7999999999999997E-2</v>
      </c>
      <c r="P116" s="562">
        <v>4.0999999999999995E-2</v>
      </c>
      <c r="Q116" s="562">
        <v>3.4000000000000002E-2</v>
      </c>
      <c r="R116" s="562">
        <v>3.5000000000000003E-2</v>
      </c>
      <c r="T116" s="519"/>
    </row>
    <row r="117" spans="5:20" hidden="1" outlineLevel="1">
      <c r="I117" s="509"/>
      <c r="J117" s="509"/>
      <c r="K117" s="694"/>
      <c r="L117" s="694"/>
      <c r="M117" s="694"/>
      <c r="N117" s="509">
        <f>'1. Sales'!N91</f>
        <v>2071.2176147999999</v>
      </c>
      <c r="O117" s="509">
        <f>'1. Sales'!O91</f>
        <v>2129.2117080143998</v>
      </c>
      <c r="P117" s="509">
        <f>'1. Sales'!P91</f>
        <v>2216.5093880429904</v>
      </c>
      <c r="Q117" s="509">
        <f>'1. Sales'!Q91</f>
        <v>2291.8707072364523</v>
      </c>
      <c r="R117" s="509">
        <f>'1. Sales'!R91</f>
        <v>2372.0861819897277</v>
      </c>
      <c r="T117" s="519"/>
    </row>
    <row r="118" spans="5:20" hidden="1" outlineLevel="1">
      <c r="I118" s="509"/>
      <c r="J118" s="509"/>
      <c r="K118" s="695"/>
      <c r="L118" s="695"/>
      <c r="M118" s="695"/>
      <c r="N118" s="696"/>
      <c r="O118" s="509"/>
      <c r="P118" s="509"/>
      <c r="Q118" s="509"/>
      <c r="R118" s="509"/>
      <c r="T118" s="519"/>
    </row>
    <row r="119" spans="5:20" hidden="1" outlineLevel="1">
      <c r="I119" s="509"/>
      <c r="J119" s="509"/>
      <c r="K119" s="509"/>
      <c r="L119" s="509"/>
      <c r="M119" s="509"/>
      <c r="N119" s="509"/>
      <c r="O119" s="509"/>
      <c r="P119" s="509"/>
      <c r="Q119" s="509"/>
      <c r="R119" s="509"/>
      <c r="T119" s="519"/>
    </row>
    <row r="120" spans="5:20" hidden="1" outlineLevel="1">
      <c r="F120" s="570" t="s">
        <v>2247</v>
      </c>
      <c r="I120" s="660"/>
      <c r="J120" s="660"/>
      <c r="K120" s="660" t="b">
        <v>1</v>
      </c>
      <c r="L120" s="660"/>
      <c r="M120" s="660"/>
      <c r="N120" s="660" t="b">
        <v>1</v>
      </c>
      <c r="O120" s="660" t="b">
        <v>1</v>
      </c>
      <c r="P120" s="660" t="b">
        <v>1</v>
      </c>
      <c r="Q120" s="660" t="b">
        <v>1</v>
      </c>
      <c r="R120" s="660" t="b">
        <v>1</v>
      </c>
      <c r="T120" s="519"/>
    </row>
    <row r="121" spans="5:20" hidden="1" outlineLevel="1">
      <c r="F121" s="546" t="s">
        <v>2093</v>
      </c>
      <c r="G121" s="512"/>
      <c r="H121" s="512"/>
      <c r="I121" s="513" t="s">
        <v>2047</v>
      </c>
      <c r="J121" s="513" t="s">
        <v>2048</v>
      </c>
      <c r="K121" s="514" t="s">
        <v>2049</v>
      </c>
      <c r="L121" s="513" t="s">
        <v>3118</v>
      </c>
      <c r="M121" s="513" t="s">
        <v>3120</v>
      </c>
      <c r="N121" s="571" t="s">
        <v>2050</v>
      </c>
      <c r="O121" s="571" t="s">
        <v>2051</v>
      </c>
      <c r="P121" s="571" t="s">
        <v>2052</v>
      </c>
      <c r="Q121" s="571" t="s">
        <v>2053</v>
      </c>
      <c r="R121" s="571" t="s">
        <v>2054</v>
      </c>
      <c r="T121" s="519"/>
    </row>
    <row r="122" spans="5:20" hidden="1" outlineLevel="1">
      <c r="E122" s="502" t="s">
        <v>1967</v>
      </c>
      <c r="F122" s="548" t="s">
        <v>173</v>
      </c>
      <c r="G122" s="539"/>
      <c r="H122" s="539"/>
      <c r="I122" s="663"/>
      <c r="J122" s="663"/>
      <c r="K122" s="664">
        <f>K123+SUM(K130:K132)</f>
        <v>1462.4935863751027</v>
      </c>
      <c r="L122" s="663"/>
      <c r="M122" s="663"/>
      <c r="N122" s="663">
        <f>N123+SUM(N130:N132)</f>
        <v>891.7513693437495</v>
      </c>
      <c r="O122" s="663">
        <f t="shared" ref="O122:R122" si="42">O123+SUM(O130:O132)</f>
        <v>916.72040768537465</v>
      </c>
      <c r="P122" s="663">
        <f t="shared" si="42"/>
        <v>954.3059444004748</v>
      </c>
      <c r="Q122" s="663">
        <f t="shared" si="42"/>
        <v>986.752346510091</v>
      </c>
      <c r="R122" s="663">
        <f t="shared" si="42"/>
        <v>1021.2886786379441</v>
      </c>
      <c r="T122" s="519"/>
    </row>
    <row r="123" spans="5:20" hidden="1" outlineLevel="1">
      <c r="E123" s="502" t="s">
        <v>1967</v>
      </c>
      <c r="F123" s="678" t="s">
        <v>1894</v>
      </c>
      <c r="G123" s="507"/>
      <c r="H123" s="507"/>
      <c r="I123" s="679"/>
      <c r="J123" s="679"/>
      <c r="K123" s="680">
        <f>K124+K129</f>
        <v>1393.2618816593124</v>
      </c>
      <c r="L123" s="679"/>
      <c r="M123" s="679"/>
      <c r="N123" s="679">
        <f>N124+N129</f>
        <v>787.02462288455695</v>
      </c>
      <c r="O123" s="679">
        <f t="shared" ref="O123:R123" si="43">O124+O129</f>
        <v>809.06131232532471</v>
      </c>
      <c r="P123" s="679">
        <f t="shared" si="43"/>
        <v>842.23282613066283</v>
      </c>
      <c r="Q123" s="679">
        <f t="shared" si="43"/>
        <v>870.86874221910546</v>
      </c>
      <c r="R123" s="679">
        <f t="shared" si="43"/>
        <v>901.34914819677408</v>
      </c>
      <c r="T123" s="519"/>
    </row>
    <row r="124" spans="5:20" hidden="1" outlineLevel="1">
      <c r="E124" s="502" t="s">
        <v>1967</v>
      </c>
      <c r="F124" s="681" t="s">
        <v>2230</v>
      </c>
      <c r="I124" s="682"/>
      <c r="J124" s="682"/>
      <c r="K124" s="683">
        <v>1246.3144589999999</v>
      </c>
      <c r="L124" s="682"/>
      <c r="M124" s="682"/>
      <c r="N124" s="660">
        <f>N125*N126</f>
        <v>721.57606800935696</v>
      </c>
      <c r="O124" s="660">
        <f t="shared" ref="O124:R124" si="44">O125*O126</f>
        <v>741.78019791361908</v>
      </c>
      <c r="P124" s="660">
        <f t="shared" si="44"/>
        <v>772.19318602807732</v>
      </c>
      <c r="Q124" s="660">
        <f t="shared" si="44"/>
        <v>798.447754353032</v>
      </c>
      <c r="R124" s="660">
        <f t="shared" si="44"/>
        <v>826.39342575538808</v>
      </c>
      <c r="T124" s="519"/>
    </row>
    <row r="125" spans="5:20" hidden="1" outlineLevel="1">
      <c r="E125" s="502" t="s">
        <v>1967</v>
      </c>
      <c r="F125" s="684" t="s">
        <v>2232</v>
      </c>
      <c r="G125" s="685"/>
      <c r="H125" s="530"/>
      <c r="I125" s="686"/>
      <c r="J125" s="686"/>
      <c r="K125" s="687">
        <v>43</v>
      </c>
      <c r="L125" s="686"/>
      <c r="M125" s="686"/>
      <c r="N125" s="669">
        <f>N128</f>
        <v>22.549252125292405</v>
      </c>
      <c r="O125" s="669">
        <f t="shared" ref="O125:R125" si="45">O128</f>
        <v>22.549252125292409</v>
      </c>
      <c r="P125" s="669">
        <f t="shared" si="45"/>
        <v>22.549252125292409</v>
      </c>
      <c r="Q125" s="669">
        <f t="shared" si="45"/>
        <v>22.549252125292405</v>
      </c>
      <c r="R125" s="669">
        <f t="shared" si="45"/>
        <v>22.549252125292405</v>
      </c>
      <c r="T125" s="519"/>
    </row>
    <row r="126" spans="5:20" hidden="1" outlineLevel="1">
      <c r="E126" s="502" t="s">
        <v>1967</v>
      </c>
      <c r="F126" s="684" t="s">
        <v>2234</v>
      </c>
      <c r="G126" s="530"/>
      <c r="H126" s="530"/>
      <c r="I126" s="669"/>
      <c r="J126" s="669"/>
      <c r="K126" s="670">
        <v>19.209302325581394</v>
      </c>
      <c r="L126" s="669"/>
      <c r="M126" s="669"/>
      <c r="N126" s="686">
        <v>32</v>
      </c>
      <c r="O126" s="686">
        <f>N126*(1+O138)</f>
        <v>32.896000000000001</v>
      </c>
      <c r="P126" s="686">
        <f t="shared" ref="P126:R126" si="46">O126*(1+P138)</f>
        <v>34.244735999999996</v>
      </c>
      <c r="Q126" s="686">
        <f t="shared" si="46"/>
        <v>35.409057023999999</v>
      </c>
      <c r="R126" s="686">
        <f t="shared" si="46"/>
        <v>36.648374019839999</v>
      </c>
      <c r="T126" s="519"/>
    </row>
    <row r="127" spans="5:20" hidden="1" outlineLevel="1">
      <c r="E127" s="502" t="s">
        <v>1967</v>
      </c>
      <c r="F127" s="684" t="s">
        <v>2238</v>
      </c>
      <c r="G127" s="530"/>
      <c r="H127" s="530"/>
      <c r="I127" s="669"/>
      <c r="J127" s="669"/>
      <c r="K127" s="670">
        <v>132</v>
      </c>
      <c r="L127" s="669">
        <v>102</v>
      </c>
      <c r="M127" s="669"/>
      <c r="N127" s="686">
        <f>L127*(1+N138)</f>
        <v>105.16199999999999</v>
      </c>
      <c r="O127" s="686">
        <f>N127*(1+O138)</f>
        <v>108.10653599999999</v>
      </c>
      <c r="P127" s="686">
        <f t="shared" ref="P127:R127" si="47">O127*(1+P138)</f>
        <v>112.53890397599999</v>
      </c>
      <c r="Q127" s="686">
        <f t="shared" si="47"/>
        <v>116.36522671118399</v>
      </c>
      <c r="R127" s="686">
        <f t="shared" si="47"/>
        <v>120.43800964607543</v>
      </c>
      <c r="T127" s="519"/>
    </row>
    <row r="128" spans="5:20" hidden="1" outlineLevel="1">
      <c r="E128" s="502" t="s">
        <v>1967</v>
      </c>
      <c r="F128" s="684" t="s">
        <v>2239</v>
      </c>
      <c r="G128" s="530"/>
      <c r="H128" s="530"/>
      <c r="I128" s="669"/>
      <c r="J128" s="669"/>
      <c r="K128" s="670"/>
      <c r="L128" s="669"/>
      <c r="M128" s="669"/>
      <c r="N128" s="686">
        <f>N139/N127</f>
        <v>22.549252125292405</v>
      </c>
      <c r="O128" s="686">
        <f t="shared" ref="O128:R128" si="48">O139/O127</f>
        <v>22.549252125292409</v>
      </c>
      <c r="P128" s="686">
        <f t="shared" si="48"/>
        <v>22.549252125292409</v>
      </c>
      <c r="Q128" s="686">
        <f t="shared" si="48"/>
        <v>22.549252125292405</v>
      </c>
      <c r="R128" s="686">
        <f t="shared" si="48"/>
        <v>22.549252125292405</v>
      </c>
      <c r="T128" s="519"/>
    </row>
    <row r="129" spans="5:18" hidden="1" outlineLevel="1">
      <c r="E129" s="502" t="s">
        <v>1967</v>
      </c>
      <c r="F129" s="681" t="s">
        <v>2240</v>
      </c>
      <c r="G129" s="530"/>
      <c r="H129" s="530"/>
      <c r="I129" s="682"/>
      <c r="J129" s="682"/>
      <c r="K129" s="683">
        <v>146.94742265931239</v>
      </c>
      <c r="L129" s="682"/>
      <c r="M129" s="682"/>
      <c r="N129" s="660">
        <f>N139*2.76%</f>
        <v>65.448554875199989</v>
      </c>
      <c r="O129" s="660">
        <f t="shared" ref="O129:R129" si="49">O139*2.76%</f>
        <v>67.281114411705602</v>
      </c>
      <c r="P129" s="660">
        <f t="shared" si="49"/>
        <v>70.039640102585537</v>
      </c>
      <c r="Q129" s="660">
        <f t="shared" si="49"/>
        <v>72.420987866073432</v>
      </c>
      <c r="R129" s="660">
        <f t="shared" si="49"/>
        <v>74.955722441385987</v>
      </c>
    </row>
    <row r="130" spans="5:18" hidden="1" outlineLevel="1">
      <c r="E130" s="502" t="s">
        <v>1967</v>
      </c>
      <c r="F130" s="520" t="s">
        <v>2226</v>
      </c>
      <c r="I130" s="660"/>
      <c r="J130" s="660"/>
      <c r="K130" s="683">
        <v>2.4</v>
      </c>
      <c r="L130" s="682"/>
      <c r="M130" s="682"/>
      <c r="N130" s="660">
        <f>N124*N135</f>
        <v>1.3895229656662893</v>
      </c>
      <c r="O130" s="660">
        <f t="shared" ref="O130:R130" si="50">O124*O135</f>
        <v>1.4284296087049455</v>
      </c>
      <c r="P130" s="660">
        <f t="shared" si="50"/>
        <v>1.4869952226618481</v>
      </c>
      <c r="Q130" s="660">
        <f t="shared" si="50"/>
        <v>1.5375530602323511</v>
      </c>
      <c r="R130" s="660">
        <f t="shared" si="50"/>
        <v>1.5913674173404833</v>
      </c>
    </row>
    <row r="131" spans="5:18" hidden="1" outlineLevel="1">
      <c r="E131" s="502" t="s">
        <v>1967</v>
      </c>
      <c r="F131" s="520" t="s">
        <v>1292</v>
      </c>
      <c r="I131" s="660"/>
      <c r="J131" s="660"/>
      <c r="K131" s="665">
        <v>0</v>
      </c>
      <c r="L131" s="660"/>
      <c r="M131" s="660"/>
      <c r="N131" s="660">
        <f>N123/12</f>
        <v>65.58538524037975</v>
      </c>
      <c r="O131" s="660">
        <f t="shared" ref="O131:R131" si="51">O123/12</f>
        <v>67.421776027110397</v>
      </c>
      <c r="P131" s="660">
        <f t="shared" si="51"/>
        <v>70.186068844221907</v>
      </c>
      <c r="Q131" s="660">
        <f t="shared" si="51"/>
        <v>72.572395184925455</v>
      </c>
      <c r="R131" s="660">
        <f t="shared" si="51"/>
        <v>75.11242901639784</v>
      </c>
    </row>
    <row r="132" spans="5:18" hidden="1" outlineLevel="1">
      <c r="E132" s="502" t="s">
        <v>1967</v>
      </c>
      <c r="F132" s="552" t="s">
        <v>1293</v>
      </c>
      <c r="G132" s="553"/>
      <c r="H132" s="553"/>
      <c r="I132" s="666"/>
      <c r="J132" s="666"/>
      <c r="K132" s="667">
        <v>66.831704715790295</v>
      </c>
      <c r="L132" s="666"/>
      <c r="M132" s="666"/>
      <c r="N132" s="666">
        <f>N123*N137</f>
        <v>37.751838253146509</v>
      </c>
      <c r="O132" s="666">
        <f t="shared" ref="O132:R132" si="52">O123*O137</f>
        <v>38.808889724234625</v>
      </c>
      <c r="P132" s="666">
        <f t="shared" si="52"/>
        <v>40.400054202928231</v>
      </c>
      <c r="Q132" s="666">
        <f t="shared" si="52"/>
        <v>41.773656045827799</v>
      </c>
      <c r="R132" s="666">
        <f t="shared" si="52"/>
        <v>43.235734007431766</v>
      </c>
    </row>
    <row r="133" spans="5:18" ht="12.75" hidden="1" outlineLevel="1" thickBot="1">
      <c r="F133" s="668" t="s">
        <v>2228</v>
      </c>
      <c r="G133" s="530"/>
      <c r="H133" s="530"/>
      <c r="I133" s="669"/>
      <c r="J133" s="669"/>
      <c r="K133" s="670"/>
      <c r="L133" s="669"/>
      <c r="M133" s="669"/>
      <c r="N133" s="669"/>
      <c r="O133" s="669"/>
      <c r="P133" s="669"/>
      <c r="Q133" s="669"/>
      <c r="R133" s="669"/>
    </row>
    <row r="134" spans="5:18" ht="12.75" hidden="1" outlineLevel="1" thickBot="1">
      <c r="F134" s="671" t="s">
        <v>2240</v>
      </c>
      <c r="G134" s="582"/>
      <c r="H134" s="530"/>
      <c r="I134" s="672"/>
      <c r="J134" s="672"/>
      <c r="K134" s="673">
        <f>K129/K124</f>
        <v>0.11790557479146793</v>
      </c>
      <c r="L134" s="672"/>
      <c r="M134" s="672"/>
      <c r="N134" s="688">
        <f>K134</f>
        <v>0.11790557479146793</v>
      </c>
      <c r="O134" s="688">
        <f t="shared" ref="O134:R135" si="53">N134</f>
        <v>0.11790557479146793</v>
      </c>
      <c r="P134" s="688">
        <f t="shared" si="53"/>
        <v>0.11790557479146793</v>
      </c>
      <c r="Q134" s="688">
        <f t="shared" si="53"/>
        <v>0.11790557479146793</v>
      </c>
      <c r="R134" s="688">
        <f t="shared" si="53"/>
        <v>0.11790557479146793</v>
      </c>
    </row>
    <row r="135" spans="5:18" ht="12.75" hidden="1" outlineLevel="1" thickBot="1">
      <c r="F135" s="671" t="s">
        <v>2226</v>
      </c>
      <c r="G135" s="582"/>
      <c r="H135" s="530"/>
      <c r="I135" s="672"/>
      <c r="J135" s="672"/>
      <c r="K135" s="673">
        <f>K130/K124</f>
        <v>1.9256777313854466E-3</v>
      </c>
      <c r="L135" s="672"/>
      <c r="M135" s="672"/>
      <c r="N135" s="688">
        <f>K135</f>
        <v>1.9256777313854466E-3</v>
      </c>
      <c r="O135" s="688">
        <f>N135</f>
        <v>1.9256777313854466E-3</v>
      </c>
      <c r="P135" s="688">
        <f t="shared" si="53"/>
        <v>1.9256777313854466E-3</v>
      </c>
      <c r="Q135" s="688">
        <f t="shared" si="53"/>
        <v>1.9256777313854466E-3</v>
      </c>
      <c r="R135" s="688">
        <f t="shared" si="53"/>
        <v>1.9256777313854466E-3</v>
      </c>
    </row>
    <row r="136" spans="5:18" ht="12.75" hidden="1" outlineLevel="1" thickBot="1">
      <c r="F136" s="671" t="s">
        <v>1292</v>
      </c>
      <c r="G136" s="582"/>
      <c r="H136" s="530"/>
      <c r="I136" s="672"/>
      <c r="J136" s="672"/>
      <c r="K136" s="673">
        <v>0</v>
      </c>
      <c r="L136" s="672"/>
      <c r="M136" s="672"/>
      <c r="N136" s="688">
        <v>8.3333333333333329E-2</v>
      </c>
      <c r="O136" s="688">
        <v>8.3333333333333329E-2</v>
      </c>
      <c r="P136" s="688">
        <v>8.3333333333333329E-2</v>
      </c>
      <c r="Q136" s="688">
        <v>8.3333333333333329E-2</v>
      </c>
      <c r="R136" s="688">
        <v>8.3333333333333329E-2</v>
      </c>
    </row>
    <row r="137" spans="5:18" ht="12.75" hidden="1" outlineLevel="1" thickBot="1">
      <c r="F137" s="674" t="s">
        <v>1293</v>
      </c>
      <c r="G137" s="582"/>
      <c r="H137" s="598"/>
      <c r="I137" s="675"/>
      <c r="J137" s="675"/>
      <c r="K137" s="676">
        <f>K132/K123</f>
        <v>4.7967798154498226E-2</v>
      </c>
      <c r="L137" s="675"/>
      <c r="M137" s="675"/>
      <c r="N137" s="675">
        <f>K137</f>
        <v>4.7967798154498226E-2</v>
      </c>
      <c r="O137" s="675">
        <f>N137</f>
        <v>4.7967798154498226E-2</v>
      </c>
      <c r="P137" s="675">
        <f t="shared" ref="P137:R137" si="54">O137</f>
        <v>4.7967798154498226E-2</v>
      </c>
      <c r="Q137" s="675">
        <f t="shared" si="54"/>
        <v>4.7967798154498226E-2</v>
      </c>
      <c r="R137" s="675">
        <f t="shared" si="54"/>
        <v>4.7967798154498226E-2</v>
      </c>
    </row>
    <row r="138" spans="5:18" hidden="1" outlineLevel="1">
      <c r="F138" s="576" t="s">
        <v>2102</v>
      </c>
      <c r="G138" s="576"/>
      <c r="H138" s="576"/>
      <c r="I138" s="677"/>
      <c r="J138" s="677"/>
      <c r="K138" s="677"/>
      <c r="L138" s="677"/>
      <c r="M138" s="677"/>
      <c r="N138" s="562">
        <v>3.1E-2</v>
      </c>
      <c r="O138" s="562">
        <v>2.7999999999999997E-2</v>
      </c>
      <c r="P138" s="562">
        <v>4.0999999999999995E-2</v>
      </c>
      <c r="Q138" s="562">
        <v>3.4000000000000002E-2</v>
      </c>
      <c r="R138" s="562">
        <v>3.5000000000000003E-2</v>
      </c>
    </row>
    <row r="139" spans="5:18" hidden="1" outlineLevel="1">
      <c r="I139" s="509"/>
      <c r="J139" s="509"/>
      <c r="K139" s="509"/>
      <c r="L139" s="509"/>
      <c r="M139" s="509"/>
      <c r="N139" s="509">
        <f>'1. Sales'!N136</f>
        <v>2371.3244519999998</v>
      </c>
      <c r="O139" s="509">
        <f>'1. Sales'!O136</f>
        <v>2437.7215366559999</v>
      </c>
      <c r="P139" s="509">
        <f>'1. Sales'!P136</f>
        <v>2537.6681196588961</v>
      </c>
      <c r="Q139" s="509">
        <f>'1. Sales'!Q136</f>
        <v>2623.948835727298</v>
      </c>
      <c r="R139" s="509">
        <f>'1. Sales'!R136</f>
        <v>2715.7870449777533</v>
      </c>
    </row>
    <row r="140" spans="5:18" hidden="1" outlineLevel="1">
      <c r="I140" s="509"/>
      <c r="J140" s="509"/>
      <c r="K140" s="509"/>
      <c r="L140" s="509"/>
      <c r="M140" s="509"/>
      <c r="N140" s="509"/>
      <c r="O140" s="509"/>
      <c r="P140" s="509"/>
      <c r="Q140" s="509"/>
      <c r="R140" s="509"/>
    </row>
    <row r="141" spans="5:18" hidden="1" outlineLevel="1">
      <c r="I141" s="509"/>
      <c r="J141" s="509"/>
      <c r="K141" s="509"/>
      <c r="L141" s="509"/>
      <c r="M141" s="509"/>
      <c r="N141" s="509"/>
      <c r="O141" s="509"/>
      <c r="P141" s="509"/>
      <c r="Q141" s="509"/>
      <c r="R141" s="509"/>
    </row>
    <row r="142" spans="5:18" hidden="1" outlineLevel="1">
      <c r="F142" s="570" t="s">
        <v>2248</v>
      </c>
      <c r="I142" s="660"/>
      <c r="J142" s="660"/>
      <c r="K142" s="660" t="b">
        <v>1</v>
      </c>
      <c r="L142" s="660"/>
      <c r="M142" s="660"/>
    </row>
    <row r="143" spans="5:18" hidden="1" outlineLevel="1">
      <c r="F143" s="546" t="s">
        <v>2093</v>
      </c>
      <c r="G143" s="512"/>
      <c r="H143" s="512"/>
      <c r="I143" s="513" t="s">
        <v>2047</v>
      </c>
      <c r="J143" s="513" t="s">
        <v>2048</v>
      </c>
      <c r="K143" s="514" t="s">
        <v>2049</v>
      </c>
      <c r="L143" s="513" t="s">
        <v>3118</v>
      </c>
      <c r="M143" s="513" t="s">
        <v>3120</v>
      </c>
      <c r="N143" s="571" t="s">
        <v>2050</v>
      </c>
      <c r="O143" s="571" t="s">
        <v>2051</v>
      </c>
      <c r="P143" s="571" t="s">
        <v>2052</v>
      </c>
      <c r="Q143" s="571" t="s">
        <v>2053</v>
      </c>
      <c r="R143" s="571" t="s">
        <v>2054</v>
      </c>
    </row>
    <row r="144" spans="5:18" hidden="1" outlineLevel="1">
      <c r="E144" s="502" t="s">
        <v>1968</v>
      </c>
      <c r="F144" s="548" t="s">
        <v>173</v>
      </c>
      <c r="G144" s="539"/>
      <c r="H144" s="539"/>
      <c r="I144" s="663"/>
      <c r="J144" s="663"/>
      <c r="K144" s="664">
        <f>K145+SUM(K152:K154)</f>
        <v>825.51100785152494</v>
      </c>
      <c r="L144" s="663"/>
      <c r="M144" s="663"/>
      <c r="N144" s="663">
        <f>N145+SUM(N152:N154)</f>
        <v>703.29486425794903</v>
      </c>
      <c r="O144" s="663">
        <f t="shared" ref="O144:R144" si="55">O145+SUM(O152:O154)</f>
        <v>582.69467496859602</v>
      </c>
      <c r="P144" s="663">
        <f t="shared" si="55"/>
        <v>606.58515664230833</v>
      </c>
      <c r="Q144" s="663">
        <f t="shared" si="55"/>
        <v>627.20905196814681</v>
      </c>
      <c r="R144" s="663">
        <f t="shared" si="55"/>
        <v>649.16136878703219</v>
      </c>
    </row>
    <row r="145" spans="5:18" hidden="1" outlineLevel="1">
      <c r="E145" s="502" t="s">
        <v>1968</v>
      </c>
      <c r="F145" s="678" t="s">
        <v>1894</v>
      </c>
      <c r="G145" s="507"/>
      <c r="H145" s="507"/>
      <c r="I145" s="679"/>
      <c r="J145" s="679"/>
      <c r="K145" s="680">
        <f>K146+K151</f>
        <v>817.66849792555024</v>
      </c>
      <c r="L145" s="679"/>
      <c r="M145" s="679"/>
      <c r="N145" s="679">
        <f>N146+N151</f>
        <v>643.76641568882974</v>
      </c>
      <c r="O145" s="679">
        <f t="shared" ref="O145:R145" si="56">O146+O151</f>
        <v>533.37409585848673</v>
      </c>
      <c r="P145" s="679">
        <f t="shared" si="56"/>
        <v>555.24243378868448</v>
      </c>
      <c r="Q145" s="679">
        <f t="shared" si="56"/>
        <v>574.12067653749978</v>
      </c>
      <c r="R145" s="679">
        <f t="shared" si="56"/>
        <v>594.21490021631246</v>
      </c>
    </row>
    <row r="146" spans="5:18" hidden="1" outlineLevel="1">
      <c r="E146" s="502" t="s">
        <v>1968</v>
      </c>
      <c r="F146" s="681" t="s">
        <v>2230</v>
      </c>
      <c r="I146" s="682"/>
      <c r="J146" s="682"/>
      <c r="K146" s="683">
        <v>646.29356099999995</v>
      </c>
      <c r="L146" s="682"/>
      <c r="M146" s="682"/>
      <c r="N146" s="660">
        <f>N147*N148</f>
        <v>515.51004932882972</v>
      </c>
      <c r="O146" s="660">
        <f t="shared" ref="O146:R146" si="57">O147*O148</f>
        <v>427.11098275066388</v>
      </c>
      <c r="P146" s="660">
        <f t="shared" si="57"/>
        <v>444.62253304344091</v>
      </c>
      <c r="Q146" s="660">
        <f t="shared" si="57"/>
        <v>459.73969916691794</v>
      </c>
      <c r="R146" s="660">
        <f t="shared" si="57"/>
        <v>475.83058863776017</v>
      </c>
    </row>
    <row r="147" spans="5:18" hidden="1" outlineLevel="1">
      <c r="E147" s="502" t="s">
        <v>1968</v>
      </c>
      <c r="F147" s="684" t="s">
        <v>2232</v>
      </c>
      <c r="G147" s="685"/>
      <c r="H147" s="530"/>
      <c r="I147" s="686"/>
      <c r="J147" s="686"/>
      <c r="K147" s="687">
        <v>17</v>
      </c>
      <c r="L147" s="686"/>
      <c r="M147" s="686"/>
      <c r="N147" s="669">
        <f>N150</f>
        <v>14.217139128169601</v>
      </c>
      <c r="O147" s="669">
        <f>O150</f>
        <v>11.458366309532117</v>
      </c>
      <c r="P147" s="669">
        <f t="shared" ref="P147:R147" si="58">P150</f>
        <v>11.458366309532114</v>
      </c>
      <c r="Q147" s="669">
        <f t="shared" si="58"/>
        <v>11.458366309532115</v>
      </c>
      <c r="R147" s="669">
        <f t="shared" si="58"/>
        <v>11.458366309532117</v>
      </c>
    </row>
    <row r="148" spans="5:18" hidden="1" outlineLevel="1">
      <c r="E148" s="502" t="s">
        <v>1968</v>
      </c>
      <c r="F148" s="684" t="s">
        <v>2234</v>
      </c>
      <c r="G148" s="530"/>
      <c r="H148" s="530"/>
      <c r="I148" s="669"/>
      <c r="J148" s="669"/>
      <c r="K148" s="670">
        <v>38.017268294117642</v>
      </c>
      <c r="L148" s="669"/>
      <c r="M148" s="669"/>
      <c r="N148" s="686">
        <v>36.259759764705883</v>
      </c>
      <c r="O148" s="686">
        <f>N148*(1+O160)</f>
        <v>37.275033038117648</v>
      </c>
      <c r="P148" s="686">
        <f t="shared" ref="P148:R148" si="59">O148*(1+P160)</f>
        <v>38.803309392680468</v>
      </c>
      <c r="Q148" s="686">
        <f t="shared" si="59"/>
        <v>40.122621912031605</v>
      </c>
      <c r="R148" s="686">
        <f t="shared" si="59"/>
        <v>41.52691367895271</v>
      </c>
    </row>
    <row r="149" spans="5:18" hidden="1" outlineLevel="1">
      <c r="E149" s="502" t="s">
        <v>1968</v>
      </c>
      <c r="F149" s="684" t="s">
        <v>2238</v>
      </c>
      <c r="G149" s="530"/>
      <c r="H149" s="530"/>
      <c r="I149" s="669"/>
      <c r="J149" s="669"/>
      <c r="K149" s="670">
        <v>132</v>
      </c>
      <c r="L149" s="669">
        <v>175</v>
      </c>
      <c r="M149" s="669"/>
      <c r="N149" s="686">
        <f>L149*(1+N160)</f>
        <v>180.42499999999998</v>
      </c>
      <c r="O149" s="686">
        <f>N149*(1+O160)</f>
        <v>185.4769</v>
      </c>
      <c r="P149" s="686">
        <f t="shared" ref="P149:R149" si="60">O149*(1+P160)</f>
        <v>193.08145289999999</v>
      </c>
      <c r="Q149" s="686">
        <f t="shared" si="60"/>
        <v>199.64622229859998</v>
      </c>
      <c r="R149" s="686">
        <f t="shared" si="60"/>
        <v>206.63384007905097</v>
      </c>
    </row>
    <row r="150" spans="5:18" hidden="1" outlineLevel="1">
      <c r="E150" s="502" t="s">
        <v>1968</v>
      </c>
      <c r="F150" s="684" t="s">
        <v>2239</v>
      </c>
      <c r="G150" s="530"/>
      <c r="H150" s="530"/>
      <c r="I150" s="669"/>
      <c r="J150" s="669"/>
      <c r="K150" s="670"/>
      <c r="L150" s="669"/>
      <c r="M150" s="669"/>
      <c r="N150" s="686">
        <f>N161/N149</f>
        <v>14.217139128169601</v>
      </c>
      <c r="O150" s="686">
        <f>O161/O149</f>
        <v>11.458366309532117</v>
      </c>
      <c r="P150" s="686">
        <f t="shared" ref="P150:R150" si="61">P161/P149</f>
        <v>11.458366309532114</v>
      </c>
      <c r="Q150" s="686">
        <f t="shared" si="61"/>
        <v>11.458366309532115</v>
      </c>
      <c r="R150" s="686">
        <f t="shared" si="61"/>
        <v>11.458366309532117</v>
      </c>
    </row>
    <row r="151" spans="5:18" hidden="1" outlineLevel="1">
      <c r="E151" s="502" t="s">
        <v>1968</v>
      </c>
      <c r="F151" s="681" t="s">
        <v>2240</v>
      </c>
      <c r="G151" s="530"/>
      <c r="H151" s="530"/>
      <c r="I151" s="682"/>
      <c r="J151" s="682"/>
      <c r="K151" s="683">
        <v>171.37493692555029</v>
      </c>
      <c r="L151" s="682"/>
      <c r="M151" s="682"/>
      <c r="N151" s="660">
        <f>N161*5%</f>
        <v>128.25636635999999</v>
      </c>
      <c r="O151" s="660">
        <f t="shared" ref="O151:R151" si="62">O161*5%</f>
        <v>106.26311310782287</v>
      </c>
      <c r="P151" s="660">
        <f t="shared" si="62"/>
        <v>110.61990074524358</v>
      </c>
      <c r="Q151" s="660">
        <f t="shared" si="62"/>
        <v>114.38097737058189</v>
      </c>
      <c r="R151" s="660">
        <f t="shared" si="62"/>
        <v>118.38431157855226</v>
      </c>
    </row>
    <row r="152" spans="5:18" hidden="1" outlineLevel="1">
      <c r="E152" s="502" t="s">
        <v>1968</v>
      </c>
      <c r="F152" s="520" t="s">
        <v>2226</v>
      </c>
      <c r="I152" s="660"/>
      <c r="J152" s="660"/>
      <c r="K152" s="683">
        <v>0</v>
      </c>
      <c r="L152" s="682"/>
      <c r="M152" s="682"/>
      <c r="N152" s="660">
        <v>0</v>
      </c>
      <c r="O152" s="660">
        <v>0</v>
      </c>
      <c r="P152" s="660">
        <v>0</v>
      </c>
      <c r="Q152" s="660">
        <v>0</v>
      </c>
      <c r="R152" s="660">
        <v>0</v>
      </c>
    </row>
    <row r="153" spans="5:18" hidden="1" outlineLevel="1">
      <c r="E153" s="502" t="s">
        <v>1968</v>
      </c>
      <c r="F153" s="520" t="s">
        <v>1292</v>
      </c>
      <c r="I153" s="660"/>
      <c r="J153" s="660"/>
      <c r="K153" s="665">
        <v>0.37254799999999999</v>
      </c>
      <c r="L153" s="660"/>
      <c r="M153" s="660"/>
      <c r="N153" s="660">
        <f>N145/12</f>
        <v>53.647201307402476</v>
      </c>
      <c r="O153" s="660">
        <f t="shared" ref="O153:R153" si="63">O145/12</f>
        <v>44.447841321540558</v>
      </c>
      <c r="P153" s="660">
        <f t="shared" si="63"/>
        <v>46.270202815723707</v>
      </c>
      <c r="Q153" s="660">
        <f t="shared" si="63"/>
        <v>47.843389711458315</v>
      </c>
      <c r="R153" s="660">
        <f t="shared" si="63"/>
        <v>49.517908351359374</v>
      </c>
    </row>
    <row r="154" spans="5:18" hidden="1" outlineLevel="1">
      <c r="E154" s="502" t="s">
        <v>1968</v>
      </c>
      <c r="F154" s="552" t="s">
        <v>1293</v>
      </c>
      <c r="G154" s="553"/>
      <c r="H154" s="553"/>
      <c r="I154" s="666"/>
      <c r="J154" s="666"/>
      <c r="K154" s="667">
        <v>7.4699619259747481</v>
      </c>
      <c r="L154" s="666"/>
      <c r="M154" s="666"/>
      <c r="N154" s="666">
        <f>N145*N159</f>
        <v>5.8812472617168723</v>
      </c>
      <c r="O154" s="666">
        <f t="shared" ref="O154:R154" si="64">O145*O159</f>
        <v>4.872737788568779</v>
      </c>
      <c r="P154" s="666">
        <f t="shared" si="64"/>
        <v>5.0725200379000972</v>
      </c>
      <c r="Q154" s="666">
        <f t="shared" si="64"/>
        <v>5.2449857191887013</v>
      </c>
      <c r="R154" s="666">
        <f t="shared" si="64"/>
        <v>5.4285602193603069</v>
      </c>
    </row>
    <row r="155" spans="5:18" ht="12.75" hidden="1" outlineLevel="1" thickBot="1">
      <c r="F155" s="668" t="s">
        <v>2228</v>
      </c>
      <c r="G155" s="530"/>
      <c r="H155" s="530"/>
      <c r="I155" s="669"/>
      <c r="J155" s="669"/>
      <c r="K155" s="670"/>
      <c r="L155" s="669"/>
      <c r="M155" s="669"/>
      <c r="N155" s="669"/>
      <c r="O155" s="669"/>
      <c r="P155" s="669"/>
      <c r="Q155" s="669"/>
      <c r="R155" s="669"/>
    </row>
    <row r="156" spans="5:18" ht="12.75" hidden="1" outlineLevel="1" thickBot="1">
      <c r="F156" s="671" t="s">
        <v>2240</v>
      </c>
      <c r="G156" s="582"/>
      <c r="H156" s="530"/>
      <c r="I156" s="672"/>
      <c r="J156" s="672"/>
      <c r="K156" s="673">
        <v>0.26516578110477307</v>
      </c>
      <c r="L156" s="672"/>
      <c r="M156" s="672"/>
      <c r="N156" s="688">
        <v>0.26516578110477307</v>
      </c>
      <c r="O156" s="688">
        <v>0.26516578110477307</v>
      </c>
      <c r="P156" s="688">
        <v>0.26516578110477307</v>
      </c>
      <c r="Q156" s="688">
        <v>0.26516578110477307</v>
      </c>
      <c r="R156" s="688">
        <v>0.26516578110477307</v>
      </c>
    </row>
    <row r="157" spans="5:18" ht="12.75" hidden="1" outlineLevel="1" thickBot="1">
      <c r="F157" s="671" t="s">
        <v>2226</v>
      </c>
      <c r="G157" s="582"/>
      <c r="H157" s="530"/>
      <c r="I157" s="672"/>
      <c r="J157" s="672"/>
      <c r="K157" s="673">
        <v>0</v>
      </c>
      <c r="L157" s="672"/>
      <c r="M157" s="672"/>
      <c r="N157" s="688">
        <v>0</v>
      </c>
      <c r="O157" s="688">
        <v>0</v>
      </c>
      <c r="P157" s="688">
        <v>0</v>
      </c>
      <c r="Q157" s="688">
        <v>0</v>
      </c>
      <c r="R157" s="688">
        <v>0</v>
      </c>
    </row>
    <row r="158" spans="5:18" ht="12.75" hidden="1" outlineLevel="1" thickBot="1">
      <c r="F158" s="671" t="s">
        <v>1292</v>
      </c>
      <c r="G158" s="582"/>
      <c r="H158" s="530"/>
      <c r="I158" s="672"/>
      <c r="J158" s="672"/>
      <c r="K158" s="673">
        <v>4.5562229796692125E-4</v>
      </c>
      <c r="L158" s="672"/>
      <c r="M158" s="672"/>
      <c r="N158" s="688">
        <v>8.3333333333333329E-2</v>
      </c>
      <c r="O158" s="688">
        <v>8.3333333333333329E-2</v>
      </c>
      <c r="P158" s="688">
        <v>8.3333333333333329E-2</v>
      </c>
      <c r="Q158" s="688">
        <v>8.3333333333333329E-2</v>
      </c>
      <c r="R158" s="688">
        <v>8.3333333333333329E-2</v>
      </c>
    </row>
    <row r="159" spans="5:18" ht="12.75" hidden="1" outlineLevel="1" thickBot="1">
      <c r="F159" s="674" t="s">
        <v>1293</v>
      </c>
      <c r="G159" s="582"/>
      <c r="H159" s="598"/>
      <c r="I159" s="675"/>
      <c r="J159" s="675"/>
      <c r="K159" s="676">
        <f>K154/K145</f>
        <v>9.1356851155771166E-3</v>
      </c>
      <c r="L159" s="675"/>
      <c r="M159" s="675"/>
      <c r="N159" s="675">
        <f>K159</f>
        <v>9.1356851155771166E-3</v>
      </c>
      <c r="O159" s="675">
        <f t="shared" ref="O159:R159" si="65">N159</f>
        <v>9.1356851155771166E-3</v>
      </c>
      <c r="P159" s="675">
        <f t="shared" si="65"/>
        <v>9.1356851155771166E-3</v>
      </c>
      <c r="Q159" s="675">
        <f t="shared" si="65"/>
        <v>9.1356851155771166E-3</v>
      </c>
      <c r="R159" s="675">
        <f t="shared" si="65"/>
        <v>9.1356851155771166E-3</v>
      </c>
    </row>
    <row r="160" spans="5:18" hidden="1" outlineLevel="1">
      <c r="F160" s="576" t="s">
        <v>2102</v>
      </c>
      <c r="G160" s="576"/>
      <c r="H160" s="576"/>
      <c r="I160" s="677"/>
      <c r="J160" s="677"/>
      <c r="K160" s="677"/>
      <c r="L160" s="677"/>
      <c r="M160" s="677"/>
      <c r="N160" s="562">
        <v>3.1E-2</v>
      </c>
      <c r="O160" s="562">
        <v>2.7999999999999997E-2</v>
      </c>
      <c r="P160" s="562">
        <v>4.0999999999999995E-2</v>
      </c>
      <c r="Q160" s="562">
        <v>3.4000000000000002E-2</v>
      </c>
      <c r="R160" s="562">
        <v>3.5000000000000003E-2</v>
      </c>
    </row>
    <row r="161" spans="5:18" hidden="1" outlineLevel="1">
      <c r="F161" s="576"/>
      <c r="G161" s="576"/>
      <c r="H161" s="576"/>
      <c r="I161" s="677"/>
      <c r="J161" s="677"/>
      <c r="K161" s="677"/>
      <c r="L161" s="677"/>
      <c r="M161" s="677"/>
      <c r="N161" s="692">
        <f>'1. Sales'!N175</f>
        <v>2565.1273271999999</v>
      </c>
      <c r="O161" s="692">
        <f>'1. Sales'!O175</f>
        <v>2125.2622621564574</v>
      </c>
      <c r="P161" s="692">
        <f>'1. Sales'!P175</f>
        <v>2212.3980149048716</v>
      </c>
      <c r="Q161" s="692">
        <f>'1. Sales'!Q175</f>
        <v>2287.6195474116375</v>
      </c>
      <c r="R161" s="692">
        <f>'1. Sales'!R175</f>
        <v>2367.686231571045</v>
      </c>
    </row>
    <row r="162" spans="5:18" hidden="1" outlineLevel="1">
      <c r="F162" s="576"/>
      <c r="G162" s="576"/>
      <c r="H162" s="576"/>
      <c r="I162" s="677"/>
      <c r="J162" s="677"/>
      <c r="K162" s="677"/>
      <c r="L162" s="677"/>
      <c r="M162" s="677"/>
      <c r="N162" s="562"/>
      <c r="O162" s="562"/>
      <c r="P162" s="562"/>
      <c r="Q162" s="562"/>
      <c r="R162" s="562"/>
    </row>
    <row r="163" spans="5:18" hidden="1" outlineLevel="1">
      <c r="F163" s="576"/>
      <c r="G163" s="576"/>
      <c r="H163" s="576"/>
      <c r="I163" s="677"/>
      <c r="J163" s="677"/>
      <c r="K163" s="677"/>
      <c r="L163" s="677"/>
      <c r="M163" s="677"/>
      <c r="N163" s="562"/>
      <c r="O163" s="562"/>
      <c r="P163" s="562"/>
      <c r="Q163" s="562"/>
      <c r="R163" s="562"/>
    </row>
    <row r="164" spans="5:18" hidden="1" outlineLevel="1">
      <c r="F164" s="570" t="s">
        <v>2249</v>
      </c>
      <c r="I164" s="660"/>
      <c r="J164" s="660"/>
      <c r="K164" s="660"/>
      <c r="L164" s="660"/>
      <c r="M164" s="660"/>
      <c r="N164" s="660">
        <v>5</v>
      </c>
    </row>
    <row r="165" spans="5:18" hidden="1" outlineLevel="1">
      <c r="F165" s="546" t="s">
        <v>2093</v>
      </c>
      <c r="G165" s="512"/>
      <c r="H165" s="512"/>
      <c r="I165" s="513" t="s">
        <v>2047</v>
      </c>
      <c r="J165" s="513" t="s">
        <v>2048</v>
      </c>
      <c r="K165" s="514" t="s">
        <v>2049</v>
      </c>
      <c r="L165" s="513" t="s">
        <v>3118</v>
      </c>
      <c r="M165" s="513" t="s">
        <v>3120</v>
      </c>
      <c r="N165" s="571" t="s">
        <v>2050</v>
      </c>
      <c r="O165" s="571" t="s">
        <v>2051</v>
      </c>
      <c r="P165" s="571" t="s">
        <v>2052</v>
      </c>
      <c r="Q165" s="571" t="s">
        <v>2053</v>
      </c>
      <c r="R165" s="571" t="s">
        <v>2054</v>
      </c>
    </row>
    <row r="166" spans="5:18" hidden="1" outlineLevel="1">
      <c r="E166" s="502" t="s">
        <v>1969</v>
      </c>
      <c r="F166" s="548" t="s">
        <v>173</v>
      </c>
      <c r="G166" s="539"/>
      <c r="H166" s="539"/>
      <c r="I166" s="663"/>
      <c r="J166" s="663"/>
      <c r="K166" s="664"/>
      <c r="L166" s="663"/>
      <c r="M166" s="663"/>
      <c r="N166" s="663">
        <f>N167+SUM(N174:N176)</f>
        <v>286.97649678892589</v>
      </c>
      <c r="O166" s="663">
        <f t="shared" ref="O166:R166" si="66">O167+SUM(O174:O176)</f>
        <v>766.20185529610251</v>
      </c>
      <c r="P166" s="663">
        <f t="shared" si="66"/>
        <v>771.17951632356039</v>
      </c>
      <c r="Q166" s="663">
        <f t="shared" si="66"/>
        <v>797.39961987856145</v>
      </c>
      <c r="R166" s="663">
        <f t="shared" si="66"/>
        <v>825.30860657431094</v>
      </c>
    </row>
    <row r="167" spans="5:18" hidden="1" outlineLevel="1">
      <c r="E167" s="502" t="s">
        <v>1969</v>
      </c>
      <c r="F167" s="678" t="s">
        <v>1894</v>
      </c>
      <c r="G167" s="507"/>
      <c r="H167" s="507"/>
      <c r="I167" s="679"/>
      <c r="J167" s="679"/>
      <c r="K167" s="680"/>
      <c r="L167" s="679"/>
      <c r="M167" s="679"/>
      <c r="N167" s="679">
        <f>N168+N173</f>
        <v>262.6861649553922</v>
      </c>
      <c r="O167" s="679">
        <f t="shared" ref="O167:R167" si="67">O168+O173</f>
        <v>701.34881846256599</v>
      </c>
      <c r="P167" s="679">
        <f t="shared" si="67"/>
        <v>705.90515913987429</v>
      </c>
      <c r="Q167" s="679">
        <f t="shared" si="67"/>
        <v>729.90593455063004</v>
      </c>
      <c r="R167" s="679">
        <f t="shared" si="67"/>
        <v>755.45264225990195</v>
      </c>
    </row>
    <row r="168" spans="5:18" hidden="1" outlineLevel="1">
      <c r="E168" s="502" t="s">
        <v>1969</v>
      </c>
      <c r="F168" s="681" t="s">
        <v>2230</v>
      </c>
      <c r="I168" s="682"/>
      <c r="J168" s="682"/>
      <c r="K168" s="683"/>
      <c r="L168" s="682"/>
      <c r="M168" s="682"/>
      <c r="N168" s="660">
        <f>N169*N170/12*N164</f>
        <v>214.79585388701238</v>
      </c>
      <c r="O168" s="660">
        <f t="shared" ref="O168:R168" si="68">O169*O170</f>
        <v>583.19384299465924</v>
      </c>
      <c r="P168" s="660">
        <f t="shared" si="68"/>
        <v>607.10479055744031</v>
      </c>
      <c r="Q168" s="660">
        <f t="shared" si="68"/>
        <v>627.74635343639341</v>
      </c>
      <c r="R168" s="660">
        <f t="shared" si="68"/>
        <v>649.71747580666704</v>
      </c>
    </row>
    <row r="169" spans="5:18" hidden="1" outlineLevel="1">
      <c r="E169" s="502" t="s">
        <v>1969</v>
      </c>
      <c r="F169" s="684" t="s">
        <v>2232</v>
      </c>
      <c r="G169" s="685"/>
      <c r="H169" s="530"/>
      <c r="I169" s="686"/>
      <c r="J169" s="686"/>
      <c r="K169" s="687"/>
      <c r="L169" s="686"/>
      <c r="M169" s="686"/>
      <c r="N169" s="669">
        <f>N147</f>
        <v>14.217139128169601</v>
      </c>
      <c r="O169" s="669">
        <v>15.645696206312738</v>
      </c>
      <c r="P169" s="669">
        <v>15.64569620631274</v>
      </c>
      <c r="Q169" s="669">
        <v>15.645696206312742</v>
      </c>
      <c r="R169" s="669">
        <v>15.64569620631274</v>
      </c>
    </row>
    <row r="170" spans="5:18" hidden="1" outlineLevel="1">
      <c r="E170" s="502" t="s">
        <v>1969</v>
      </c>
      <c r="F170" s="684" t="s">
        <v>2234</v>
      </c>
      <c r="G170" s="530"/>
      <c r="H170" s="530"/>
      <c r="I170" s="669"/>
      <c r="J170" s="669"/>
      <c r="K170" s="670"/>
      <c r="L170" s="669"/>
      <c r="M170" s="669"/>
      <c r="N170" s="669">
        <f>N148</f>
        <v>36.259759764705883</v>
      </c>
      <c r="O170" s="686">
        <f>N170*(1+O182)</f>
        <v>37.275033038117648</v>
      </c>
      <c r="P170" s="686">
        <f t="shared" ref="P170:R170" si="69">O170*(1+P182)</f>
        <v>38.803309392680468</v>
      </c>
      <c r="Q170" s="686">
        <f t="shared" si="69"/>
        <v>40.122621912031605</v>
      </c>
      <c r="R170" s="686">
        <f t="shared" si="69"/>
        <v>41.52691367895271</v>
      </c>
    </row>
    <row r="171" spans="5:18" hidden="1" outlineLevel="1">
      <c r="E171" s="502" t="s">
        <v>1969</v>
      </c>
      <c r="F171" s="684" t="s">
        <v>2238</v>
      </c>
      <c r="G171" s="530"/>
      <c r="H171" s="530"/>
      <c r="I171" s="669"/>
      <c r="J171" s="669"/>
      <c r="K171" s="670"/>
      <c r="L171" s="669"/>
      <c r="M171" s="669"/>
      <c r="N171" s="686">
        <v>136.09199999999998</v>
      </c>
      <c r="O171" s="686">
        <v>139.90257599999998</v>
      </c>
      <c r="P171" s="686">
        <v>145.63858161599998</v>
      </c>
      <c r="Q171" s="686">
        <v>150.590293390944</v>
      </c>
      <c r="R171" s="686">
        <v>155.86095365962703</v>
      </c>
    </row>
    <row r="172" spans="5:18" hidden="1" outlineLevel="1">
      <c r="E172" s="502" t="s">
        <v>1969</v>
      </c>
      <c r="F172" s="684" t="s">
        <v>2239</v>
      </c>
      <c r="G172" s="530"/>
      <c r="H172" s="530"/>
      <c r="I172" s="669"/>
      <c r="J172" s="669"/>
      <c r="K172" s="670"/>
      <c r="L172" s="669"/>
      <c r="M172" s="669"/>
      <c r="N172" s="686">
        <v>8.1391772691394664</v>
      </c>
      <c r="O172" s="686">
        <v>17.913888262758896</v>
      </c>
      <c r="P172" s="686">
        <v>15.64569620631274</v>
      </c>
      <c r="Q172" s="686">
        <v>15.645696206312742</v>
      </c>
      <c r="R172" s="686">
        <v>15.64569620631274</v>
      </c>
    </row>
    <row r="173" spans="5:18" hidden="1" outlineLevel="1">
      <c r="E173" s="502" t="s">
        <v>1969</v>
      </c>
      <c r="F173" s="681" t="s">
        <v>2240</v>
      </c>
      <c r="G173" s="530"/>
      <c r="H173" s="530"/>
      <c r="I173" s="682"/>
      <c r="J173" s="682"/>
      <c r="K173" s="683"/>
      <c r="L173" s="682"/>
      <c r="M173" s="682"/>
      <c r="N173" s="660">
        <f>N183*5%</f>
        <v>47.890311068379845</v>
      </c>
      <c r="O173" s="660">
        <f t="shared" ref="O173:R173" si="70">O183*5%</f>
        <v>118.15497546790675</v>
      </c>
      <c r="P173" s="660">
        <f t="shared" si="70"/>
        <v>98.800368582433919</v>
      </c>
      <c r="Q173" s="660">
        <f t="shared" si="70"/>
        <v>102.15958111423667</v>
      </c>
      <c r="R173" s="660">
        <f t="shared" si="70"/>
        <v>105.73516645323494</v>
      </c>
    </row>
    <row r="174" spans="5:18" hidden="1" outlineLevel="1">
      <c r="E174" s="502" t="s">
        <v>1969</v>
      </c>
      <c r="F174" s="520" t="s">
        <v>2226</v>
      </c>
      <c r="I174" s="660"/>
      <c r="J174" s="660"/>
      <c r="K174" s="665"/>
      <c r="L174" s="660"/>
      <c r="M174" s="660"/>
      <c r="N174" s="660">
        <v>0</v>
      </c>
      <c r="O174" s="660">
        <v>0</v>
      </c>
      <c r="P174" s="660">
        <v>0</v>
      </c>
      <c r="Q174" s="660">
        <v>0</v>
      </c>
      <c r="R174" s="660">
        <v>0</v>
      </c>
    </row>
    <row r="175" spans="5:18" hidden="1" outlineLevel="1">
      <c r="E175" s="502" t="s">
        <v>1969</v>
      </c>
      <c r="F175" s="520" t="s">
        <v>1292</v>
      </c>
      <c r="I175" s="660"/>
      <c r="J175" s="660"/>
      <c r="K175" s="665"/>
      <c r="L175" s="660"/>
      <c r="M175" s="660"/>
      <c r="N175" s="660">
        <f>N167/12</f>
        <v>21.890513746282682</v>
      </c>
      <c r="O175" s="660">
        <f t="shared" ref="O175:R175" si="71">O167/12</f>
        <v>58.445734871880497</v>
      </c>
      <c r="P175" s="660">
        <f t="shared" si="71"/>
        <v>58.825429928322855</v>
      </c>
      <c r="Q175" s="660">
        <f t="shared" si="71"/>
        <v>60.825494545885839</v>
      </c>
      <c r="R175" s="660">
        <f t="shared" si="71"/>
        <v>62.954386854991832</v>
      </c>
    </row>
    <row r="176" spans="5:18" hidden="1" outlineLevel="1">
      <c r="E176" s="502" t="s">
        <v>1969</v>
      </c>
      <c r="F176" s="552" t="s">
        <v>1293</v>
      </c>
      <c r="G176" s="553"/>
      <c r="H176" s="553"/>
      <c r="I176" s="666"/>
      <c r="J176" s="666"/>
      <c r="K176" s="667"/>
      <c r="L176" s="666"/>
      <c r="M176" s="666"/>
      <c r="N176" s="666">
        <f>N167*N181</f>
        <v>2.3998180872510115</v>
      </c>
      <c r="O176" s="666">
        <f t="shared" ref="O176:R176" si="72">O167*O181</f>
        <v>6.4073019616560609</v>
      </c>
      <c r="P176" s="666">
        <f t="shared" si="72"/>
        <v>6.4489272553632455</v>
      </c>
      <c r="Q176" s="666">
        <f t="shared" si="72"/>
        <v>6.6681907820455955</v>
      </c>
      <c r="R176" s="666">
        <f t="shared" si="72"/>
        <v>6.9015774594171901</v>
      </c>
    </row>
    <row r="177" spans="5:18" ht="12.75" hidden="1" outlineLevel="1" thickBot="1">
      <c r="F177" s="668" t="s">
        <v>2228</v>
      </c>
      <c r="G177" s="530"/>
      <c r="H177" s="530"/>
      <c r="I177" s="669"/>
      <c r="J177" s="669"/>
      <c r="K177" s="670"/>
      <c r="L177" s="669"/>
      <c r="M177" s="669"/>
      <c r="N177" s="669"/>
      <c r="O177" s="669"/>
      <c r="P177" s="669"/>
      <c r="Q177" s="669"/>
      <c r="R177" s="669"/>
    </row>
    <row r="178" spans="5:18" ht="12.75" hidden="1" outlineLevel="1" thickBot="1">
      <c r="F178" s="671" t="s">
        <v>2240</v>
      </c>
      <c r="G178" s="582"/>
      <c r="H178" s="530"/>
      <c r="I178" s="672"/>
      <c r="J178" s="672"/>
      <c r="K178" s="673"/>
      <c r="L178" s="672"/>
      <c r="M178" s="672"/>
      <c r="N178" s="688">
        <v>0.26516578110477307</v>
      </c>
      <c r="O178" s="688">
        <v>0.26516578110477307</v>
      </c>
      <c r="P178" s="688">
        <v>0.26516578110477307</v>
      </c>
      <c r="Q178" s="688">
        <v>0.26516578110477307</v>
      </c>
      <c r="R178" s="688">
        <v>0.26516578110477307</v>
      </c>
    </row>
    <row r="179" spans="5:18" ht="12.75" hidden="1" outlineLevel="1" thickBot="1">
      <c r="F179" s="671" t="s">
        <v>2226</v>
      </c>
      <c r="G179" s="582"/>
      <c r="H179" s="530"/>
      <c r="I179" s="672"/>
      <c r="J179" s="672"/>
      <c r="K179" s="673"/>
      <c r="L179" s="672"/>
      <c r="M179" s="672"/>
      <c r="N179" s="688">
        <v>0</v>
      </c>
      <c r="O179" s="688">
        <v>0</v>
      </c>
      <c r="P179" s="688">
        <v>0</v>
      </c>
      <c r="Q179" s="688">
        <v>0</v>
      </c>
      <c r="R179" s="688">
        <v>0</v>
      </c>
    </row>
    <row r="180" spans="5:18" ht="12.75" hidden="1" outlineLevel="1" thickBot="1">
      <c r="F180" s="671" t="s">
        <v>1292</v>
      </c>
      <c r="G180" s="582"/>
      <c r="H180" s="530"/>
      <c r="I180" s="672"/>
      <c r="J180" s="672"/>
      <c r="K180" s="673"/>
      <c r="L180" s="672"/>
      <c r="M180" s="672"/>
      <c r="N180" s="688">
        <v>8.3333333333333329E-2</v>
      </c>
      <c r="O180" s="688">
        <v>8.3333333333333329E-2</v>
      </c>
      <c r="P180" s="688">
        <v>8.3333333333333329E-2</v>
      </c>
      <c r="Q180" s="688">
        <v>8.3333333333333329E-2</v>
      </c>
      <c r="R180" s="688">
        <v>8.3333333333333329E-2</v>
      </c>
    </row>
    <row r="181" spans="5:18" ht="12.75" hidden="1" outlineLevel="1" thickBot="1">
      <c r="F181" s="674" t="s">
        <v>1293</v>
      </c>
      <c r="G181" s="582"/>
      <c r="H181" s="598"/>
      <c r="I181" s="675"/>
      <c r="J181" s="675"/>
      <c r="K181" s="676"/>
      <c r="L181" s="675"/>
      <c r="M181" s="675"/>
      <c r="N181" s="675">
        <f>N159</f>
        <v>9.1356851155771166E-3</v>
      </c>
      <c r="O181" s="675">
        <f>N181</f>
        <v>9.1356851155771166E-3</v>
      </c>
      <c r="P181" s="675">
        <f t="shared" ref="P181:R181" si="73">O181</f>
        <v>9.1356851155771166E-3</v>
      </c>
      <c r="Q181" s="675">
        <f t="shared" si="73"/>
        <v>9.1356851155771166E-3</v>
      </c>
      <c r="R181" s="675">
        <f t="shared" si="73"/>
        <v>9.1356851155771166E-3</v>
      </c>
    </row>
    <row r="182" spans="5:18" hidden="1" outlineLevel="1">
      <c r="F182" s="576" t="s">
        <v>2102</v>
      </c>
      <c r="G182" s="576"/>
      <c r="H182" s="576"/>
      <c r="I182" s="677"/>
      <c r="J182" s="677"/>
      <c r="K182" s="677"/>
      <c r="L182" s="677"/>
      <c r="M182" s="677"/>
      <c r="N182" s="562">
        <v>3.1E-2</v>
      </c>
      <c r="O182" s="562">
        <v>2.7999999999999997E-2</v>
      </c>
      <c r="P182" s="562">
        <v>4.0999999999999995E-2</v>
      </c>
      <c r="Q182" s="562">
        <v>3.4000000000000002E-2</v>
      </c>
      <c r="R182" s="562">
        <v>3.5000000000000003E-2</v>
      </c>
    </row>
    <row r="183" spans="5:18" hidden="1" outlineLevel="1">
      <c r="F183" s="576"/>
      <c r="G183" s="576"/>
      <c r="H183" s="576"/>
      <c r="I183" s="677"/>
      <c r="J183" s="677"/>
      <c r="K183" s="677"/>
      <c r="L183" s="677"/>
      <c r="M183" s="677"/>
      <c r="N183" s="692">
        <f>'1. Sales'!N220</f>
        <v>957.80622136759689</v>
      </c>
      <c r="O183" s="692">
        <f>'1. Sales'!O220</f>
        <v>2363.099509358135</v>
      </c>
      <c r="P183" s="692">
        <f>'1. Sales'!P220</f>
        <v>1976.0073716486781</v>
      </c>
      <c r="Q183" s="692">
        <f>'1. Sales'!Q220</f>
        <v>2043.1916222847333</v>
      </c>
      <c r="R183" s="692">
        <f>'1. Sales'!R220</f>
        <v>2114.7033290646987</v>
      </c>
    </row>
    <row r="184" spans="5:18" hidden="1" outlineLevel="1">
      <c r="F184" s="576"/>
      <c r="G184" s="576"/>
      <c r="H184" s="576"/>
      <c r="I184" s="677"/>
      <c r="J184" s="677"/>
      <c r="K184" s="677"/>
      <c r="L184" s="677"/>
      <c r="M184" s="677"/>
      <c r="N184" s="562"/>
      <c r="O184" s="562"/>
      <c r="P184" s="562"/>
      <c r="Q184" s="562"/>
      <c r="R184" s="562"/>
    </row>
    <row r="185" spans="5:18" hidden="1" outlineLevel="1">
      <c r="F185" s="576"/>
      <c r="G185" s="576"/>
      <c r="H185" s="576"/>
      <c r="I185" s="677"/>
      <c r="J185" s="677"/>
      <c r="K185" s="677"/>
      <c r="L185" s="677"/>
      <c r="M185" s="677"/>
      <c r="N185" s="562"/>
      <c r="O185" s="562"/>
      <c r="P185" s="562"/>
      <c r="Q185" s="562"/>
      <c r="R185" s="562"/>
    </row>
    <row r="186" spans="5:18" hidden="1" outlineLevel="1">
      <c r="F186" s="570" t="s">
        <v>2250</v>
      </c>
      <c r="I186" s="660"/>
      <c r="J186" s="660"/>
      <c r="K186" s="660">
        <v>12</v>
      </c>
      <c r="L186" s="660"/>
      <c r="M186" s="660"/>
      <c r="N186" s="660"/>
      <c r="O186" s="502">
        <v>8</v>
      </c>
    </row>
    <row r="187" spans="5:18" hidden="1" outlineLevel="1">
      <c r="F187" s="546" t="s">
        <v>2093</v>
      </c>
      <c r="G187" s="512"/>
      <c r="H187" s="512"/>
      <c r="I187" s="513" t="s">
        <v>2047</v>
      </c>
      <c r="J187" s="513" t="s">
        <v>2048</v>
      </c>
      <c r="K187" s="514" t="s">
        <v>2049</v>
      </c>
      <c r="L187" s="513" t="s">
        <v>3118</v>
      </c>
      <c r="M187" s="513" t="s">
        <v>3120</v>
      </c>
      <c r="N187" s="571" t="s">
        <v>2050</v>
      </c>
      <c r="O187" s="571" t="s">
        <v>2051</v>
      </c>
      <c r="P187" s="571" t="s">
        <v>2052</v>
      </c>
      <c r="Q187" s="571" t="s">
        <v>2053</v>
      </c>
      <c r="R187" s="571" t="s">
        <v>2054</v>
      </c>
    </row>
    <row r="188" spans="5:18" hidden="1" outlineLevel="1">
      <c r="E188" s="502" t="s">
        <v>1970</v>
      </c>
      <c r="F188" s="548" t="s">
        <v>173</v>
      </c>
      <c r="G188" s="539"/>
      <c r="H188" s="539"/>
      <c r="I188" s="663"/>
      <c r="J188" s="663"/>
      <c r="K188" s="664"/>
      <c r="L188" s="663"/>
      <c r="M188" s="663"/>
      <c r="N188" s="663">
        <f>N189+SUM(N196:N198)</f>
        <v>0</v>
      </c>
      <c r="O188" s="663">
        <f t="shared" ref="O188:R188" si="74">O189+SUM(O196:O198)</f>
        <v>1127.6418785051483</v>
      </c>
      <c r="P188" s="663">
        <f t="shared" si="74"/>
        <v>1629.5583876575815</v>
      </c>
      <c r="Q188" s="663">
        <f t="shared" si="74"/>
        <v>1565.2779603485101</v>
      </c>
      <c r="R188" s="663">
        <f t="shared" si="74"/>
        <v>1593.242276087241</v>
      </c>
    </row>
    <row r="189" spans="5:18" hidden="1" outlineLevel="1">
      <c r="E189" s="502" t="s">
        <v>1970</v>
      </c>
      <c r="F189" s="678" t="s">
        <v>1894</v>
      </c>
      <c r="G189" s="507"/>
      <c r="H189" s="507"/>
      <c r="I189" s="679"/>
      <c r="J189" s="679"/>
      <c r="K189" s="680"/>
      <c r="L189" s="679"/>
      <c r="M189" s="679"/>
      <c r="N189" s="679">
        <f>N190+N195</f>
        <v>0</v>
      </c>
      <c r="O189" s="679">
        <f t="shared" ref="O189:R189" si="75">O190+O195</f>
        <v>950.29905398609174</v>
      </c>
      <c r="P189" s="679">
        <f t="shared" si="75"/>
        <v>1372.8582946854372</v>
      </c>
      <c r="Q189" s="679">
        <f t="shared" si="75"/>
        <v>1318.2885014000276</v>
      </c>
      <c r="R189" s="679">
        <f t="shared" si="75"/>
        <v>1341.7400722240027</v>
      </c>
    </row>
    <row r="190" spans="5:18" hidden="1" outlineLevel="1">
      <c r="E190" s="502" t="s">
        <v>1970</v>
      </c>
      <c r="F190" s="681" t="s">
        <v>2230</v>
      </c>
      <c r="I190" s="682"/>
      <c r="J190" s="682"/>
      <c r="K190" s="683"/>
      <c r="L190" s="682"/>
      <c r="M190" s="682"/>
      <c r="N190" s="660">
        <f>N191*N192/12*N186</f>
        <v>0</v>
      </c>
      <c r="O190" s="660">
        <f>O191*O192*O186/12</f>
        <v>620.02630410700942</v>
      </c>
      <c r="P190" s="660">
        <f t="shared" ref="P190:R190" si="76">P191*P192</f>
        <v>968.17107386309522</v>
      </c>
      <c r="Q190" s="660">
        <f t="shared" si="76"/>
        <v>1001.0888903744406</v>
      </c>
      <c r="R190" s="660">
        <f t="shared" si="76"/>
        <v>1036.1270015375458</v>
      </c>
    </row>
    <row r="191" spans="5:18" hidden="1" outlineLevel="1">
      <c r="E191" s="502" t="s">
        <v>1970</v>
      </c>
      <c r="F191" s="684" t="s">
        <v>2232</v>
      </c>
      <c r="G191" s="685"/>
      <c r="H191" s="530"/>
      <c r="I191" s="686"/>
      <c r="J191" s="686"/>
      <c r="K191" s="687"/>
      <c r="L191" s="686"/>
      <c r="M191" s="686"/>
      <c r="N191" s="669"/>
      <c r="O191" s="669">
        <f t="shared" ref="O191:R192" si="77">O61</f>
        <v>30.450161531351625</v>
      </c>
      <c r="P191" s="669">
        <f t="shared" si="77"/>
        <v>30.450161531351629</v>
      </c>
      <c r="Q191" s="669">
        <f t="shared" si="77"/>
        <v>30.450161531351629</v>
      </c>
      <c r="R191" s="669">
        <f t="shared" si="77"/>
        <v>30.450161531351629</v>
      </c>
    </row>
    <row r="192" spans="5:18" hidden="1" outlineLevel="1">
      <c r="E192" s="502" t="s">
        <v>1970</v>
      </c>
      <c r="F192" s="684" t="s">
        <v>2234</v>
      </c>
      <c r="G192" s="530"/>
      <c r="H192" s="530"/>
      <c r="I192" s="669"/>
      <c r="J192" s="669"/>
      <c r="K192" s="670"/>
      <c r="L192" s="669"/>
      <c r="M192" s="669"/>
      <c r="N192" s="669"/>
      <c r="O192" s="669">
        <f t="shared" si="77"/>
        <v>30.543005665271799</v>
      </c>
      <c r="P192" s="669">
        <f t="shared" si="77"/>
        <v>31.795268897547942</v>
      </c>
      <c r="Q192" s="669">
        <f t="shared" si="77"/>
        <v>32.876308040064572</v>
      </c>
      <c r="R192" s="669">
        <f t="shared" si="77"/>
        <v>34.026978821466827</v>
      </c>
    </row>
    <row r="193" spans="5:18" hidden="1" outlineLevel="1">
      <c r="E193" s="502" t="s">
        <v>1970</v>
      </c>
      <c r="F193" s="684" t="s">
        <v>2238</v>
      </c>
      <c r="G193" s="530"/>
      <c r="H193" s="530"/>
      <c r="I193" s="669"/>
      <c r="J193" s="669"/>
      <c r="K193" s="670"/>
      <c r="L193" s="669"/>
      <c r="M193" s="669"/>
      <c r="N193" s="686">
        <v>247.43999999999997</v>
      </c>
      <c r="O193" s="686">
        <v>254.36831999999998</v>
      </c>
      <c r="P193" s="686">
        <v>264.79742111999997</v>
      </c>
      <c r="Q193" s="686">
        <v>273.80053343807998</v>
      </c>
      <c r="R193" s="686">
        <v>283.38355210841274</v>
      </c>
    </row>
    <row r="194" spans="5:18" hidden="1" outlineLevel="1">
      <c r="E194" s="502" t="s">
        <v>1970</v>
      </c>
      <c r="F194" s="684" t="s">
        <v>2239</v>
      </c>
      <c r="G194" s="530"/>
      <c r="H194" s="530"/>
      <c r="I194" s="669"/>
      <c r="J194" s="669"/>
      <c r="K194" s="670"/>
      <c r="L194" s="669"/>
      <c r="M194" s="669"/>
      <c r="N194" s="686">
        <v>32.416666666666664</v>
      </c>
      <c r="O194" s="686">
        <v>38.001861261095186</v>
      </c>
      <c r="P194" s="686">
        <v>25.938528721598608</v>
      </c>
      <c r="Q194" s="686">
        <v>19.969629293842239</v>
      </c>
      <c r="R194" s="686">
        <v>19.969629293842239</v>
      </c>
    </row>
    <row r="195" spans="5:18" hidden="1" outlineLevel="1">
      <c r="E195" s="502" t="s">
        <v>1970</v>
      </c>
      <c r="F195" s="681" t="s">
        <v>2240</v>
      </c>
      <c r="G195" s="530"/>
      <c r="H195" s="530"/>
      <c r="I195" s="682"/>
      <c r="J195" s="682"/>
      <c r="K195" s="683"/>
      <c r="L195" s="682"/>
      <c r="M195" s="682"/>
      <c r="N195" s="660"/>
      <c r="O195" s="682">
        <f>O205*5%</f>
        <v>330.27274987908231</v>
      </c>
      <c r="P195" s="682">
        <f t="shared" ref="P195:R195" si="78">P205*5%</f>
        <v>404.68722082234206</v>
      </c>
      <c r="Q195" s="682">
        <f t="shared" si="78"/>
        <v>317.19961102558716</v>
      </c>
      <c r="R195" s="682">
        <f t="shared" si="78"/>
        <v>305.61307068645687</v>
      </c>
    </row>
    <row r="196" spans="5:18" hidden="1" outlineLevel="1">
      <c r="E196" s="502" t="s">
        <v>1970</v>
      </c>
      <c r="F196" s="520" t="s">
        <v>2226</v>
      </c>
      <c r="I196" s="660"/>
      <c r="J196" s="660"/>
      <c r="K196" s="665"/>
      <c r="L196" s="660"/>
      <c r="M196" s="660"/>
      <c r="N196" s="660">
        <f>N190*N201</f>
        <v>0</v>
      </c>
      <c r="O196" s="660">
        <f t="shared" ref="O196:R196" si="79">O190*O201</f>
        <v>4.2805739097712809</v>
      </c>
      <c r="P196" s="660">
        <f t="shared" si="79"/>
        <v>6.6841161601078554</v>
      </c>
      <c r="Q196" s="660">
        <f t="shared" si="79"/>
        <v>6.9113761095515232</v>
      </c>
      <c r="R196" s="660">
        <f t="shared" si="79"/>
        <v>7.1532742733858257</v>
      </c>
    </row>
    <row r="197" spans="5:18" hidden="1" outlineLevel="1">
      <c r="E197" s="502" t="s">
        <v>1970</v>
      </c>
      <c r="F197" s="520" t="s">
        <v>1292</v>
      </c>
      <c r="I197" s="660"/>
      <c r="J197" s="660"/>
      <c r="K197" s="665"/>
      <c r="L197" s="660"/>
      <c r="M197" s="660"/>
      <c r="N197" s="660">
        <f>N189/12</f>
        <v>0</v>
      </c>
      <c r="O197" s="660">
        <f t="shared" ref="O197:R197" si="80">O189/12</f>
        <v>79.191587832174307</v>
      </c>
      <c r="P197" s="660">
        <f t="shared" si="80"/>
        <v>114.4048578904531</v>
      </c>
      <c r="Q197" s="660">
        <f t="shared" si="80"/>
        <v>109.85737511666896</v>
      </c>
      <c r="R197" s="660">
        <f t="shared" si="80"/>
        <v>111.81167268533356</v>
      </c>
    </row>
    <row r="198" spans="5:18" hidden="1" outlineLevel="1">
      <c r="E198" s="502" t="s">
        <v>1970</v>
      </c>
      <c r="F198" s="552" t="s">
        <v>1293</v>
      </c>
      <c r="G198" s="553"/>
      <c r="H198" s="553"/>
      <c r="I198" s="666"/>
      <c r="J198" s="666"/>
      <c r="K198" s="667"/>
      <c r="L198" s="666"/>
      <c r="M198" s="666"/>
      <c r="N198" s="666">
        <f>N189*N203</f>
        <v>0</v>
      </c>
      <c r="O198" s="666">
        <f t="shared" ref="O198:R198" si="81">O189*O203</f>
        <v>93.870662777110908</v>
      </c>
      <c r="P198" s="666">
        <f t="shared" si="81"/>
        <v>135.61111892158354</v>
      </c>
      <c r="Q198" s="666">
        <f t="shared" si="81"/>
        <v>130.22070772226195</v>
      </c>
      <c r="R198" s="666">
        <f t="shared" si="81"/>
        <v>132.53725690451876</v>
      </c>
    </row>
    <row r="199" spans="5:18" ht="12.75" hidden="1" outlineLevel="1" thickBot="1">
      <c r="F199" s="668" t="s">
        <v>2228</v>
      </c>
      <c r="G199" s="530"/>
      <c r="H199" s="530"/>
      <c r="I199" s="669"/>
      <c r="J199" s="669"/>
      <c r="K199" s="670"/>
      <c r="L199" s="669"/>
      <c r="M199" s="669"/>
      <c r="N199" s="669"/>
      <c r="O199" s="669"/>
      <c r="P199" s="669"/>
      <c r="Q199" s="669"/>
      <c r="R199" s="669"/>
    </row>
    <row r="200" spans="5:18" ht="12.75" hidden="1" outlineLevel="1" thickBot="1">
      <c r="F200" s="671" t="s">
        <v>2240</v>
      </c>
      <c r="G200" s="582"/>
      <c r="H200" s="530"/>
      <c r="I200" s="672"/>
      <c r="J200" s="672"/>
      <c r="K200" s="673"/>
      <c r="L200" s="672"/>
      <c r="M200" s="672"/>
      <c r="N200" s="688">
        <v>0.41706353630980464</v>
      </c>
      <c r="O200" s="688">
        <v>0.41706353630980464</v>
      </c>
      <c r="P200" s="688">
        <v>0.41706353630980464</v>
      </c>
      <c r="Q200" s="688">
        <v>0.41706353630980464</v>
      </c>
      <c r="R200" s="688">
        <v>0.41706353630980464</v>
      </c>
    </row>
    <row r="201" spans="5:18" ht="12.75" hidden="1" outlineLevel="1" thickBot="1">
      <c r="F201" s="671" t="s">
        <v>2226</v>
      </c>
      <c r="G201" s="582"/>
      <c r="H201" s="530"/>
      <c r="I201" s="672"/>
      <c r="J201" s="672"/>
      <c r="K201" s="673"/>
      <c r="L201" s="672"/>
      <c r="M201" s="672"/>
      <c r="N201" s="688">
        <f>N71</f>
        <v>6.9038585644142338E-3</v>
      </c>
      <c r="O201" s="688">
        <f t="shared" ref="O201:R201" si="82">O71</f>
        <v>6.9038585644142338E-3</v>
      </c>
      <c r="P201" s="688">
        <f t="shared" si="82"/>
        <v>6.9038585644142338E-3</v>
      </c>
      <c r="Q201" s="688">
        <f t="shared" si="82"/>
        <v>6.9038585644142338E-3</v>
      </c>
      <c r="R201" s="688">
        <f t="shared" si="82"/>
        <v>6.9038585644142338E-3</v>
      </c>
    </row>
    <row r="202" spans="5:18" ht="12.75" hidden="1" outlineLevel="1" thickBot="1">
      <c r="F202" s="671" t="s">
        <v>1292</v>
      </c>
      <c r="G202" s="582"/>
      <c r="H202" s="530"/>
      <c r="I202" s="672"/>
      <c r="J202" s="672"/>
      <c r="K202" s="673"/>
      <c r="L202" s="672"/>
      <c r="M202" s="672"/>
      <c r="N202" s="688">
        <v>8.3333333333333329E-2</v>
      </c>
      <c r="O202" s="688">
        <v>8.3333333333333329E-2</v>
      </c>
      <c r="P202" s="688">
        <v>8.3333333333333329E-2</v>
      </c>
      <c r="Q202" s="688">
        <v>8.3333333333333329E-2</v>
      </c>
      <c r="R202" s="688">
        <v>8.3333333333333329E-2</v>
      </c>
    </row>
    <row r="203" spans="5:18" ht="12.75" hidden="1" outlineLevel="1" thickBot="1">
      <c r="F203" s="674" t="s">
        <v>1293</v>
      </c>
      <c r="G203" s="582"/>
      <c r="H203" s="598"/>
      <c r="I203" s="675"/>
      <c r="J203" s="675"/>
      <c r="K203" s="676"/>
      <c r="L203" s="675"/>
      <c r="M203" s="675"/>
      <c r="N203" s="675">
        <f>N73</f>
        <v>9.8780128616738336E-2</v>
      </c>
      <c r="O203" s="675">
        <f t="shared" ref="O203:R203" si="83">O73</f>
        <v>9.8780128616738336E-2</v>
      </c>
      <c r="P203" s="675">
        <f t="shared" si="83"/>
        <v>9.8780128616738336E-2</v>
      </c>
      <c r="Q203" s="675">
        <f t="shared" si="83"/>
        <v>9.8780128616738336E-2</v>
      </c>
      <c r="R203" s="675">
        <f t="shared" si="83"/>
        <v>9.8780128616738336E-2</v>
      </c>
    </row>
    <row r="204" spans="5:18" hidden="1" outlineLevel="1">
      <c r="F204" s="576" t="s">
        <v>2102</v>
      </c>
      <c r="G204" s="576"/>
      <c r="H204" s="576"/>
      <c r="I204" s="677"/>
      <c r="J204" s="677"/>
      <c r="K204" s="677"/>
      <c r="L204" s="677"/>
      <c r="M204" s="677"/>
      <c r="N204" s="562">
        <v>3.1E-2</v>
      </c>
      <c r="O204" s="562">
        <v>2.7999999999999997E-2</v>
      </c>
      <c r="P204" s="562">
        <v>4.0999999999999995E-2</v>
      </c>
      <c r="Q204" s="562">
        <v>3.4000000000000002E-2</v>
      </c>
      <c r="R204" s="562">
        <v>3.5000000000000003E-2</v>
      </c>
    </row>
    <row r="205" spans="5:18" hidden="1" outlineLevel="1">
      <c r="F205" s="576"/>
      <c r="G205" s="576"/>
      <c r="H205" s="576"/>
      <c r="I205" s="677"/>
      <c r="J205" s="677"/>
      <c r="K205" s="677"/>
      <c r="L205" s="677"/>
      <c r="M205" s="677"/>
      <c r="N205" s="562"/>
      <c r="O205" s="913">
        <f>'1. Sales'!O16</f>
        <v>6605.4549975816462</v>
      </c>
      <c r="P205" s="913">
        <f>'1. Sales'!P16</f>
        <v>8093.7444164468407</v>
      </c>
      <c r="Q205" s="913">
        <f>'1. Sales'!Q16</f>
        <v>6343.9922205117427</v>
      </c>
      <c r="R205" s="913">
        <f>'1. Sales'!R16</f>
        <v>6112.2614137291366</v>
      </c>
    </row>
    <row r="206" spans="5:18" hidden="1" outlineLevel="1">
      <c r="F206" s="576"/>
      <c r="G206" s="576"/>
      <c r="H206" s="576"/>
      <c r="I206" s="677"/>
      <c r="J206" s="677"/>
      <c r="K206" s="677"/>
      <c r="L206" s="677"/>
      <c r="M206" s="677"/>
      <c r="N206" s="562"/>
      <c r="O206" s="562"/>
      <c r="P206" s="562"/>
      <c r="Q206" s="562"/>
      <c r="R206" s="562"/>
    </row>
    <row r="207" spans="5:18" hidden="1" outlineLevel="1">
      <c r="F207" s="576"/>
      <c r="G207" s="576"/>
      <c r="H207" s="576"/>
      <c r="I207" s="677"/>
      <c r="J207" s="677"/>
      <c r="K207" s="677"/>
      <c r="L207" s="677"/>
      <c r="M207" s="677"/>
      <c r="N207" s="562"/>
      <c r="O207" s="562"/>
      <c r="P207" s="562"/>
      <c r="Q207" s="562"/>
      <c r="R207" s="562"/>
    </row>
    <row r="208" spans="5:18" hidden="1" outlineLevel="1">
      <c r="F208" s="570" t="s">
        <v>2251</v>
      </c>
      <c r="I208" s="660"/>
      <c r="J208" s="660"/>
      <c r="K208" s="660"/>
      <c r="L208" s="660"/>
      <c r="M208" s="660"/>
      <c r="N208" s="660"/>
      <c r="O208" s="660">
        <v>7</v>
      </c>
    </row>
    <row r="209" spans="5:18" hidden="1" outlineLevel="1">
      <c r="F209" s="546" t="s">
        <v>2093</v>
      </c>
      <c r="G209" s="512"/>
      <c r="H209" s="512"/>
      <c r="I209" s="513" t="s">
        <v>2047</v>
      </c>
      <c r="J209" s="513" t="s">
        <v>2048</v>
      </c>
      <c r="K209" s="514" t="s">
        <v>2049</v>
      </c>
      <c r="L209" s="513" t="s">
        <v>3118</v>
      </c>
      <c r="M209" s="513" t="s">
        <v>3120</v>
      </c>
      <c r="N209" s="571" t="s">
        <v>2050</v>
      </c>
      <c r="O209" s="571" t="s">
        <v>2051</v>
      </c>
      <c r="P209" s="571" t="s">
        <v>2052</v>
      </c>
      <c r="Q209" s="571" t="s">
        <v>2053</v>
      </c>
      <c r="R209" s="571" t="s">
        <v>2054</v>
      </c>
    </row>
    <row r="210" spans="5:18" hidden="1" outlineLevel="1">
      <c r="E210" s="502" t="s">
        <v>1971</v>
      </c>
      <c r="F210" s="548" t="s">
        <v>173</v>
      </c>
      <c r="G210" s="539"/>
      <c r="H210" s="539"/>
      <c r="I210" s="663"/>
      <c r="J210" s="663"/>
      <c r="K210" s="664"/>
      <c r="L210" s="663"/>
      <c r="M210" s="663"/>
      <c r="N210" s="663"/>
      <c r="O210" s="663">
        <f t="shared" ref="O210:R210" si="84">O211+SUM(O218:O220)</f>
        <v>472.01139844362575</v>
      </c>
      <c r="P210" s="663">
        <f t="shared" si="84"/>
        <v>796.21538774463488</v>
      </c>
      <c r="Q210" s="663">
        <f t="shared" si="84"/>
        <v>810.75111665080624</v>
      </c>
      <c r="R210" s="663">
        <f t="shared" si="84"/>
        <v>839.12740573358417</v>
      </c>
    </row>
    <row r="211" spans="5:18" hidden="1" outlineLevel="1">
      <c r="E211" s="502" t="s">
        <v>1971</v>
      </c>
      <c r="F211" s="678" t="s">
        <v>1894</v>
      </c>
      <c r="G211" s="507"/>
      <c r="H211" s="507"/>
      <c r="I211" s="679"/>
      <c r="J211" s="679"/>
      <c r="K211" s="680"/>
      <c r="L211" s="679"/>
      <c r="M211" s="679"/>
      <c r="N211" s="679"/>
      <c r="O211" s="679">
        <f t="shared" ref="O211:R211" si="85">O212+O217</f>
        <v>432.05929914038973</v>
      </c>
      <c r="P211" s="679">
        <f t="shared" si="85"/>
        <v>728.82193847025792</v>
      </c>
      <c r="Q211" s="679">
        <f t="shared" si="85"/>
        <v>742.12733080697535</v>
      </c>
      <c r="R211" s="679">
        <f t="shared" si="85"/>
        <v>768.10178738521927</v>
      </c>
    </row>
    <row r="212" spans="5:18" hidden="1" outlineLevel="1">
      <c r="E212" s="502" t="s">
        <v>1971</v>
      </c>
      <c r="F212" s="681" t="s">
        <v>2230</v>
      </c>
      <c r="I212" s="682"/>
      <c r="J212" s="682"/>
      <c r="K212" s="683"/>
      <c r="L212" s="682"/>
      <c r="M212" s="682"/>
      <c r="N212" s="660"/>
      <c r="O212" s="660">
        <f>O213*O214/12*O208</f>
        <v>355.14823144650973</v>
      </c>
      <c r="P212" s="660">
        <f t="shared" ref="P212:R212" si="86">P213*P214</f>
        <v>607.10479055744031</v>
      </c>
      <c r="Q212" s="660">
        <f t="shared" si="86"/>
        <v>627.74635343639341</v>
      </c>
      <c r="R212" s="660">
        <f t="shared" si="86"/>
        <v>649.71747580666704</v>
      </c>
    </row>
    <row r="213" spans="5:18" hidden="1" outlineLevel="1">
      <c r="E213" s="502" t="s">
        <v>1971</v>
      </c>
      <c r="F213" s="684" t="s">
        <v>2232</v>
      </c>
      <c r="G213" s="685"/>
      <c r="H213" s="530"/>
      <c r="I213" s="686"/>
      <c r="J213" s="686"/>
      <c r="K213" s="687"/>
      <c r="L213" s="686"/>
      <c r="M213" s="686"/>
      <c r="N213" s="669"/>
      <c r="O213" s="669">
        <v>16.333333333333332</v>
      </c>
      <c r="P213" s="669">
        <v>15.645696206312738</v>
      </c>
      <c r="Q213" s="669">
        <v>15.645696206312742</v>
      </c>
      <c r="R213" s="669">
        <v>15.64569620631274</v>
      </c>
    </row>
    <row r="214" spans="5:18" hidden="1" outlineLevel="1">
      <c r="E214" s="502" t="s">
        <v>1971</v>
      </c>
      <c r="F214" s="684" t="s">
        <v>2234</v>
      </c>
      <c r="G214" s="530"/>
      <c r="H214" s="530"/>
      <c r="I214" s="669"/>
      <c r="J214" s="669"/>
      <c r="K214" s="670"/>
      <c r="L214" s="669"/>
      <c r="M214" s="669"/>
      <c r="N214" s="686">
        <v>36.259759764705883</v>
      </c>
      <c r="O214" s="669">
        <v>37.275033038117648</v>
      </c>
      <c r="P214" s="669">
        <v>38.803309392680468</v>
      </c>
      <c r="Q214" s="669">
        <v>40.122621912031605</v>
      </c>
      <c r="R214" s="669">
        <v>41.52691367895271</v>
      </c>
    </row>
    <row r="215" spans="5:18" hidden="1" outlineLevel="1">
      <c r="E215" s="502" t="s">
        <v>1971</v>
      </c>
      <c r="F215" s="684" t="s">
        <v>2238</v>
      </c>
      <c r="G215" s="530"/>
      <c r="H215" s="530"/>
      <c r="I215" s="669"/>
      <c r="J215" s="669"/>
      <c r="K215" s="670"/>
      <c r="L215" s="669"/>
      <c r="M215" s="669"/>
      <c r="N215" s="686">
        <v>136.09199999999998</v>
      </c>
      <c r="O215" s="686">
        <v>139.90257599999998</v>
      </c>
      <c r="P215" s="686">
        <v>145.63858161599998</v>
      </c>
      <c r="Q215" s="686">
        <v>150.590293390944</v>
      </c>
      <c r="R215" s="686">
        <v>155.86095365962703</v>
      </c>
    </row>
    <row r="216" spans="5:18" hidden="1" outlineLevel="1">
      <c r="E216" s="502" t="s">
        <v>1971</v>
      </c>
      <c r="F216" s="684" t="s">
        <v>2239</v>
      </c>
      <c r="G216" s="530"/>
      <c r="H216" s="530"/>
      <c r="I216" s="669"/>
      <c r="J216" s="669"/>
      <c r="K216" s="670"/>
      <c r="L216" s="669"/>
      <c r="M216" s="669"/>
      <c r="N216" s="686"/>
      <c r="O216" s="686">
        <v>11.394848176795254</v>
      </c>
      <c r="P216" s="686">
        <v>17.265833389488566</v>
      </c>
      <c r="Q216" s="686">
        <v>15.645696206312742</v>
      </c>
      <c r="R216" s="686">
        <v>15.64569620631274</v>
      </c>
    </row>
    <row r="217" spans="5:18" hidden="1" outlineLevel="1">
      <c r="E217" s="502" t="s">
        <v>1971</v>
      </c>
      <c r="F217" s="681" t="s">
        <v>2240</v>
      </c>
      <c r="G217" s="530"/>
      <c r="H217" s="530"/>
      <c r="I217" s="682"/>
      <c r="J217" s="682"/>
      <c r="K217" s="683"/>
      <c r="L217" s="682"/>
      <c r="M217" s="682"/>
      <c r="N217" s="660"/>
      <c r="O217" s="682">
        <f>O227*5%</f>
        <v>76.91106769388</v>
      </c>
      <c r="P217" s="682">
        <f t="shared" ref="P217:R217" si="87">P227*5%</f>
        <v>121.71714791281767</v>
      </c>
      <c r="Q217" s="682">
        <f t="shared" si="87"/>
        <v>114.38097737058189</v>
      </c>
      <c r="R217" s="682">
        <f t="shared" si="87"/>
        <v>118.38431157855226</v>
      </c>
    </row>
    <row r="218" spans="5:18" hidden="1" outlineLevel="1">
      <c r="E218" s="502" t="s">
        <v>1971</v>
      </c>
      <c r="F218" s="520" t="s">
        <v>2226</v>
      </c>
      <c r="I218" s="660"/>
      <c r="J218" s="660"/>
      <c r="K218" s="665"/>
      <c r="L218" s="660"/>
      <c r="M218" s="660"/>
      <c r="N218" s="660"/>
      <c r="O218" s="660">
        <v>0</v>
      </c>
      <c r="P218" s="660">
        <v>0</v>
      </c>
      <c r="Q218" s="660">
        <v>0</v>
      </c>
      <c r="R218" s="660">
        <v>0</v>
      </c>
    </row>
    <row r="219" spans="5:18" hidden="1" outlineLevel="1">
      <c r="E219" s="502" t="s">
        <v>1971</v>
      </c>
      <c r="F219" s="520" t="s">
        <v>1292</v>
      </c>
      <c r="I219" s="660"/>
      <c r="J219" s="660"/>
      <c r="K219" s="665"/>
      <c r="L219" s="660"/>
      <c r="M219" s="660"/>
      <c r="N219" s="660"/>
      <c r="O219" s="660">
        <f>O211/12</f>
        <v>36.004941595032477</v>
      </c>
      <c r="P219" s="660">
        <f t="shared" ref="P219:R219" si="88">P211/12</f>
        <v>60.735161539188162</v>
      </c>
      <c r="Q219" s="660">
        <f t="shared" si="88"/>
        <v>61.843944233914613</v>
      </c>
      <c r="R219" s="660">
        <f t="shared" si="88"/>
        <v>64.00848228210161</v>
      </c>
    </row>
    <row r="220" spans="5:18" hidden="1" outlineLevel="1">
      <c r="E220" s="502" t="s">
        <v>1971</v>
      </c>
      <c r="F220" s="552" t="s">
        <v>1293</v>
      </c>
      <c r="G220" s="553"/>
      <c r="H220" s="553"/>
      <c r="I220" s="666"/>
      <c r="J220" s="666"/>
      <c r="K220" s="667"/>
      <c r="L220" s="666"/>
      <c r="M220" s="666"/>
      <c r="N220" s="666"/>
      <c r="O220" s="666">
        <f>O211*O225</f>
        <v>3.9471577082035392</v>
      </c>
      <c r="P220" s="666">
        <f t="shared" ref="P220:R220" si="89">P211*P225</f>
        <v>6.6582877351887966</v>
      </c>
      <c r="Q220" s="666">
        <f t="shared" si="89"/>
        <v>6.7798416099162599</v>
      </c>
      <c r="R220" s="666">
        <f t="shared" si="89"/>
        <v>7.0171360662633271</v>
      </c>
    </row>
    <row r="221" spans="5:18" ht="12.75" hidden="1" outlineLevel="1" thickBot="1">
      <c r="F221" s="668" t="s">
        <v>2228</v>
      </c>
      <c r="G221" s="530"/>
      <c r="H221" s="530"/>
      <c r="I221" s="669"/>
      <c r="J221" s="669"/>
      <c r="K221" s="670"/>
      <c r="L221" s="669"/>
      <c r="M221" s="669"/>
      <c r="N221" s="669"/>
      <c r="O221" s="669"/>
      <c r="P221" s="669"/>
      <c r="Q221" s="669"/>
      <c r="R221" s="669"/>
    </row>
    <row r="222" spans="5:18" ht="12.75" hidden="1" outlineLevel="1" thickBot="1">
      <c r="F222" s="671" t="s">
        <v>2240</v>
      </c>
      <c r="G222" s="582"/>
      <c r="H222" s="530"/>
      <c r="I222" s="672"/>
      <c r="J222" s="672"/>
      <c r="K222" s="673"/>
      <c r="L222" s="672"/>
      <c r="M222" s="672"/>
      <c r="N222" s="688">
        <v>0.26516578110477307</v>
      </c>
      <c r="O222" s="688">
        <v>0.26516578110477307</v>
      </c>
      <c r="P222" s="688">
        <v>0.26516578110477307</v>
      </c>
      <c r="Q222" s="688">
        <v>0.26516578110477307</v>
      </c>
      <c r="R222" s="688">
        <v>0.26516578110477307</v>
      </c>
    </row>
    <row r="223" spans="5:18" ht="12.75" hidden="1" outlineLevel="1" thickBot="1">
      <c r="F223" s="671" t="s">
        <v>2226</v>
      </c>
      <c r="G223" s="582"/>
      <c r="H223" s="530"/>
      <c r="I223" s="672"/>
      <c r="J223" s="672"/>
      <c r="K223" s="673"/>
      <c r="L223" s="672"/>
      <c r="M223" s="672"/>
      <c r="N223" s="688">
        <v>0</v>
      </c>
      <c r="O223" s="688">
        <v>0</v>
      </c>
      <c r="P223" s="688">
        <v>0</v>
      </c>
      <c r="Q223" s="688">
        <v>0</v>
      </c>
      <c r="R223" s="688">
        <v>0</v>
      </c>
    </row>
    <row r="224" spans="5:18" ht="12.75" hidden="1" outlineLevel="1" thickBot="1">
      <c r="F224" s="671" t="s">
        <v>1292</v>
      </c>
      <c r="G224" s="582"/>
      <c r="H224" s="530"/>
      <c r="I224" s="672"/>
      <c r="J224" s="672"/>
      <c r="K224" s="673"/>
      <c r="L224" s="672"/>
      <c r="M224" s="672"/>
      <c r="N224" s="688">
        <v>8.3333333333333329E-2</v>
      </c>
      <c r="O224" s="688">
        <v>8.3333333333333329E-2</v>
      </c>
      <c r="P224" s="688">
        <v>8.3333333333333329E-2</v>
      </c>
      <c r="Q224" s="688">
        <v>8.3333333333333329E-2</v>
      </c>
      <c r="R224" s="688">
        <v>8.3333333333333329E-2</v>
      </c>
    </row>
    <row r="225" spans="5:18" ht="12.75" hidden="1" outlineLevel="1" thickBot="1">
      <c r="F225" s="674" t="s">
        <v>1293</v>
      </c>
      <c r="G225" s="582"/>
      <c r="H225" s="598"/>
      <c r="I225" s="675"/>
      <c r="J225" s="675"/>
      <c r="K225" s="676"/>
      <c r="L225" s="675"/>
      <c r="M225" s="675"/>
      <c r="N225" s="675">
        <v>9.1356851155771166E-3</v>
      </c>
      <c r="O225" s="675">
        <f>O159</f>
        <v>9.1356851155771166E-3</v>
      </c>
      <c r="P225" s="675">
        <f t="shared" ref="P225:R225" si="90">P159</f>
        <v>9.1356851155771166E-3</v>
      </c>
      <c r="Q225" s="675">
        <f t="shared" si="90"/>
        <v>9.1356851155771166E-3</v>
      </c>
      <c r="R225" s="675">
        <f t="shared" si="90"/>
        <v>9.1356851155771166E-3</v>
      </c>
    </row>
    <row r="226" spans="5:18" hidden="1" outlineLevel="1">
      <c r="F226" s="576" t="s">
        <v>2102</v>
      </c>
      <c r="G226" s="576"/>
      <c r="H226" s="576"/>
      <c r="I226" s="677"/>
      <c r="J226" s="677"/>
      <c r="K226" s="677"/>
      <c r="L226" s="677"/>
      <c r="M226" s="677"/>
      <c r="N226" s="562">
        <v>3.1E-2</v>
      </c>
      <c r="O226" s="562">
        <v>2.7999999999999997E-2</v>
      </c>
      <c r="P226" s="562">
        <v>4.0999999999999995E-2</v>
      </c>
      <c r="Q226" s="562">
        <v>3.4000000000000002E-2</v>
      </c>
      <c r="R226" s="562">
        <v>3.5000000000000003E-2</v>
      </c>
    </row>
    <row r="227" spans="5:18" hidden="1" outlineLevel="1">
      <c r="F227" s="576"/>
      <c r="G227" s="576"/>
      <c r="H227" s="576"/>
      <c r="I227" s="677"/>
      <c r="J227" s="677"/>
      <c r="K227" s="677"/>
      <c r="L227" s="677"/>
      <c r="M227" s="677"/>
      <c r="N227" s="562"/>
      <c r="O227" s="692">
        <f>'1. Sales'!O304</f>
        <v>1538.2213538776</v>
      </c>
      <c r="P227" s="692">
        <f>'1. Sales'!P304</f>
        <v>2434.3429582563531</v>
      </c>
      <c r="Q227" s="692">
        <f>'1. Sales'!Q304</f>
        <v>2287.6195474116375</v>
      </c>
      <c r="R227" s="692">
        <f>'1. Sales'!R304</f>
        <v>2367.686231571045</v>
      </c>
    </row>
    <row r="228" spans="5:18" hidden="1" outlineLevel="1">
      <c r="F228" s="576"/>
      <c r="G228" s="576"/>
      <c r="H228" s="576"/>
      <c r="I228" s="677"/>
      <c r="J228" s="677"/>
      <c r="K228" s="677"/>
      <c r="L228" s="677"/>
      <c r="M228" s="677"/>
      <c r="N228" s="562"/>
      <c r="O228" s="562"/>
      <c r="P228" s="562"/>
      <c r="Q228" s="562"/>
      <c r="R228" s="562"/>
    </row>
    <row r="229" spans="5:18" hidden="1" outlineLevel="1">
      <c r="F229" s="576"/>
      <c r="G229" s="576"/>
      <c r="H229" s="576"/>
      <c r="I229" s="677"/>
      <c r="J229" s="677"/>
      <c r="K229" s="677"/>
      <c r="L229" s="677"/>
      <c r="M229" s="677"/>
      <c r="N229" s="562"/>
      <c r="O229" s="562"/>
      <c r="P229" s="562"/>
      <c r="Q229" s="562"/>
      <c r="R229" s="562"/>
    </row>
    <row r="230" spans="5:18" hidden="1" outlineLevel="1">
      <c r="F230" s="570" t="s">
        <v>2252</v>
      </c>
      <c r="I230" s="660"/>
      <c r="J230" s="660"/>
      <c r="K230" s="660"/>
      <c r="L230" s="660"/>
      <c r="M230" s="660"/>
      <c r="N230" s="660">
        <v>12</v>
      </c>
      <c r="O230" s="660">
        <v>1</v>
      </c>
    </row>
    <row r="231" spans="5:18" hidden="1" outlineLevel="1">
      <c r="F231" s="546" t="s">
        <v>2093</v>
      </c>
      <c r="G231" s="512"/>
      <c r="H231" s="512"/>
      <c r="I231" s="513" t="s">
        <v>2047</v>
      </c>
      <c r="J231" s="513" t="s">
        <v>2048</v>
      </c>
      <c r="K231" s="514" t="s">
        <v>2049</v>
      </c>
      <c r="L231" s="513" t="s">
        <v>3118</v>
      </c>
      <c r="M231" s="513" t="s">
        <v>3120</v>
      </c>
      <c r="N231" s="571" t="s">
        <v>2050</v>
      </c>
      <c r="O231" s="571" t="s">
        <v>2051</v>
      </c>
      <c r="P231" s="571" t="s">
        <v>2052</v>
      </c>
      <c r="Q231" s="571" t="s">
        <v>2053</v>
      </c>
      <c r="R231" s="571" t="s">
        <v>2054</v>
      </c>
    </row>
    <row r="232" spans="5:18" hidden="1" outlineLevel="1">
      <c r="E232" s="502" t="s">
        <v>1972</v>
      </c>
      <c r="F232" s="548" t="s">
        <v>173</v>
      </c>
      <c r="G232" s="539"/>
      <c r="H232" s="539"/>
      <c r="I232" s="663"/>
      <c r="J232" s="663"/>
      <c r="K232" s="664"/>
      <c r="L232" s="663"/>
      <c r="M232" s="663"/>
      <c r="N232" s="663"/>
      <c r="O232" s="663">
        <f t="shared" ref="O232:R232" si="91">O233+SUM(O240:O242)</f>
        <v>67.430199777660832</v>
      </c>
      <c r="P232" s="663">
        <f t="shared" si="91"/>
        <v>810.76346620940842</v>
      </c>
      <c r="Q232" s="663">
        <f t="shared" si="91"/>
        <v>810.75111665080601</v>
      </c>
      <c r="R232" s="663">
        <f t="shared" si="91"/>
        <v>839.12740573358417</v>
      </c>
    </row>
    <row r="233" spans="5:18" hidden="1" outlineLevel="1">
      <c r="E233" s="502" t="s">
        <v>1972</v>
      </c>
      <c r="F233" s="678" t="s">
        <v>1894</v>
      </c>
      <c r="G233" s="507"/>
      <c r="H233" s="507"/>
      <c r="I233" s="679"/>
      <c r="J233" s="679"/>
      <c r="K233" s="680"/>
      <c r="L233" s="679"/>
      <c r="M233" s="679"/>
      <c r="N233" s="679"/>
      <c r="O233" s="679">
        <f t="shared" ref="O233:R233" si="92">O234+O239</f>
        <v>61.722757020055681</v>
      </c>
      <c r="P233" s="679">
        <f t="shared" si="92"/>
        <v>742.13863507134681</v>
      </c>
      <c r="Q233" s="679">
        <f t="shared" si="92"/>
        <v>742.12733080697512</v>
      </c>
      <c r="R233" s="679">
        <f t="shared" si="92"/>
        <v>768.10178738521927</v>
      </c>
    </row>
    <row r="234" spans="5:18" hidden="1" outlineLevel="1">
      <c r="E234" s="502" t="s">
        <v>1972</v>
      </c>
      <c r="F234" s="681" t="s">
        <v>2230</v>
      </c>
      <c r="I234" s="682"/>
      <c r="J234" s="682"/>
      <c r="K234" s="683"/>
      <c r="L234" s="682"/>
      <c r="M234" s="682"/>
      <c r="N234" s="660"/>
      <c r="O234" s="660">
        <f>O235*O236/12*O230</f>
        <v>50.735461635215678</v>
      </c>
      <c r="P234" s="660">
        <f t="shared" ref="P234:R234" si="93">P235*P236</f>
        <v>607.10479055744031</v>
      </c>
      <c r="Q234" s="660">
        <f t="shared" si="93"/>
        <v>627.74635343639329</v>
      </c>
      <c r="R234" s="660">
        <f t="shared" si="93"/>
        <v>649.71747580666704</v>
      </c>
    </row>
    <row r="235" spans="5:18" hidden="1" outlineLevel="1">
      <c r="E235" s="502" t="s">
        <v>1972</v>
      </c>
      <c r="F235" s="684" t="s">
        <v>2232</v>
      </c>
      <c r="G235" s="685"/>
      <c r="H235" s="530"/>
      <c r="I235" s="686"/>
      <c r="J235" s="686"/>
      <c r="K235" s="687"/>
      <c r="L235" s="686"/>
      <c r="M235" s="686"/>
      <c r="N235" s="669"/>
      <c r="O235" s="669">
        <v>16.333333333333332</v>
      </c>
      <c r="P235" s="669">
        <v>15.645696206312738</v>
      </c>
      <c r="Q235" s="669">
        <v>15.64569620631274</v>
      </c>
      <c r="R235" s="669">
        <v>15.64569620631274</v>
      </c>
    </row>
    <row r="236" spans="5:18" hidden="1" outlineLevel="1">
      <c r="E236" s="502" t="s">
        <v>1972</v>
      </c>
      <c r="F236" s="684" t="s">
        <v>2234</v>
      </c>
      <c r="G236" s="530"/>
      <c r="H236" s="530"/>
      <c r="I236" s="669"/>
      <c r="J236" s="669"/>
      <c r="K236" s="670"/>
      <c r="L236" s="669"/>
      <c r="M236" s="669"/>
      <c r="N236" s="686">
        <v>36.259759764705883</v>
      </c>
      <c r="O236" s="669">
        <v>37.275033038117648</v>
      </c>
      <c r="P236" s="669">
        <v>38.803309392680468</v>
      </c>
      <c r="Q236" s="669">
        <v>40.122621912031605</v>
      </c>
      <c r="R236" s="669">
        <v>41.52691367895271</v>
      </c>
    </row>
    <row r="237" spans="5:18" hidden="1" outlineLevel="1">
      <c r="E237" s="502" t="s">
        <v>1972</v>
      </c>
      <c r="F237" s="684" t="s">
        <v>2238</v>
      </c>
      <c r="G237" s="530"/>
      <c r="H237" s="530"/>
      <c r="I237" s="669"/>
      <c r="J237" s="669"/>
      <c r="K237" s="670"/>
      <c r="L237" s="669"/>
      <c r="M237" s="669"/>
      <c r="N237" s="686">
        <v>136.09199999999998</v>
      </c>
      <c r="O237" s="686">
        <v>139.90257599999998</v>
      </c>
      <c r="P237" s="686">
        <v>145.63858161599998</v>
      </c>
      <c r="Q237" s="686">
        <v>150.590293390944</v>
      </c>
      <c r="R237" s="686">
        <v>155.86095365962703</v>
      </c>
    </row>
    <row r="238" spans="5:18" hidden="1" outlineLevel="1">
      <c r="E238" s="502" t="s">
        <v>1972</v>
      </c>
      <c r="F238" s="684" t="s">
        <v>2239</v>
      </c>
      <c r="G238" s="530"/>
      <c r="H238" s="530"/>
      <c r="I238" s="669"/>
      <c r="J238" s="669"/>
      <c r="K238" s="670"/>
      <c r="L238" s="669"/>
      <c r="M238" s="669"/>
      <c r="N238" s="686"/>
      <c r="O238" s="686">
        <v>1.6278354538278932</v>
      </c>
      <c r="P238" s="686">
        <v>19.209998009299557</v>
      </c>
      <c r="Q238" s="686">
        <v>15.64569620631274</v>
      </c>
      <c r="R238" s="686">
        <v>15.64569620631274</v>
      </c>
    </row>
    <row r="239" spans="5:18" hidden="1" outlineLevel="1">
      <c r="E239" s="502" t="s">
        <v>1972</v>
      </c>
      <c r="F239" s="681" t="s">
        <v>2240</v>
      </c>
      <c r="G239" s="530"/>
      <c r="H239" s="530"/>
      <c r="I239" s="682"/>
      <c r="J239" s="682"/>
      <c r="K239" s="683"/>
      <c r="L239" s="682"/>
      <c r="M239" s="682"/>
      <c r="N239" s="660"/>
      <c r="O239" s="682">
        <f>O249*5%</f>
        <v>10.987295384840003</v>
      </c>
      <c r="P239" s="682">
        <f t="shared" ref="P239:R239" si="94">P249*5%</f>
        <v>135.03384451390647</v>
      </c>
      <c r="Q239" s="682">
        <f t="shared" si="94"/>
        <v>114.38097737058189</v>
      </c>
      <c r="R239" s="682">
        <f t="shared" si="94"/>
        <v>118.38431157855226</v>
      </c>
    </row>
    <row r="240" spans="5:18" hidden="1" outlineLevel="1">
      <c r="E240" s="502" t="s">
        <v>1972</v>
      </c>
      <c r="F240" s="520" t="s">
        <v>2226</v>
      </c>
      <c r="I240" s="660"/>
      <c r="J240" s="660"/>
      <c r="K240" s="665"/>
      <c r="L240" s="660"/>
      <c r="M240" s="660"/>
      <c r="N240" s="660"/>
      <c r="O240" s="660">
        <v>0</v>
      </c>
      <c r="P240" s="660">
        <v>0</v>
      </c>
      <c r="Q240" s="660">
        <v>0</v>
      </c>
      <c r="R240" s="660">
        <v>0</v>
      </c>
    </row>
    <row r="241" spans="5:18" hidden="1" outlineLevel="1">
      <c r="E241" s="502" t="s">
        <v>1972</v>
      </c>
      <c r="F241" s="520" t="s">
        <v>1292</v>
      </c>
      <c r="I241" s="660"/>
      <c r="J241" s="660"/>
      <c r="K241" s="665"/>
      <c r="L241" s="660"/>
      <c r="M241" s="660"/>
      <c r="N241" s="660"/>
      <c r="O241" s="660">
        <f>O233/12</f>
        <v>5.1435630850046401</v>
      </c>
      <c r="P241" s="660">
        <f t="shared" ref="P241:R241" si="95">P233/12</f>
        <v>61.844886255945568</v>
      </c>
      <c r="Q241" s="660">
        <f t="shared" si="95"/>
        <v>61.843944233914591</v>
      </c>
      <c r="R241" s="660">
        <f t="shared" si="95"/>
        <v>64.00848228210161</v>
      </c>
    </row>
    <row r="242" spans="5:18" hidden="1" outlineLevel="1">
      <c r="E242" s="502" t="s">
        <v>1972</v>
      </c>
      <c r="F242" s="552" t="s">
        <v>1293</v>
      </c>
      <c r="G242" s="553"/>
      <c r="H242" s="553"/>
      <c r="I242" s="666"/>
      <c r="J242" s="666"/>
      <c r="K242" s="667"/>
      <c r="L242" s="666"/>
      <c r="M242" s="666"/>
      <c r="N242" s="666"/>
      <c r="O242" s="666">
        <f>O233*O247</f>
        <v>0.56387967260050564</v>
      </c>
      <c r="P242" s="666">
        <f t="shared" ref="P242:R242" si="96">P233*P247</f>
        <v>6.7799448821160206</v>
      </c>
      <c r="Q242" s="666">
        <f t="shared" si="96"/>
        <v>6.7798416099162573</v>
      </c>
      <c r="R242" s="666">
        <f t="shared" si="96"/>
        <v>7.0171360662633271</v>
      </c>
    </row>
    <row r="243" spans="5:18" ht="12.75" hidden="1" outlineLevel="1" thickBot="1">
      <c r="F243" s="668" t="s">
        <v>2228</v>
      </c>
      <c r="G243" s="530"/>
      <c r="H243" s="530"/>
      <c r="I243" s="669"/>
      <c r="J243" s="669"/>
      <c r="K243" s="670"/>
      <c r="L243" s="669"/>
      <c r="M243" s="669"/>
      <c r="N243" s="669"/>
      <c r="O243" s="669"/>
      <c r="P243" s="669"/>
      <c r="Q243" s="669"/>
      <c r="R243" s="669"/>
    </row>
    <row r="244" spans="5:18" ht="12.75" hidden="1" outlineLevel="1" thickBot="1">
      <c r="F244" s="671" t="s">
        <v>2240</v>
      </c>
      <c r="G244" s="582"/>
      <c r="H244" s="530"/>
      <c r="I244" s="672"/>
      <c r="J244" s="672"/>
      <c r="K244" s="673"/>
      <c r="L244" s="672"/>
      <c r="M244" s="672"/>
      <c r="N244" s="688"/>
      <c r="O244" s="688">
        <v>0.26516578110477307</v>
      </c>
      <c r="P244" s="688">
        <v>0.26516578110477307</v>
      </c>
      <c r="Q244" s="688">
        <v>0.26516578110477307</v>
      </c>
      <c r="R244" s="688">
        <v>0.26516578110477307</v>
      </c>
    </row>
    <row r="245" spans="5:18" ht="12.75" hidden="1" outlineLevel="1" thickBot="1">
      <c r="F245" s="671" t="s">
        <v>2226</v>
      </c>
      <c r="G245" s="582"/>
      <c r="H245" s="530"/>
      <c r="I245" s="672"/>
      <c r="J245" s="672"/>
      <c r="K245" s="673"/>
      <c r="L245" s="672"/>
      <c r="M245" s="672"/>
      <c r="N245" s="688"/>
      <c r="O245" s="688">
        <v>0</v>
      </c>
      <c r="P245" s="688">
        <v>0</v>
      </c>
      <c r="Q245" s="688">
        <v>0</v>
      </c>
      <c r="R245" s="688">
        <v>0</v>
      </c>
    </row>
    <row r="246" spans="5:18" ht="12.75" hidden="1" outlineLevel="1" thickBot="1">
      <c r="F246" s="671" t="s">
        <v>1292</v>
      </c>
      <c r="G246" s="582"/>
      <c r="H246" s="530"/>
      <c r="I246" s="672"/>
      <c r="J246" s="672"/>
      <c r="K246" s="673"/>
      <c r="L246" s="672"/>
      <c r="M246" s="672"/>
      <c r="N246" s="688"/>
      <c r="O246" s="688">
        <v>8.3333333333333329E-2</v>
      </c>
      <c r="P246" s="688">
        <v>8.3333333333333329E-2</v>
      </c>
      <c r="Q246" s="688">
        <v>8.3333333333333329E-2</v>
      </c>
      <c r="R246" s="688">
        <v>8.3333333333333329E-2</v>
      </c>
    </row>
    <row r="247" spans="5:18" ht="12.75" hidden="1" outlineLevel="1" thickBot="1">
      <c r="F247" s="674" t="s">
        <v>1293</v>
      </c>
      <c r="G247" s="582"/>
      <c r="H247" s="598"/>
      <c r="I247" s="675"/>
      <c r="J247" s="675"/>
      <c r="K247" s="676"/>
      <c r="L247" s="675"/>
      <c r="M247" s="675"/>
      <c r="N247" s="675"/>
      <c r="O247" s="675">
        <f>O159</f>
        <v>9.1356851155771166E-3</v>
      </c>
      <c r="P247" s="675">
        <f t="shared" ref="P247:R247" si="97">P159</f>
        <v>9.1356851155771166E-3</v>
      </c>
      <c r="Q247" s="675">
        <f t="shared" si="97"/>
        <v>9.1356851155771166E-3</v>
      </c>
      <c r="R247" s="675">
        <f t="shared" si="97"/>
        <v>9.1356851155771166E-3</v>
      </c>
    </row>
    <row r="248" spans="5:18" hidden="1" outlineLevel="1">
      <c r="F248" s="576" t="s">
        <v>2102</v>
      </c>
      <c r="G248" s="576"/>
      <c r="H248" s="576"/>
      <c r="I248" s="677"/>
      <c r="J248" s="677"/>
      <c r="K248" s="677"/>
      <c r="L248" s="677"/>
      <c r="M248" s="677"/>
      <c r="N248" s="562">
        <v>3.1E-2</v>
      </c>
      <c r="O248" s="562">
        <v>2.7999999999999997E-2</v>
      </c>
      <c r="P248" s="562">
        <v>4.0999999999999995E-2</v>
      </c>
      <c r="Q248" s="562">
        <v>3.4000000000000002E-2</v>
      </c>
      <c r="R248" s="562">
        <v>3.5000000000000003E-2</v>
      </c>
    </row>
    <row r="249" spans="5:18" hidden="1" outlineLevel="1">
      <c r="F249" s="576"/>
      <c r="G249" s="576"/>
      <c r="H249" s="576"/>
      <c r="I249" s="677"/>
      <c r="J249" s="677"/>
      <c r="K249" s="677"/>
      <c r="L249" s="677"/>
      <c r="M249" s="677"/>
      <c r="N249" s="562"/>
      <c r="O249" s="697">
        <f>'1. Sales'!O349</f>
        <v>219.74590769680003</v>
      </c>
      <c r="P249" s="697">
        <f>'1. Sales'!P349</f>
        <v>2700.6768902781296</v>
      </c>
      <c r="Q249" s="697">
        <f>'1. Sales'!Q349</f>
        <v>2287.6195474116375</v>
      </c>
      <c r="R249" s="697">
        <f>'1. Sales'!R349</f>
        <v>2367.686231571045</v>
      </c>
    </row>
    <row r="250" spans="5:18" hidden="1" outlineLevel="1">
      <c r="F250" s="576"/>
      <c r="G250" s="576"/>
      <c r="H250" s="576"/>
      <c r="I250" s="677"/>
      <c r="J250" s="677"/>
      <c r="K250" s="677"/>
      <c r="L250" s="677"/>
      <c r="M250" s="677"/>
      <c r="N250" s="562"/>
      <c r="O250" s="562"/>
      <c r="P250" s="562"/>
      <c r="Q250" s="562"/>
      <c r="R250" s="562"/>
    </row>
    <row r="251" spans="5:18" hidden="1" outlineLevel="1">
      <c r="F251" s="576"/>
      <c r="G251" s="576"/>
      <c r="H251" s="576"/>
      <c r="I251" s="677"/>
      <c r="J251" s="677"/>
      <c r="K251" s="677"/>
      <c r="L251" s="677"/>
      <c r="M251" s="677"/>
      <c r="N251" s="562"/>
      <c r="O251" s="562"/>
      <c r="P251" s="562"/>
      <c r="Q251" s="562"/>
      <c r="R251" s="562"/>
    </row>
    <row r="252" spans="5:18" hidden="1" outlineLevel="1">
      <c r="F252" s="570" t="s">
        <v>2253</v>
      </c>
      <c r="I252" s="660"/>
      <c r="J252" s="660"/>
      <c r="K252" s="660"/>
      <c r="L252" s="660"/>
      <c r="M252" s="660"/>
      <c r="O252" s="660">
        <v>6</v>
      </c>
      <c r="P252" s="660">
        <v>7</v>
      </c>
    </row>
    <row r="253" spans="5:18" hidden="1" outlineLevel="1">
      <c r="F253" s="546" t="s">
        <v>2093</v>
      </c>
      <c r="G253" s="512"/>
      <c r="H253" s="512"/>
      <c r="I253" s="513" t="s">
        <v>2047</v>
      </c>
      <c r="J253" s="513" t="s">
        <v>2048</v>
      </c>
      <c r="K253" s="514" t="s">
        <v>2049</v>
      </c>
      <c r="L253" s="513" t="s">
        <v>3118</v>
      </c>
      <c r="M253" s="513" t="s">
        <v>3120</v>
      </c>
      <c r="N253" s="571" t="s">
        <v>2050</v>
      </c>
      <c r="O253" s="571" t="s">
        <v>2051</v>
      </c>
      <c r="P253" s="571" t="s">
        <v>2052</v>
      </c>
      <c r="Q253" s="571" t="s">
        <v>2053</v>
      </c>
      <c r="R253" s="571" t="s">
        <v>2054</v>
      </c>
    </row>
    <row r="254" spans="5:18" hidden="1" outlineLevel="1">
      <c r="E254" s="502" t="s">
        <v>1973</v>
      </c>
      <c r="F254" s="548" t="s">
        <v>173</v>
      </c>
      <c r="G254" s="539"/>
      <c r="H254" s="539"/>
      <c r="I254" s="663"/>
      <c r="J254" s="663"/>
      <c r="K254" s="664"/>
      <c r="L254" s="663"/>
      <c r="M254" s="663"/>
      <c r="N254" s="663"/>
      <c r="O254" s="663"/>
      <c r="P254" s="663">
        <f t="shared" ref="P254:R254" si="98">P255+SUM(P262:P264)</f>
        <v>491.36386577981449</v>
      </c>
      <c r="Q254" s="663">
        <f t="shared" si="98"/>
        <v>823.28671092795241</v>
      </c>
      <c r="R254" s="663">
        <f t="shared" si="98"/>
        <v>839.12740573358406</v>
      </c>
    </row>
    <row r="255" spans="5:18" hidden="1" outlineLevel="1">
      <c r="E255" s="502" t="s">
        <v>1973</v>
      </c>
      <c r="F255" s="678" t="s">
        <v>1894</v>
      </c>
      <c r="G255" s="507"/>
      <c r="H255" s="507"/>
      <c r="I255" s="679"/>
      <c r="J255" s="679"/>
      <c r="K255" s="680"/>
      <c r="L255" s="679"/>
      <c r="M255" s="679"/>
      <c r="N255" s="679"/>
      <c r="O255" s="679"/>
      <c r="P255" s="679">
        <f t="shared" ref="P255:R255" si="99">P256+P261</f>
        <v>449.77373040514578</v>
      </c>
      <c r="Q255" s="679">
        <f t="shared" si="99"/>
        <v>753.60188437824661</v>
      </c>
      <c r="R255" s="679">
        <f t="shared" si="99"/>
        <v>768.10178738521915</v>
      </c>
    </row>
    <row r="256" spans="5:18" hidden="1" outlineLevel="1">
      <c r="E256" s="502" t="s">
        <v>1973</v>
      </c>
      <c r="F256" s="681" t="s">
        <v>2230</v>
      </c>
      <c r="I256" s="682"/>
      <c r="J256" s="682"/>
      <c r="K256" s="683"/>
      <c r="L256" s="682"/>
      <c r="M256" s="682"/>
      <c r="N256" s="660"/>
      <c r="O256" s="660"/>
      <c r="P256" s="660">
        <f>P257*P258/12*P252</f>
        <v>369.70930893581669</v>
      </c>
      <c r="Q256" s="660">
        <f t="shared" ref="Q256:R256" si="100">Q257*Q258</f>
        <v>627.74635343639318</v>
      </c>
      <c r="R256" s="660">
        <f t="shared" si="100"/>
        <v>649.71747580666693</v>
      </c>
    </row>
    <row r="257" spans="5:18" hidden="1" outlineLevel="1">
      <c r="E257" s="502" t="s">
        <v>1973</v>
      </c>
      <c r="F257" s="684" t="s">
        <v>2232</v>
      </c>
      <c r="G257" s="685"/>
      <c r="H257" s="530"/>
      <c r="I257" s="686"/>
      <c r="J257" s="686"/>
      <c r="K257" s="687"/>
      <c r="L257" s="686"/>
      <c r="M257" s="686"/>
      <c r="N257" s="669"/>
      <c r="O257" s="669"/>
      <c r="P257" s="669">
        <v>16.333333333333332</v>
      </c>
      <c r="Q257" s="669">
        <v>15.645696206312738</v>
      </c>
      <c r="R257" s="669">
        <v>15.645696206312738</v>
      </c>
    </row>
    <row r="258" spans="5:18" hidden="1" outlineLevel="1">
      <c r="E258" s="502" t="s">
        <v>1973</v>
      </c>
      <c r="F258" s="684" t="s">
        <v>2234</v>
      </c>
      <c r="G258" s="530"/>
      <c r="H258" s="530"/>
      <c r="I258" s="669"/>
      <c r="J258" s="669"/>
      <c r="K258" s="670"/>
      <c r="L258" s="669"/>
      <c r="M258" s="669"/>
      <c r="N258" s="686">
        <v>36.259759764705883</v>
      </c>
      <c r="O258" s="686">
        <v>37.275033038117648</v>
      </c>
      <c r="P258" s="669">
        <v>38.803309392680468</v>
      </c>
      <c r="Q258" s="669">
        <v>40.122621912031605</v>
      </c>
      <c r="R258" s="669">
        <v>41.52691367895271</v>
      </c>
    </row>
    <row r="259" spans="5:18" hidden="1" outlineLevel="1">
      <c r="E259" s="502" t="s">
        <v>1973</v>
      </c>
      <c r="F259" s="684" t="s">
        <v>2238</v>
      </c>
      <c r="G259" s="530"/>
      <c r="H259" s="530"/>
      <c r="I259" s="669"/>
      <c r="J259" s="669"/>
      <c r="K259" s="670"/>
      <c r="L259" s="669"/>
      <c r="M259" s="669"/>
      <c r="N259" s="686">
        <v>136.09199999999998</v>
      </c>
      <c r="O259" s="686">
        <v>139.90257599999998</v>
      </c>
      <c r="P259" s="686">
        <v>145.63858161599998</v>
      </c>
      <c r="Q259" s="686">
        <v>150.590293390944</v>
      </c>
      <c r="R259" s="686">
        <v>155.86095365962703</v>
      </c>
    </row>
    <row r="260" spans="5:18" hidden="1" outlineLevel="1">
      <c r="E260" s="502" t="s">
        <v>1973</v>
      </c>
      <c r="F260" s="684" t="s">
        <v>2239</v>
      </c>
      <c r="G260" s="530"/>
      <c r="H260" s="530"/>
      <c r="I260" s="669"/>
      <c r="J260" s="669"/>
      <c r="K260" s="670"/>
      <c r="L260" s="669"/>
      <c r="M260" s="669"/>
      <c r="N260" s="686"/>
      <c r="O260" s="686"/>
      <c r="P260" s="686">
        <v>11.394848176795254</v>
      </c>
      <c r="Q260" s="686">
        <v>17.265833389488566</v>
      </c>
      <c r="R260" s="686">
        <v>15.64569620631274</v>
      </c>
    </row>
    <row r="261" spans="5:18" hidden="1" outlineLevel="1">
      <c r="E261" s="502" t="s">
        <v>1973</v>
      </c>
      <c r="F261" s="681" t="s">
        <v>2240</v>
      </c>
      <c r="G261" s="530"/>
      <c r="H261" s="530"/>
      <c r="I261" s="682"/>
      <c r="J261" s="682"/>
      <c r="K261" s="683"/>
      <c r="L261" s="682"/>
      <c r="M261" s="682"/>
      <c r="N261" s="660"/>
      <c r="O261" s="682"/>
      <c r="P261" s="682">
        <f>P271*5%</f>
        <v>80.064421469329076</v>
      </c>
      <c r="Q261" s="682">
        <f t="shared" ref="Q261:R261" si="101">Q271*5%</f>
        <v>125.85553094185342</v>
      </c>
      <c r="R261" s="682">
        <f t="shared" si="101"/>
        <v>118.38431157855226</v>
      </c>
    </row>
    <row r="262" spans="5:18" hidden="1" outlineLevel="1">
      <c r="E262" s="502" t="s">
        <v>1973</v>
      </c>
      <c r="F262" s="520" t="s">
        <v>2226</v>
      </c>
      <c r="I262" s="660"/>
      <c r="J262" s="660"/>
      <c r="K262" s="665"/>
      <c r="L262" s="660"/>
      <c r="M262" s="660"/>
      <c r="N262" s="660"/>
      <c r="O262" s="660"/>
      <c r="P262" s="660">
        <v>0</v>
      </c>
      <c r="Q262" s="660">
        <v>0</v>
      </c>
      <c r="R262" s="660">
        <v>0</v>
      </c>
    </row>
    <row r="263" spans="5:18" hidden="1" outlineLevel="1">
      <c r="E263" s="502" t="s">
        <v>1973</v>
      </c>
      <c r="F263" s="520" t="s">
        <v>1292</v>
      </c>
      <c r="I263" s="660"/>
      <c r="J263" s="660"/>
      <c r="K263" s="665"/>
      <c r="L263" s="660"/>
      <c r="M263" s="660"/>
      <c r="N263" s="660"/>
      <c r="O263" s="660"/>
      <c r="P263" s="660">
        <f>P255/12</f>
        <v>37.481144200428815</v>
      </c>
      <c r="Q263" s="660">
        <f t="shared" ref="Q263:R263" si="102">Q255/12</f>
        <v>62.800157031520548</v>
      </c>
      <c r="R263" s="660">
        <f t="shared" si="102"/>
        <v>64.008482282101596</v>
      </c>
    </row>
    <row r="264" spans="5:18" hidden="1" outlineLevel="1">
      <c r="E264" s="502" t="s">
        <v>1973</v>
      </c>
      <c r="F264" s="552" t="s">
        <v>1293</v>
      </c>
      <c r="G264" s="553"/>
      <c r="H264" s="553"/>
      <c r="I264" s="666"/>
      <c r="J264" s="666"/>
      <c r="K264" s="667"/>
      <c r="L264" s="666"/>
      <c r="M264" s="666"/>
      <c r="N264" s="666"/>
      <c r="O264" s="666"/>
      <c r="P264" s="666">
        <f>P255*P269</f>
        <v>4.1089911742398852</v>
      </c>
      <c r="Q264" s="666">
        <f t="shared" ref="Q264:R264" si="103">Q255*Q269</f>
        <v>6.8846695181852144</v>
      </c>
      <c r="R264" s="666">
        <f t="shared" si="103"/>
        <v>7.0171360662633253</v>
      </c>
    </row>
    <row r="265" spans="5:18" ht="12.75" hidden="1" outlineLevel="1" thickBot="1">
      <c r="F265" s="668" t="s">
        <v>2228</v>
      </c>
      <c r="G265" s="530"/>
      <c r="H265" s="530"/>
      <c r="I265" s="669"/>
      <c r="J265" s="669"/>
      <c r="K265" s="670"/>
      <c r="L265" s="669"/>
      <c r="M265" s="669"/>
      <c r="N265" s="669"/>
      <c r="O265" s="669"/>
      <c r="P265" s="669"/>
      <c r="Q265" s="669"/>
      <c r="R265" s="669"/>
    </row>
    <row r="266" spans="5:18" ht="12.75" hidden="1" outlineLevel="1" thickBot="1">
      <c r="F266" s="671" t="s">
        <v>2240</v>
      </c>
      <c r="G266" s="582"/>
      <c r="H266" s="530"/>
      <c r="I266" s="672"/>
      <c r="J266" s="672"/>
      <c r="K266" s="673"/>
      <c r="L266" s="672"/>
      <c r="M266" s="672"/>
      <c r="N266" s="688">
        <v>0.26516578110477307</v>
      </c>
      <c r="O266" s="688">
        <v>0.26516578110477307</v>
      </c>
      <c r="P266" s="688">
        <v>0.26516578110477307</v>
      </c>
      <c r="Q266" s="688">
        <v>0.26516578110477307</v>
      </c>
      <c r="R266" s="688">
        <v>0.26516578110477307</v>
      </c>
    </row>
    <row r="267" spans="5:18" ht="12.75" hidden="1" outlineLevel="1" thickBot="1">
      <c r="F267" s="671" t="s">
        <v>2226</v>
      </c>
      <c r="G267" s="582"/>
      <c r="H267" s="530"/>
      <c r="I267" s="672"/>
      <c r="J267" s="672"/>
      <c r="K267" s="673"/>
      <c r="L267" s="672"/>
      <c r="M267" s="672"/>
      <c r="N267" s="688">
        <v>0</v>
      </c>
      <c r="O267" s="688">
        <v>0</v>
      </c>
      <c r="P267" s="688">
        <v>0</v>
      </c>
      <c r="Q267" s="688">
        <v>0</v>
      </c>
      <c r="R267" s="688">
        <v>0</v>
      </c>
    </row>
    <row r="268" spans="5:18" ht="12.75" hidden="1" outlineLevel="1" thickBot="1">
      <c r="F268" s="671" t="s">
        <v>1292</v>
      </c>
      <c r="G268" s="582"/>
      <c r="H268" s="530"/>
      <c r="I268" s="672"/>
      <c r="J268" s="672"/>
      <c r="K268" s="673"/>
      <c r="L268" s="672"/>
      <c r="M268" s="672"/>
      <c r="N268" s="688">
        <v>8.3333333333333329E-2</v>
      </c>
      <c r="O268" s="688">
        <v>8.3333333333333329E-2</v>
      </c>
      <c r="P268" s="688">
        <v>8.3333333333333329E-2</v>
      </c>
      <c r="Q268" s="688">
        <v>8.3333333333333329E-2</v>
      </c>
      <c r="R268" s="688">
        <v>8.3333333333333329E-2</v>
      </c>
    </row>
    <row r="269" spans="5:18" ht="12.75" hidden="1" outlineLevel="1" thickBot="1">
      <c r="F269" s="674" t="s">
        <v>1293</v>
      </c>
      <c r="G269" s="582"/>
      <c r="H269" s="598"/>
      <c r="I269" s="675"/>
      <c r="J269" s="675"/>
      <c r="K269" s="676"/>
      <c r="L269" s="675"/>
      <c r="M269" s="675"/>
      <c r="N269" s="675">
        <v>9.1356851155771166E-3</v>
      </c>
      <c r="O269" s="675">
        <v>9.1356851155771166E-3</v>
      </c>
      <c r="P269" s="675">
        <f>P159</f>
        <v>9.1356851155771166E-3</v>
      </c>
      <c r="Q269" s="675">
        <f t="shared" ref="Q269:R269" si="104">Q159</f>
        <v>9.1356851155771166E-3</v>
      </c>
      <c r="R269" s="675">
        <f t="shared" si="104"/>
        <v>9.1356851155771166E-3</v>
      </c>
    </row>
    <row r="270" spans="5:18" hidden="1" outlineLevel="1">
      <c r="F270" s="576" t="s">
        <v>2102</v>
      </c>
      <c r="G270" s="576"/>
      <c r="H270" s="576"/>
      <c r="I270" s="677"/>
      <c r="J270" s="677"/>
      <c r="K270" s="677"/>
      <c r="L270" s="677"/>
      <c r="M270" s="677"/>
      <c r="N270" s="562">
        <v>3.1E-2</v>
      </c>
      <c r="O270" s="562">
        <v>2.7999999999999997E-2</v>
      </c>
      <c r="P270" s="562">
        <v>4.0999999999999995E-2</v>
      </c>
      <c r="Q270" s="562">
        <v>3.4000000000000002E-2</v>
      </c>
      <c r="R270" s="562">
        <v>3.5000000000000003E-2</v>
      </c>
    </row>
    <row r="271" spans="5:18" hidden="1" outlineLevel="1">
      <c r="F271" s="576"/>
      <c r="G271" s="576"/>
      <c r="H271" s="576"/>
      <c r="I271" s="677"/>
      <c r="J271" s="677"/>
      <c r="K271" s="677"/>
      <c r="L271" s="677"/>
      <c r="M271" s="677"/>
      <c r="N271" s="562"/>
      <c r="O271" s="562"/>
      <c r="P271" s="692">
        <f>'1. Sales'!P394</f>
        <v>1601.2884293865814</v>
      </c>
      <c r="Q271" s="692">
        <f>'1. Sales'!Q394</f>
        <v>2517.1106188370682</v>
      </c>
      <c r="R271" s="692">
        <f>'1. Sales'!R394</f>
        <v>2367.686231571045</v>
      </c>
    </row>
    <row r="272" spans="5:18" hidden="1" outlineLevel="1"/>
    <row r="273" spans="5:18" hidden="1" outlineLevel="1">
      <c r="F273" s="570" t="s">
        <v>2254</v>
      </c>
      <c r="I273" s="660"/>
      <c r="J273" s="660"/>
      <c r="K273" s="660"/>
      <c r="L273" s="660"/>
      <c r="M273" s="660"/>
      <c r="O273" s="660">
        <v>12</v>
      </c>
      <c r="P273" s="660">
        <v>1</v>
      </c>
    </row>
    <row r="274" spans="5:18" hidden="1" outlineLevel="1">
      <c r="F274" s="546" t="s">
        <v>2093</v>
      </c>
      <c r="G274" s="512"/>
      <c r="H274" s="512"/>
      <c r="I274" s="513" t="s">
        <v>2047</v>
      </c>
      <c r="J274" s="513" t="s">
        <v>2048</v>
      </c>
      <c r="K274" s="514" t="s">
        <v>2049</v>
      </c>
      <c r="L274" s="513" t="s">
        <v>3118</v>
      </c>
      <c r="M274" s="513" t="s">
        <v>3120</v>
      </c>
      <c r="N274" s="571" t="s">
        <v>2050</v>
      </c>
      <c r="O274" s="571" t="s">
        <v>2051</v>
      </c>
      <c r="P274" s="571" t="s">
        <v>2052</v>
      </c>
      <c r="Q274" s="571" t="s">
        <v>2053</v>
      </c>
      <c r="R274" s="571" t="s">
        <v>2054</v>
      </c>
    </row>
    <row r="275" spans="5:18" hidden="1" outlineLevel="1">
      <c r="E275" s="502" t="s">
        <v>1974</v>
      </c>
      <c r="F275" s="548" t="s">
        <v>173</v>
      </c>
      <c r="G275" s="539"/>
      <c r="H275" s="539"/>
      <c r="I275" s="663"/>
      <c r="J275" s="663"/>
      <c r="K275" s="664"/>
      <c r="L275" s="663"/>
      <c r="M275" s="663"/>
      <c r="N275" s="663"/>
      <c r="O275" s="663"/>
      <c r="P275" s="663">
        <f t="shared" ref="P275:R275" si="105">P276+SUM(P283:P285)</f>
        <v>70.194837968544917</v>
      </c>
      <c r="Q275" s="663">
        <f t="shared" si="105"/>
        <v>838.32942406052814</v>
      </c>
      <c r="R275" s="663">
        <f t="shared" si="105"/>
        <v>839.12740573358406</v>
      </c>
    </row>
    <row r="276" spans="5:18" hidden="1" outlineLevel="1">
      <c r="E276" s="502" t="s">
        <v>1974</v>
      </c>
      <c r="F276" s="678" t="s">
        <v>1894</v>
      </c>
      <c r="G276" s="507"/>
      <c r="H276" s="507"/>
      <c r="I276" s="679"/>
      <c r="J276" s="679"/>
      <c r="K276" s="680"/>
      <c r="L276" s="679"/>
      <c r="M276" s="679"/>
      <c r="N276" s="679"/>
      <c r="O276" s="679"/>
      <c r="P276" s="679">
        <f t="shared" ref="P276:R276" si="106">P277+P282</f>
        <v>64.253390057877965</v>
      </c>
      <c r="Q276" s="679">
        <f t="shared" si="106"/>
        <v>767.37134866377244</v>
      </c>
      <c r="R276" s="679">
        <f t="shared" si="106"/>
        <v>768.10178738521915</v>
      </c>
    </row>
    <row r="277" spans="5:18" hidden="1" outlineLevel="1">
      <c r="E277" s="502" t="s">
        <v>1974</v>
      </c>
      <c r="F277" s="681" t="s">
        <v>2230</v>
      </c>
      <c r="I277" s="682"/>
      <c r="J277" s="682"/>
      <c r="K277" s="683"/>
      <c r="L277" s="682"/>
      <c r="M277" s="682"/>
      <c r="N277" s="660"/>
      <c r="O277" s="660"/>
      <c r="P277" s="660">
        <f>P278*P279/12*P273</f>
        <v>52.815615562259524</v>
      </c>
      <c r="Q277" s="660">
        <f t="shared" ref="Q277:R277" si="107">Q278*Q279</f>
        <v>627.74635343639318</v>
      </c>
      <c r="R277" s="660">
        <f t="shared" si="107"/>
        <v>649.71747580666693</v>
      </c>
    </row>
    <row r="278" spans="5:18" hidden="1" outlineLevel="1">
      <c r="E278" s="502" t="s">
        <v>1974</v>
      </c>
      <c r="F278" s="684" t="s">
        <v>2232</v>
      </c>
      <c r="G278" s="685"/>
      <c r="H278" s="530"/>
      <c r="I278" s="686"/>
      <c r="J278" s="686"/>
      <c r="K278" s="687"/>
      <c r="L278" s="686"/>
      <c r="M278" s="686"/>
      <c r="N278" s="669"/>
      <c r="O278" s="669"/>
      <c r="P278" s="669">
        <v>16.333333333333332</v>
      </c>
      <c r="Q278" s="669">
        <v>15.645696206312738</v>
      </c>
      <c r="R278" s="669">
        <v>15.645696206312738</v>
      </c>
    </row>
    <row r="279" spans="5:18" hidden="1" outlineLevel="1">
      <c r="E279" s="502" t="s">
        <v>1974</v>
      </c>
      <c r="F279" s="684" t="s">
        <v>2234</v>
      </c>
      <c r="G279" s="530"/>
      <c r="H279" s="530"/>
      <c r="I279" s="669"/>
      <c r="J279" s="669"/>
      <c r="K279" s="670"/>
      <c r="L279" s="669"/>
      <c r="M279" s="669"/>
      <c r="N279" s="686">
        <v>36.259759764705883</v>
      </c>
      <c r="O279" s="686">
        <v>37.275033038117648</v>
      </c>
      <c r="P279" s="669">
        <v>38.803309392680468</v>
      </c>
      <c r="Q279" s="669">
        <v>40.122621912031605</v>
      </c>
      <c r="R279" s="669">
        <v>41.52691367895271</v>
      </c>
    </row>
    <row r="280" spans="5:18" hidden="1" outlineLevel="1">
      <c r="E280" s="502" t="s">
        <v>1974</v>
      </c>
      <c r="F280" s="684" t="s">
        <v>2238</v>
      </c>
      <c r="G280" s="530"/>
      <c r="H280" s="530"/>
      <c r="I280" s="669"/>
      <c r="J280" s="669"/>
      <c r="K280" s="670"/>
      <c r="L280" s="669"/>
      <c r="M280" s="669"/>
      <c r="N280" s="686">
        <v>136.09199999999998</v>
      </c>
      <c r="O280" s="686">
        <v>139.90257599999998</v>
      </c>
      <c r="P280" s="686">
        <v>145.63858161599998</v>
      </c>
      <c r="Q280" s="686">
        <v>150.590293390944</v>
      </c>
      <c r="R280" s="686">
        <v>155.86095365962703</v>
      </c>
    </row>
    <row r="281" spans="5:18" hidden="1" outlineLevel="1">
      <c r="E281" s="502" t="s">
        <v>1974</v>
      </c>
      <c r="F281" s="684" t="s">
        <v>2239</v>
      </c>
      <c r="G281" s="530"/>
      <c r="H281" s="530"/>
      <c r="I281" s="669"/>
      <c r="J281" s="669"/>
      <c r="K281" s="670"/>
      <c r="L281" s="669"/>
      <c r="M281" s="669"/>
      <c r="N281" s="686"/>
      <c r="O281" s="686"/>
      <c r="P281" s="686">
        <v>1.6278354538278934</v>
      </c>
      <c r="Q281" s="686">
        <v>19.209998009299557</v>
      </c>
      <c r="R281" s="686">
        <v>15.64569620631274</v>
      </c>
    </row>
    <row r="282" spans="5:18" hidden="1" outlineLevel="1">
      <c r="E282" s="502" t="s">
        <v>1974</v>
      </c>
      <c r="F282" s="681" t="s">
        <v>2240</v>
      </c>
      <c r="G282" s="530"/>
      <c r="H282" s="530"/>
      <c r="I282" s="682"/>
      <c r="J282" s="682"/>
      <c r="K282" s="683"/>
      <c r="L282" s="682"/>
      <c r="M282" s="682"/>
      <c r="N282" s="660"/>
      <c r="O282" s="682"/>
      <c r="P282" s="682">
        <f>P292*5%</f>
        <v>11.437774495618442</v>
      </c>
      <c r="Q282" s="682">
        <f t="shared" ref="Q282:R282" si="108">Q292*5%</f>
        <v>139.62499522737929</v>
      </c>
      <c r="R282" s="682">
        <f t="shared" si="108"/>
        <v>118.38431157855226</v>
      </c>
    </row>
    <row r="283" spans="5:18" hidden="1" outlineLevel="1">
      <c r="E283" s="502" t="s">
        <v>1974</v>
      </c>
      <c r="F283" s="520" t="s">
        <v>2226</v>
      </c>
      <c r="I283" s="660"/>
      <c r="J283" s="660"/>
      <c r="K283" s="665"/>
      <c r="L283" s="660"/>
      <c r="M283" s="660"/>
      <c r="N283" s="660"/>
      <c r="O283" s="660"/>
      <c r="P283" s="660">
        <v>0</v>
      </c>
      <c r="Q283" s="660">
        <v>0</v>
      </c>
      <c r="R283" s="660">
        <v>0</v>
      </c>
    </row>
    <row r="284" spans="5:18" hidden="1" outlineLevel="1">
      <c r="E284" s="502" t="s">
        <v>1974</v>
      </c>
      <c r="F284" s="520" t="s">
        <v>1292</v>
      </c>
      <c r="I284" s="660"/>
      <c r="J284" s="660"/>
      <c r="K284" s="665"/>
      <c r="L284" s="660"/>
      <c r="M284" s="660"/>
      <c r="N284" s="660"/>
      <c r="O284" s="660"/>
      <c r="P284" s="660">
        <f>P276/12</f>
        <v>5.3544491714898301</v>
      </c>
      <c r="Q284" s="660">
        <f t="shared" ref="Q284:R284" si="109">Q276/12</f>
        <v>63.947612388647705</v>
      </c>
      <c r="R284" s="660">
        <f t="shared" si="109"/>
        <v>64.008482282101596</v>
      </c>
    </row>
    <row r="285" spans="5:18" hidden="1" outlineLevel="1">
      <c r="E285" s="502" t="s">
        <v>1974</v>
      </c>
      <c r="F285" s="552" t="s">
        <v>1293</v>
      </c>
      <c r="G285" s="553"/>
      <c r="H285" s="553"/>
      <c r="I285" s="666"/>
      <c r="J285" s="666"/>
      <c r="K285" s="667"/>
      <c r="L285" s="666"/>
      <c r="M285" s="666"/>
      <c r="N285" s="666"/>
      <c r="O285" s="666"/>
      <c r="P285" s="666">
        <f>P276*P290</f>
        <v>0.58699873917712642</v>
      </c>
      <c r="Q285" s="666">
        <f t="shared" ref="Q285:R285" si="110">Q276*Q290</f>
        <v>7.0104630081079637</v>
      </c>
      <c r="R285" s="666">
        <f t="shared" si="110"/>
        <v>7.0171360662633253</v>
      </c>
    </row>
    <row r="286" spans="5:18" ht="12.75" hidden="1" outlineLevel="1" thickBot="1">
      <c r="F286" s="668" t="s">
        <v>2228</v>
      </c>
      <c r="G286" s="530"/>
      <c r="H286" s="530"/>
      <c r="I286" s="669"/>
      <c r="J286" s="669"/>
      <c r="K286" s="670"/>
      <c r="L286" s="669"/>
      <c r="M286" s="669"/>
      <c r="N286" s="669"/>
      <c r="O286" s="669"/>
      <c r="P286" s="669"/>
      <c r="Q286" s="669"/>
      <c r="R286" s="669"/>
    </row>
    <row r="287" spans="5:18" ht="12.75" hidden="1" outlineLevel="1" thickBot="1">
      <c r="F287" s="671" t="s">
        <v>2240</v>
      </c>
      <c r="G287" s="582"/>
      <c r="H287" s="530"/>
      <c r="I287" s="672"/>
      <c r="J287" s="672"/>
      <c r="K287" s="673"/>
      <c r="L287" s="672"/>
      <c r="M287" s="672"/>
      <c r="N287" s="688">
        <v>0.26516578110477307</v>
      </c>
      <c r="O287" s="688">
        <v>0.26516578110477307</v>
      </c>
      <c r="P287" s="688">
        <v>0.26516578110477307</v>
      </c>
      <c r="Q287" s="688">
        <v>0.26516578110477307</v>
      </c>
      <c r="R287" s="688">
        <v>0.26516578110477307</v>
      </c>
    </row>
    <row r="288" spans="5:18" ht="12.75" hidden="1" outlineLevel="1" thickBot="1">
      <c r="F288" s="671" t="s">
        <v>2226</v>
      </c>
      <c r="G288" s="582"/>
      <c r="H288" s="530"/>
      <c r="I288" s="672"/>
      <c r="J288" s="672"/>
      <c r="K288" s="673"/>
      <c r="L288" s="672"/>
      <c r="M288" s="672"/>
      <c r="N288" s="688">
        <v>0</v>
      </c>
      <c r="O288" s="688">
        <v>0</v>
      </c>
      <c r="P288" s="688">
        <v>0</v>
      </c>
      <c r="Q288" s="688">
        <v>0</v>
      </c>
      <c r="R288" s="688">
        <v>0</v>
      </c>
    </row>
    <row r="289" spans="5:18" ht="12.75" hidden="1" outlineLevel="1" thickBot="1">
      <c r="F289" s="671" t="s">
        <v>1292</v>
      </c>
      <c r="G289" s="582"/>
      <c r="H289" s="530"/>
      <c r="I289" s="672"/>
      <c r="J289" s="672"/>
      <c r="K289" s="673"/>
      <c r="L289" s="672"/>
      <c r="M289" s="672"/>
      <c r="N289" s="688">
        <v>8.3333333333333329E-2</v>
      </c>
      <c r="O289" s="688">
        <v>8.3333333333333329E-2</v>
      </c>
      <c r="P289" s="688">
        <v>8.3333333333333329E-2</v>
      </c>
      <c r="Q289" s="688">
        <v>8.3333333333333329E-2</v>
      </c>
      <c r="R289" s="688">
        <v>8.3333333333333329E-2</v>
      </c>
    </row>
    <row r="290" spans="5:18" ht="12.75" hidden="1" outlineLevel="1" thickBot="1">
      <c r="F290" s="674" t="s">
        <v>1293</v>
      </c>
      <c r="G290" s="582"/>
      <c r="H290" s="598"/>
      <c r="I290" s="675"/>
      <c r="J290" s="675"/>
      <c r="K290" s="676"/>
      <c r="L290" s="675"/>
      <c r="M290" s="675"/>
      <c r="N290" s="675">
        <v>9.1356851155771166E-3</v>
      </c>
      <c r="O290" s="675">
        <v>9.1356851155771166E-3</v>
      </c>
      <c r="P290" s="675">
        <f>P159</f>
        <v>9.1356851155771166E-3</v>
      </c>
      <c r="Q290" s="675">
        <f t="shared" ref="Q290:R290" si="111">Q159</f>
        <v>9.1356851155771166E-3</v>
      </c>
      <c r="R290" s="675">
        <f t="shared" si="111"/>
        <v>9.1356851155771166E-3</v>
      </c>
    </row>
    <row r="291" spans="5:18" hidden="1" outlineLevel="1">
      <c r="F291" s="576" t="s">
        <v>2102</v>
      </c>
      <c r="G291" s="576"/>
      <c r="H291" s="576"/>
      <c r="I291" s="677"/>
      <c r="J291" s="677"/>
      <c r="K291" s="677"/>
      <c r="L291" s="677"/>
      <c r="M291" s="677"/>
      <c r="N291" s="562">
        <v>3.1E-2</v>
      </c>
      <c r="O291" s="562">
        <v>2.7999999999999997E-2</v>
      </c>
      <c r="P291" s="562">
        <v>4.0999999999999995E-2</v>
      </c>
      <c r="Q291" s="562">
        <v>3.4000000000000002E-2</v>
      </c>
      <c r="R291" s="562">
        <v>3.5000000000000003E-2</v>
      </c>
    </row>
    <row r="292" spans="5:18" hidden="1" outlineLevel="1">
      <c r="F292" s="576"/>
      <c r="G292" s="576"/>
      <c r="H292" s="576"/>
      <c r="I292" s="677"/>
      <c r="J292" s="677"/>
      <c r="K292" s="677"/>
      <c r="L292" s="677"/>
      <c r="M292" s="677"/>
      <c r="N292" s="562"/>
      <c r="O292" s="562"/>
      <c r="P292" s="692">
        <f>'1. Sales'!P439</f>
        <v>228.75548991236883</v>
      </c>
      <c r="Q292" s="692">
        <f>'1. Sales'!Q439</f>
        <v>2792.4999045475856</v>
      </c>
      <c r="R292" s="692">
        <f>'1. Sales'!R439</f>
        <v>2367.686231571045</v>
      </c>
    </row>
    <row r="293" spans="5:18" hidden="1" outlineLevel="1">
      <c r="F293" s="576"/>
      <c r="G293" s="576"/>
      <c r="H293" s="576"/>
      <c r="I293" s="677"/>
      <c r="J293" s="677"/>
      <c r="K293" s="677"/>
      <c r="L293" s="677"/>
      <c r="M293" s="677"/>
      <c r="N293" s="562"/>
      <c r="O293" s="562"/>
      <c r="P293" s="562"/>
      <c r="Q293" s="562"/>
      <c r="R293" s="562"/>
    </row>
    <row r="294" spans="5:18" hidden="1" outlineLevel="1">
      <c r="F294" s="576"/>
      <c r="G294" s="576"/>
      <c r="H294" s="576"/>
      <c r="I294" s="677"/>
      <c r="J294" s="677"/>
      <c r="K294" s="677"/>
      <c r="L294" s="677"/>
      <c r="M294" s="677"/>
      <c r="N294" s="562"/>
      <c r="O294" s="562"/>
      <c r="P294" s="562"/>
      <c r="Q294" s="562"/>
      <c r="R294" s="562"/>
    </row>
    <row r="295" spans="5:18" hidden="1" outlineLevel="1">
      <c r="F295" s="570" t="s">
        <v>2255</v>
      </c>
      <c r="I295" s="660"/>
      <c r="J295" s="660"/>
      <c r="K295" s="660"/>
      <c r="L295" s="660"/>
      <c r="M295" s="660"/>
      <c r="P295" s="660">
        <v>6</v>
      </c>
      <c r="Q295" s="660">
        <v>7</v>
      </c>
    </row>
    <row r="296" spans="5:18" hidden="1" outlineLevel="1">
      <c r="F296" s="546" t="s">
        <v>2093</v>
      </c>
      <c r="G296" s="512"/>
      <c r="H296" s="512"/>
      <c r="I296" s="513" t="s">
        <v>2047</v>
      </c>
      <c r="J296" s="513" t="s">
        <v>2048</v>
      </c>
      <c r="K296" s="514" t="s">
        <v>2049</v>
      </c>
      <c r="L296" s="513" t="s">
        <v>3118</v>
      </c>
      <c r="M296" s="513" t="s">
        <v>3120</v>
      </c>
      <c r="N296" s="571" t="s">
        <v>2050</v>
      </c>
      <c r="O296" s="571" t="s">
        <v>2051</v>
      </c>
      <c r="P296" s="571" t="s">
        <v>2052</v>
      </c>
      <c r="Q296" s="571" t="s">
        <v>2053</v>
      </c>
      <c r="R296" s="571" t="s">
        <v>2054</v>
      </c>
    </row>
    <row r="297" spans="5:18" hidden="1" outlineLevel="1">
      <c r="E297" s="502" t="s">
        <v>1975</v>
      </c>
      <c r="F297" s="548" t="s">
        <v>173</v>
      </c>
      <c r="G297" s="539"/>
      <c r="H297" s="539"/>
      <c r="I297" s="663"/>
      <c r="J297" s="663"/>
      <c r="K297" s="664"/>
      <c r="L297" s="663"/>
      <c r="M297" s="663"/>
      <c r="N297" s="663"/>
      <c r="O297" s="663"/>
      <c r="P297" s="663"/>
      <c r="Q297" s="663">
        <f t="shared" ref="Q297:R297" si="112">Q298+SUM(Q305:Q307)</f>
        <v>507.85448598843965</v>
      </c>
      <c r="R297" s="663">
        <f t="shared" si="112"/>
        <v>851.05425370589296</v>
      </c>
    </row>
    <row r="298" spans="5:18" hidden="1" outlineLevel="1">
      <c r="E298" s="502" t="s">
        <v>1975</v>
      </c>
      <c r="F298" s="678" t="s">
        <v>1894</v>
      </c>
      <c r="G298" s="507"/>
      <c r="H298" s="507"/>
      <c r="I298" s="679"/>
      <c r="J298" s="679"/>
      <c r="K298" s="680"/>
      <c r="L298" s="679"/>
      <c r="M298" s="679"/>
      <c r="N298" s="679"/>
      <c r="O298" s="679"/>
      <c r="P298" s="679"/>
      <c r="Q298" s="679">
        <f t="shared" ref="Q298:R298" si="113">Q299+Q304</f>
        <v>464.86854767697889</v>
      </c>
      <c r="R298" s="679">
        <f t="shared" si="113"/>
        <v>779.01912029891832</v>
      </c>
    </row>
    <row r="299" spans="5:18" hidden="1" outlineLevel="1">
      <c r="E299" s="502" t="s">
        <v>1975</v>
      </c>
      <c r="F299" s="681" t="s">
        <v>2230</v>
      </c>
      <c r="I299" s="682"/>
      <c r="J299" s="682"/>
      <c r="K299" s="683"/>
      <c r="L299" s="682"/>
      <c r="M299" s="682"/>
      <c r="N299" s="660"/>
      <c r="O299" s="660"/>
      <c r="P299" s="660"/>
      <c r="Q299" s="660">
        <f>Q300*Q301*Q295/12</f>
        <v>382.27942543963445</v>
      </c>
      <c r="R299" s="660">
        <f t="shared" ref="R299" si="114">R300*R301</f>
        <v>649.71747580666693</v>
      </c>
    </row>
    <row r="300" spans="5:18" hidden="1" outlineLevel="1">
      <c r="E300" s="502" t="s">
        <v>1975</v>
      </c>
      <c r="F300" s="684" t="s">
        <v>2232</v>
      </c>
      <c r="G300" s="685"/>
      <c r="H300" s="530"/>
      <c r="I300" s="686"/>
      <c r="J300" s="686"/>
      <c r="K300" s="687"/>
      <c r="L300" s="686"/>
      <c r="M300" s="686"/>
      <c r="N300" s="669"/>
      <c r="O300" s="669"/>
      <c r="P300" s="669"/>
      <c r="Q300" s="669">
        <v>16.333333333333332</v>
      </c>
      <c r="R300" s="669">
        <v>15.645696206312738</v>
      </c>
    </row>
    <row r="301" spans="5:18" hidden="1" outlineLevel="1">
      <c r="E301" s="502" t="s">
        <v>1975</v>
      </c>
      <c r="F301" s="684" t="s">
        <v>2234</v>
      </c>
      <c r="G301" s="530"/>
      <c r="H301" s="530"/>
      <c r="I301" s="669"/>
      <c r="J301" s="669"/>
      <c r="K301" s="670"/>
      <c r="L301" s="669"/>
      <c r="M301" s="669"/>
      <c r="N301" s="686">
        <v>36.259759764705883</v>
      </c>
      <c r="O301" s="686">
        <v>37.275033038117648</v>
      </c>
      <c r="P301" s="686">
        <v>38.803309392680468</v>
      </c>
      <c r="Q301" s="669">
        <v>40.122621912031605</v>
      </c>
      <c r="R301" s="669">
        <v>41.52691367895271</v>
      </c>
    </row>
    <row r="302" spans="5:18" hidden="1" outlineLevel="1">
      <c r="E302" s="502" t="s">
        <v>1975</v>
      </c>
      <c r="F302" s="684" t="s">
        <v>2238</v>
      </c>
      <c r="G302" s="530"/>
      <c r="H302" s="530"/>
      <c r="I302" s="669"/>
      <c r="J302" s="669"/>
      <c r="K302" s="670"/>
      <c r="L302" s="669"/>
      <c r="M302" s="669"/>
      <c r="N302" s="686">
        <v>136.09199999999998</v>
      </c>
      <c r="O302" s="686">
        <v>139.90257599999998</v>
      </c>
      <c r="P302" s="686">
        <v>145.63858161599998</v>
      </c>
      <c r="Q302" s="686">
        <v>150.590293390944</v>
      </c>
      <c r="R302" s="686">
        <v>155.86095365962703</v>
      </c>
    </row>
    <row r="303" spans="5:18" hidden="1" outlineLevel="1">
      <c r="E303" s="502" t="s">
        <v>1975</v>
      </c>
      <c r="F303" s="684" t="s">
        <v>2239</v>
      </c>
      <c r="G303" s="530"/>
      <c r="H303" s="530"/>
      <c r="I303" s="669"/>
      <c r="J303" s="669"/>
      <c r="K303" s="670"/>
      <c r="L303" s="669"/>
      <c r="M303" s="669"/>
      <c r="N303" s="686"/>
      <c r="O303" s="686"/>
      <c r="P303" s="686"/>
      <c r="Q303" s="686">
        <v>11.394848176795254</v>
      </c>
      <c r="R303" s="686">
        <v>17.265833389488566</v>
      </c>
    </row>
    <row r="304" spans="5:18" hidden="1" outlineLevel="1">
      <c r="E304" s="502" t="s">
        <v>1975</v>
      </c>
      <c r="F304" s="681" t="s">
        <v>2240</v>
      </c>
      <c r="G304" s="530"/>
      <c r="H304" s="530"/>
      <c r="I304" s="682"/>
      <c r="J304" s="682"/>
      <c r="K304" s="683"/>
      <c r="L304" s="682"/>
      <c r="M304" s="682"/>
      <c r="N304" s="660"/>
      <c r="O304" s="682"/>
      <c r="P304" s="682"/>
      <c r="Q304" s="682">
        <f>Q314*5%</f>
        <v>82.589122237344469</v>
      </c>
      <c r="R304" s="682">
        <f>R314*5%</f>
        <v>129.30164449225137</v>
      </c>
    </row>
    <row r="305" spans="5:18" hidden="1" outlineLevel="1">
      <c r="E305" s="502" t="s">
        <v>1975</v>
      </c>
      <c r="F305" s="520" t="s">
        <v>2226</v>
      </c>
      <c r="I305" s="660"/>
      <c r="J305" s="660"/>
      <c r="K305" s="665"/>
      <c r="L305" s="660"/>
      <c r="M305" s="660"/>
      <c r="N305" s="660"/>
      <c r="O305" s="660"/>
      <c r="P305" s="660"/>
      <c r="Q305" s="660">
        <v>0</v>
      </c>
      <c r="R305" s="660">
        <v>0</v>
      </c>
    </row>
    <row r="306" spans="5:18" hidden="1" outlineLevel="1">
      <c r="E306" s="502" t="s">
        <v>1975</v>
      </c>
      <c r="F306" s="520" t="s">
        <v>1292</v>
      </c>
      <c r="I306" s="660"/>
      <c r="J306" s="660"/>
      <c r="K306" s="665"/>
      <c r="L306" s="660"/>
      <c r="M306" s="660"/>
      <c r="N306" s="660"/>
      <c r="O306" s="660"/>
      <c r="P306" s="660"/>
      <c r="Q306" s="660">
        <f>Q298/12</f>
        <v>38.739045639748241</v>
      </c>
      <c r="R306" s="660">
        <f>R298/12</f>
        <v>64.918260024909856</v>
      </c>
    </row>
    <row r="307" spans="5:18" hidden="1" outlineLevel="1">
      <c r="E307" s="502" t="s">
        <v>1975</v>
      </c>
      <c r="F307" s="552" t="s">
        <v>1293</v>
      </c>
      <c r="G307" s="553"/>
      <c r="H307" s="553"/>
      <c r="I307" s="666"/>
      <c r="J307" s="666"/>
      <c r="K307" s="667"/>
      <c r="L307" s="666"/>
      <c r="M307" s="666"/>
      <c r="N307" s="666"/>
      <c r="O307" s="666"/>
      <c r="P307" s="666"/>
      <c r="Q307" s="666">
        <f>Q298*Q312</f>
        <v>4.2468926717125273</v>
      </c>
      <c r="R307" s="666">
        <f>R298*R312</f>
        <v>7.1168733820648074</v>
      </c>
    </row>
    <row r="308" spans="5:18" ht="12.75" hidden="1" outlineLevel="1" thickBot="1">
      <c r="F308" s="668" t="s">
        <v>2228</v>
      </c>
      <c r="G308" s="530"/>
      <c r="H308" s="530"/>
      <c r="I308" s="669"/>
      <c r="J308" s="669"/>
      <c r="K308" s="670"/>
      <c r="L308" s="669"/>
      <c r="M308" s="669"/>
      <c r="N308" s="669"/>
      <c r="O308" s="669"/>
      <c r="P308" s="669"/>
      <c r="Q308" s="669"/>
      <c r="R308" s="669"/>
    </row>
    <row r="309" spans="5:18" ht="12.75" hidden="1" outlineLevel="1" thickBot="1">
      <c r="F309" s="671" t="s">
        <v>2240</v>
      </c>
      <c r="G309" s="582"/>
      <c r="H309" s="530"/>
      <c r="I309" s="672"/>
      <c r="J309" s="672"/>
      <c r="K309" s="673"/>
      <c r="L309" s="672"/>
      <c r="M309" s="672"/>
      <c r="N309" s="688">
        <v>0.26516578110477307</v>
      </c>
      <c r="O309" s="688">
        <v>0.26516578110477307</v>
      </c>
      <c r="P309" s="688">
        <v>0.26516578110477307</v>
      </c>
      <c r="Q309" s="688">
        <v>0.26516578110477307</v>
      </c>
      <c r="R309" s="688">
        <v>0.26516578110477307</v>
      </c>
    </row>
    <row r="310" spans="5:18" ht="12.75" hidden="1" outlineLevel="1" thickBot="1">
      <c r="F310" s="671" t="s">
        <v>2226</v>
      </c>
      <c r="G310" s="582"/>
      <c r="H310" s="530"/>
      <c r="I310" s="672"/>
      <c r="J310" s="672"/>
      <c r="K310" s="673"/>
      <c r="L310" s="672"/>
      <c r="M310" s="672"/>
      <c r="N310" s="688">
        <v>0</v>
      </c>
      <c r="O310" s="688">
        <v>0</v>
      </c>
      <c r="P310" s="688">
        <v>0</v>
      </c>
      <c r="Q310" s="688">
        <v>0</v>
      </c>
      <c r="R310" s="688">
        <v>0</v>
      </c>
    </row>
    <row r="311" spans="5:18" ht="12.75" hidden="1" outlineLevel="1" thickBot="1">
      <c r="F311" s="671" t="s">
        <v>1292</v>
      </c>
      <c r="G311" s="582"/>
      <c r="H311" s="530"/>
      <c r="I311" s="672"/>
      <c r="J311" s="672"/>
      <c r="K311" s="673"/>
      <c r="L311" s="672"/>
      <c r="M311" s="672"/>
      <c r="N311" s="688">
        <v>8.3333333333333329E-2</v>
      </c>
      <c r="O311" s="688">
        <v>8.3333333333333329E-2</v>
      </c>
      <c r="P311" s="688">
        <v>8.3333333333333329E-2</v>
      </c>
      <c r="Q311" s="688">
        <v>8.3333333333333329E-2</v>
      </c>
      <c r="R311" s="688">
        <v>8.3333333333333329E-2</v>
      </c>
    </row>
    <row r="312" spans="5:18" ht="12.75" hidden="1" outlineLevel="1" thickBot="1">
      <c r="F312" s="674" t="s">
        <v>1293</v>
      </c>
      <c r="G312" s="582"/>
      <c r="H312" s="598"/>
      <c r="I312" s="675"/>
      <c r="J312" s="675"/>
      <c r="K312" s="676"/>
      <c r="L312" s="675"/>
      <c r="M312" s="675"/>
      <c r="N312" s="675">
        <v>9.1356851155771166E-3</v>
      </c>
      <c r="O312" s="675">
        <v>9.1356851155771166E-3</v>
      </c>
      <c r="P312" s="675">
        <v>9.1356851155771166E-3</v>
      </c>
      <c r="Q312" s="675">
        <f>Q159</f>
        <v>9.1356851155771166E-3</v>
      </c>
      <c r="R312" s="675">
        <f>R159</f>
        <v>9.1356851155771166E-3</v>
      </c>
    </row>
    <row r="313" spans="5:18" hidden="1" outlineLevel="1">
      <c r="F313" s="576" t="s">
        <v>2102</v>
      </c>
      <c r="G313" s="576"/>
      <c r="H313" s="576"/>
      <c r="I313" s="677"/>
      <c r="J313" s="677"/>
      <c r="K313" s="677"/>
      <c r="L313" s="677"/>
      <c r="M313" s="677"/>
      <c r="N313" s="562">
        <v>3.1E-2</v>
      </c>
      <c r="O313" s="562">
        <v>2.7999999999999997E-2</v>
      </c>
      <c r="P313" s="562">
        <v>4.0999999999999995E-2</v>
      </c>
      <c r="Q313" s="562">
        <v>3.4000000000000002E-2</v>
      </c>
      <c r="R313" s="562">
        <v>3.5000000000000003E-2</v>
      </c>
    </row>
    <row r="314" spans="5:18" hidden="1" outlineLevel="1">
      <c r="F314" s="576"/>
      <c r="G314" s="576"/>
      <c r="H314" s="576"/>
      <c r="I314" s="677"/>
      <c r="J314" s="677"/>
      <c r="K314" s="677"/>
      <c r="L314" s="677"/>
      <c r="M314" s="677"/>
      <c r="N314" s="562"/>
      <c r="O314" s="562"/>
      <c r="P314" s="562"/>
      <c r="Q314" s="692">
        <f>'1. Sales'!Q484</f>
        <v>1651.7824447468893</v>
      </c>
      <c r="R314" s="692">
        <f>'1. Sales'!R484</f>
        <v>2586.0328898450271</v>
      </c>
    </row>
    <row r="315" spans="5:18" hidden="1" outlineLevel="1">
      <c r="F315" s="576"/>
      <c r="G315" s="576"/>
      <c r="H315" s="576"/>
      <c r="I315" s="677"/>
      <c r="J315" s="677"/>
      <c r="K315" s="677"/>
      <c r="L315" s="677"/>
      <c r="M315" s="677"/>
      <c r="N315" s="562"/>
      <c r="O315" s="562"/>
      <c r="P315" s="562"/>
      <c r="Q315" s="562"/>
      <c r="R315" s="562"/>
    </row>
    <row r="316" spans="5:18" hidden="1" outlineLevel="1">
      <c r="F316" s="576"/>
      <c r="G316" s="576"/>
      <c r="H316" s="576"/>
      <c r="I316" s="677"/>
      <c r="J316" s="677"/>
      <c r="K316" s="677"/>
      <c r="L316" s="677"/>
      <c r="M316" s="677"/>
      <c r="N316" s="562"/>
      <c r="O316" s="562"/>
      <c r="P316" s="562"/>
      <c r="Q316" s="562"/>
      <c r="R316" s="562"/>
    </row>
    <row r="317" spans="5:18" hidden="1" outlineLevel="1">
      <c r="F317" s="570" t="s">
        <v>2256</v>
      </c>
      <c r="I317" s="660"/>
      <c r="J317" s="660"/>
      <c r="K317" s="660"/>
      <c r="L317" s="660"/>
      <c r="M317" s="660"/>
      <c r="P317" s="660">
        <v>12</v>
      </c>
      <c r="Q317" s="660">
        <v>1</v>
      </c>
    </row>
    <row r="318" spans="5:18" hidden="1" outlineLevel="1">
      <c r="F318" s="546" t="s">
        <v>2093</v>
      </c>
      <c r="G318" s="512"/>
      <c r="H318" s="512"/>
      <c r="I318" s="513" t="s">
        <v>2047</v>
      </c>
      <c r="J318" s="513" t="s">
        <v>2048</v>
      </c>
      <c r="K318" s="514" t="s">
        <v>2049</v>
      </c>
      <c r="L318" s="513" t="s">
        <v>3118</v>
      </c>
      <c r="M318" s="513" t="s">
        <v>3120</v>
      </c>
      <c r="N318" s="571" t="s">
        <v>2050</v>
      </c>
      <c r="O318" s="571" t="s">
        <v>2051</v>
      </c>
      <c r="P318" s="571" t="s">
        <v>2052</v>
      </c>
      <c r="Q318" s="571" t="s">
        <v>2053</v>
      </c>
      <c r="R318" s="571" t="s">
        <v>2054</v>
      </c>
    </row>
    <row r="319" spans="5:18" hidden="1" outlineLevel="1">
      <c r="E319" s="502" t="s">
        <v>1976</v>
      </c>
      <c r="F319" s="548" t="s">
        <v>173</v>
      </c>
      <c r="G319" s="539"/>
      <c r="H319" s="539"/>
      <c r="I319" s="663"/>
      <c r="J319" s="663"/>
      <c r="K319" s="664"/>
      <c r="L319" s="663"/>
      <c r="M319" s="663"/>
      <c r="N319" s="663"/>
      <c r="O319" s="663"/>
      <c r="P319" s="663"/>
      <c r="Q319" s="663">
        <f t="shared" ref="Q319:R319" si="115">Q320+SUM(Q327:Q329)</f>
        <v>72.802662586233765</v>
      </c>
      <c r="R319" s="663">
        <f t="shared" si="115"/>
        <v>869.98520156175982</v>
      </c>
    </row>
    <row r="320" spans="5:18" hidden="1" outlineLevel="1">
      <c r="E320" s="502" t="s">
        <v>1976</v>
      </c>
      <c r="F320" s="678" t="s">
        <v>1894</v>
      </c>
      <c r="G320" s="507"/>
      <c r="H320" s="507"/>
      <c r="I320" s="679"/>
      <c r="J320" s="679"/>
      <c r="K320" s="680"/>
      <c r="L320" s="679"/>
      <c r="M320" s="679"/>
      <c r="N320" s="679"/>
      <c r="O320" s="679"/>
      <c r="P320" s="679"/>
      <c r="Q320" s="679">
        <f t="shared" ref="Q320:R320" si="116">Q321+Q326</f>
        <v>66.438005319845814</v>
      </c>
      <c r="R320" s="679">
        <f t="shared" si="116"/>
        <v>794.22934586700444</v>
      </c>
    </row>
    <row r="321" spans="5:18" hidden="1" outlineLevel="1">
      <c r="E321" s="502" t="s">
        <v>1976</v>
      </c>
      <c r="F321" s="681" t="s">
        <v>2230</v>
      </c>
      <c r="I321" s="682"/>
      <c r="J321" s="682"/>
      <c r="K321" s="683"/>
      <c r="L321" s="682"/>
      <c r="M321" s="682"/>
      <c r="N321" s="660"/>
      <c r="O321" s="660"/>
      <c r="P321" s="660"/>
      <c r="Q321" s="660">
        <f>Q322*Q323*Q317/12</f>
        <v>54.611346491376345</v>
      </c>
      <c r="R321" s="660">
        <f t="shared" ref="R321" si="117">R322*R323</f>
        <v>649.71747580666693</v>
      </c>
    </row>
    <row r="322" spans="5:18" hidden="1" outlineLevel="1">
      <c r="E322" s="502" t="s">
        <v>1976</v>
      </c>
      <c r="F322" s="684" t="s">
        <v>2232</v>
      </c>
      <c r="G322" s="685"/>
      <c r="H322" s="530"/>
      <c r="I322" s="686"/>
      <c r="J322" s="686"/>
      <c r="K322" s="687"/>
      <c r="L322" s="686"/>
      <c r="M322" s="686"/>
      <c r="N322" s="669"/>
      <c r="O322" s="669"/>
      <c r="P322" s="669"/>
      <c r="Q322" s="669">
        <v>16.333333333333332</v>
      </c>
      <c r="R322" s="669">
        <v>15.645696206312738</v>
      </c>
    </row>
    <row r="323" spans="5:18" hidden="1" outlineLevel="1">
      <c r="E323" s="502" t="s">
        <v>1976</v>
      </c>
      <c r="F323" s="684" t="s">
        <v>2234</v>
      </c>
      <c r="G323" s="530"/>
      <c r="H323" s="530"/>
      <c r="I323" s="669"/>
      <c r="J323" s="669"/>
      <c r="K323" s="670"/>
      <c r="L323" s="669"/>
      <c r="M323" s="669"/>
      <c r="N323" s="686">
        <v>36.259759764705883</v>
      </c>
      <c r="O323" s="686">
        <v>37.275033038117648</v>
      </c>
      <c r="P323" s="686">
        <v>38.803309392680468</v>
      </c>
      <c r="Q323" s="669">
        <v>40.122621912031605</v>
      </c>
      <c r="R323" s="669">
        <v>41.52691367895271</v>
      </c>
    </row>
    <row r="324" spans="5:18" hidden="1" outlineLevel="1">
      <c r="E324" s="502" t="s">
        <v>1976</v>
      </c>
      <c r="F324" s="684" t="s">
        <v>2238</v>
      </c>
      <c r="G324" s="530"/>
      <c r="H324" s="530"/>
      <c r="I324" s="669"/>
      <c r="J324" s="669"/>
      <c r="K324" s="670"/>
      <c r="L324" s="669"/>
      <c r="M324" s="669"/>
      <c r="N324" s="686">
        <v>136.09199999999998</v>
      </c>
      <c r="O324" s="686">
        <v>139.90257599999998</v>
      </c>
      <c r="P324" s="686">
        <v>145.63858161599998</v>
      </c>
      <c r="Q324" s="686">
        <v>150.590293390944</v>
      </c>
      <c r="R324" s="686">
        <v>155.86095365962703</v>
      </c>
    </row>
    <row r="325" spans="5:18" hidden="1" outlineLevel="1">
      <c r="E325" s="502" t="s">
        <v>1976</v>
      </c>
      <c r="F325" s="684" t="s">
        <v>2239</v>
      </c>
      <c r="G325" s="530"/>
      <c r="H325" s="530"/>
      <c r="I325" s="669"/>
      <c r="J325" s="669"/>
      <c r="K325" s="670"/>
      <c r="L325" s="669"/>
      <c r="M325" s="669"/>
      <c r="N325" s="686"/>
      <c r="O325" s="686"/>
      <c r="P325" s="686"/>
      <c r="Q325" s="686">
        <v>1.6278354538278932</v>
      </c>
      <c r="R325" s="686">
        <v>19.209998009299554</v>
      </c>
    </row>
    <row r="326" spans="5:18" hidden="1" outlineLevel="1">
      <c r="E326" s="502" t="s">
        <v>1976</v>
      </c>
      <c r="F326" s="681" t="s">
        <v>2240</v>
      </c>
      <c r="G326" s="530"/>
      <c r="H326" s="530"/>
      <c r="I326" s="682"/>
      <c r="J326" s="682"/>
      <c r="K326" s="683"/>
      <c r="L326" s="682"/>
      <c r="M326" s="682"/>
      <c r="N326" s="660"/>
      <c r="O326" s="682"/>
      <c r="P326" s="682"/>
      <c r="Q326" s="682">
        <f>Q336*5%</f>
        <v>11.826658828469467</v>
      </c>
      <c r="R326" s="682">
        <f>R336*5%</f>
        <v>144.51187006033757</v>
      </c>
    </row>
    <row r="327" spans="5:18" hidden="1" outlineLevel="1">
      <c r="E327" s="502" t="s">
        <v>1976</v>
      </c>
      <c r="F327" s="520" t="s">
        <v>2226</v>
      </c>
      <c r="I327" s="660"/>
      <c r="J327" s="660"/>
      <c r="K327" s="665"/>
      <c r="L327" s="660"/>
      <c r="M327" s="660"/>
      <c r="N327" s="660"/>
      <c r="O327" s="660"/>
      <c r="P327" s="660"/>
      <c r="Q327" s="660">
        <v>0</v>
      </c>
      <c r="R327" s="660">
        <v>0</v>
      </c>
    </row>
    <row r="328" spans="5:18" hidden="1" outlineLevel="1">
      <c r="E328" s="502" t="s">
        <v>1976</v>
      </c>
      <c r="F328" s="520" t="s">
        <v>1292</v>
      </c>
      <c r="I328" s="660"/>
      <c r="J328" s="660"/>
      <c r="K328" s="665"/>
      <c r="L328" s="660"/>
      <c r="M328" s="660"/>
      <c r="N328" s="660"/>
      <c r="O328" s="660"/>
      <c r="P328" s="660"/>
      <c r="Q328" s="660">
        <v>5.7577005700787964</v>
      </c>
      <c r="R328" s="660">
        <v>68.500026481363605</v>
      </c>
    </row>
    <row r="329" spans="5:18" hidden="1" outlineLevel="1">
      <c r="E329" s="502" t="s">
        <v>1976</v>
      </c>
      <c r="F329" s="552" t="s">
        <v>1293</v>
      </c>
      <c r="G329" s="553"/>
      <c r="H329" s="553"/>
      <c r="I329" s="666"/>
      <c r="J329" s="666"/>
      <c r="K329" s="667"/>
      <c r="L329" s="666"/>
      <c r="M329" s="666"/>
      <c r="N329" s="666"/>
      <c r="O329" s="666"/>
      <c r="P329" s="666"/>
      <c r="Q329" s="666">
        <f>Q320*Q334</f>
        <v>0.60695669630914872</v>
      </c>
      <c r="R329" s="666">
        <f>R320*R334</f>
        <v>7.2558292133917419</v>
      </c>
    </row>
    <row r="330" spans="5:18" ht="12.75" hidden="1" outlineLevel="1" thickBot="1">
      <c r="F330" s="668" t="s">
        <v>2228</v>
      </c>
      <c r="G330" s="530"/>
      <c r="H330" s="530"/>
      <c r="I330" s="669"/>
      <c r="J330" s="669"/>
      <c r="K330" s="670"/>
      <c r="L330" s="669"/>
      <c r="M330" s="669"/>
      <c r="N330" s="669"/>
      <c r="O330" s="669"/>
      <c r="P330" s="669"/>
      <c r="Q330" s="669"/>
      <c r="R330" s="669"/>
    </row>
    <row r="331" spans="5:18" ht="12.75" hidden="1" outlineLevel="1" thickBot="1">
      <c r="F331" s="671" t="s">
        <v>2240</v>
      </c>
      <c r="G331" s="582"/>
      <c r="H331" s="530"/>
      <c r="I331" s="672"/>
      <c r="J331" s="672"/>
      <c r="K331" s="673"/>
      <c r="L331" s="672"/>
      <c r="M331" s="672"/>
      <c r="N331" s="688">
        <v>0.26516578110477307</v>
      </c>
      <c r="O331" s="688">
        <v>0.26516578110477307</v>
      </c>
      <c r="P331" s="688">
        <v>0.26516578110477307</v>
      </c>
      <c r="Q331" s="688">
        <v>0.26516578110477307</v>
      </c>
      <c r="R331" s="688">
        <v>0.26516578110477307</v>
      </c>
    </row>
    <row r="332" spans="5:18" ht="12.75" hidden="1" outlineLevel="1" thickBot="1">
      <c r="F332" s="671" t="s">
        <v>2226</v>
      </c>
      <c r="G332" s="582"/>
      <c r="H332" s="530"/>
      <c r="I332" s="672"/>
      <c r="J332" s="672"/>
      <c r="K332" s="673"/>
      <c r="L332" s="672"/>
      <c r="M332" s="672"/>
      <c r="N332" s="688">
        <v>0</v>
      </c>
      <c r="O332" s="688">
        <v>0</v>
      </c>
      <c r="P332" s="688">
        <v>0</v>
      </c>
      <c r="Q332" s="688">
        <v>0</v>
      </c>
      <c r="R332" s="688">
        <v>0</v>
      </c>
    </row>
    <row r="333" spans="5:18" ht="12.75" hidden="1" outlineLevel="1" thickBot="1">
      <c r="F333" s="671" t="s">
        <v>1292</v>
      </c>
      <c r="G333" s="582"/>
      <c r="H333" s="530"/>
      <c r="I333" s="672"/>
      <c r="J333" s="672"/>
      <c r="K333" s="673"/>
      <c r="L333" s="672"/>
      <c r="M333" s="672"/>
      <c r="N333" s="688">
        <v>8.3333333333333329E-2</v>
      </c>
      <c r="O333" s="688">
        <v>8.3333333333333329E-2</v>
      </c>
      <c r="P333" s="688">
        <v>8.3333333333333329E-2</v>
      </c>
      <c r="Q333" s="688">
        <v>8.3333333333333329E-2</v>
      </c>
      <c r="R333" s="688">
        <v>8.3333333333333329E-2</v>
      </c>
    </row>
    <row r="334" spans="5:18" ht="12.75" hidden="1" outlineLevel="1" thickBot="1">
      <c r="F334" s="674" t="s">
        <v>1293</v>
      </c>
      <c r="G334" s="582"/>
      <c r="H334" s="598"/>
      <c r="I334" s="675"/>
      <c r="J334" s="675"/>
      <c r="K334" s="676"/>
      <c r="L334" s="675"/>
      <c r="M334" s="675"/>
      <c r="N334" s="675">
        <v>9.1356851155771166E-3</v>
      </c>
      <c r="O334" s="675">
        <v>9.1356851155771166E-3</v>
      </c>
      <c r="P334" s="675">
        <v>9.1356851155771166E-3</v>
      </c>
      <c r="Q334" s="675">
        <f>Q159</f>
        <v>9.1356851155771166E-3</v>
      </c>
      <c r="R334" s="675">
        <f>R159</f>
        <v>9.1356851155771166E-3</v>
      </c>
    </row>
    <row r="335" spans="5:18" hidden="1" outlineLevel="1">
      <c r="F335" s="576" t="s">
        <v>2102</v>
      </c>
      <c r="G335" s="576"/>
      <c r="H335" s="576"/>
      <c r="I335" s="677"/>
      <c r="J335" s="677"/>
      <c r="K335" s="677"/>
      <c r="L335" s="677"/>
      <c r="M335" s="677"/>
      <c r="N335" s="562">
        <v>3.1E-2</v>
      </c>
      <c r="O335" s="562">
        <v>2.7999999999999997E-2</v>
      </c>
      <c r="P335" s="562">
        <v>4.0999999999999995E-2</v>
      </c>
      <c r="Q335" s="562">
        <v>3.4000000000000002E-2</v>
      </c>
      <c r="R335" s="562">
        <v>3.5000000000000003E-2</v>
      </c>
    </row>
    <row r="336" spans="5:18" hidden="1" outlineLevel="1">
      <c r="F336" s="576"/>
      <c r="G336" s="576"/>
      <c r="H336" s="576"/>
      <c r="I336" s="677"/>
      <c r="J336" s="677"/>
      <c r="K336" s="677"/>
      <c r="L336" s="677"/>
      <c r="M336" s="677"/>
      <c r="N336" s="562"/>
      <c r="O336" s="562"/>
      <c r="P336" s="562"/>
      <c r="Q336" s="692">
        <f>'1. Sales'!Q529</f>
        <v>236.53317656938933</v>
      </c>
      <c r="R336" s="692">
        <f>'1. Sales'!R529</f>
        <v>2890.2374012067512</v>
      </c>
    </row>
    <row r="337" spans="4:18" collapsed="1"/>
    <row r="342" spans="4:18">
      <c r="D342" s="502" t="s">
        <v>1652</v>
      </c>
      <c r="F342" s="570" t="s">
        <v>2257</v>
      </c>
      <c r="I342" s="660"/>
      <c r="J342" s="660"/>
      <c r="K342" s="660" t="b">
        <v>1</v>
      </c>
      <c r="L342" s="660"/>
      <c r="M342" s="660"/>
      <c r="N342" s="660"/>
      <c r="O342" s="660"/>
      <c r="P342" s="660"/>
      <c r="Q342" s="660"/>
      <c r="R342" s="660"/>
    </row>
    <row r="343" spans="4:18">
      <c r="F343" s="546" t="s">
        <v>2093</v>
      </c>
      <c r="G343" s="547"/>
      <c r="H343" s="512"/>
      <c r="I343" s="513" t="s">
        <v>2047</v>
      </c>
      <c r="J343" s="513" t="s">
        <v>2048</v>
      </c>
      <c r="K343" s="514" t="s">
        <v>2049</v>
      </c>
      <c r="L343" s="513" t="s">
        <v>3118</v>
      </c>
      <c r="M343" s="513" t="s">
        <v>3120</v>
      </c>
      <c r="N343" s="632" t="s">
        <v>2050</v>
      </c>
      <c r="O343" s="632" t="s">
        <v>2051</v>
      </c>
      <c r="P343" s="632" t="s">
        <v>2052</v>
      </c>
      <c r="Q343" s="632" t="s">
        <v>2053</v>
      </c>
      <c r="R343" s="632" t="s">
        <v>2054</v>
      </c>
    </row>
    <row r="344" spans="4:18">
      <c r="F344" s="548" t="s">
        <v>1898</v>
      </c>
      <c r="G344" s="539"/>
      <c r="H344" s="539"/>
      <c r="I344" s="663"/>
      <c r="J344" s="663">
        <v>0</v>
      </c>
      <c r="K344" s="664">
        <f>SUM(K345:K347)</f>
        <v>3208.0579088124955</v>
      </c>
      <c r="L344" s="663">
        <f>SUM(L345:L347)</f>
        <v>553.3060703000001</v>
      </c>
      <c r="M344" s="663">
        <f>SUM(M345:M347)</f>
        <v>135.128099608551</v>
      </c>
      <c r="N344" s="663">
        <f>SUM(N345:N347)</f>
        <v>2759.3199100713105</v>
      </c>
      <c r="O344" s="663">
        <f t="shared" ref="O344:R344" si="118">SUM(O345:O347)</f>
        <v>3815.3635975033858</v>
      </c>
      <c r="P344" s="663">
        <f t="shared" si="118"/>
        <v>5096.9244658120788</v>
      </c>
      <c r="Q344" s="663">
        <f t="shared" si="118"/>
        <v>5874.7634778981283</v>
      </c>
      <c r="R344" s="663">
        <f t="shared" si="118"/>
        <v>6344.3177182485842</v>
      </c>
    </row>
    <row r="345" spans="4:18">
      <c r="F345" s="520" t="s">
        <v>2258</v>
      </c>
      <c r="I345" s="660"/>
      <c r="J345" s="660">
        <v>0</v>
      </c>
      <c r="K345" s="665">
        <f>K358+K379+K398+K417+K436+K455+K474+K493+K512+K531+K550+K569+K588+K607</f>
        <v>1542.917854</v>
      </c>
      <c r="L345" s="660">
        <f>L358+L379+L398+L417+L436+L455+L474+L493+L512+L531+L550+L569+L588+L607</f>
        <v>0</v>
      </c>
      <c r="M345" s="660">
        <f>M358+M379+M398+M417+M436+M455+M474+M493+M512+M531+M550+M569+M588+M607</f>
        <v>0</v>
      </c>
      <c r="N345" s="660">
        <f>N358+N379+N398+N417+N436+N455+N474+N493+N512+N531+N550+N569+N588+N607</f>
        <v>1126.5877950019433</v>
      </c>
      <c r="O345" s="660">
        <f t="shared" ref="O345:R345" si="119">O358+O379+O398+O417+O436+O455+O474+O493+O512+O531+O550+O569+O588+O607</f>
        <v>1183.3268443920001</v>
      </c>
      <c r="P345" s="660">
        <f t="shared" si="119"/>
        <v>1798.1696740730677</v>
      </c>
      <c r="Q345" s="660">
        <f t="shared" si="119"/>
        <v>2287.6663399955846</v>
      </c>
      <c r="R345" s="660">
        <f t="shared" si="119"/>
        <v>2449.6586002728682</v>
      </c>
    </row>
    <row r="346" spans="4:18">
      <c r="F346" s="520" t="s">
        <v>1977</v>
      </c>
      <c r="I346" s="660"/>
      <c r="J346" s="660">
        <v>0</v>
      </c>
      <c r="K346" s="665">
        <f>K361+K382+K401+K420+K439+K458+K477+K496+K515+K534+K553+K572+K591+K610</f>
        <v>1410.0658581854145</v>
      </c>
      <c r="L346" s="660">
        <f>L361+L382+L401+L420+L439+L458+L477+L496+L515+L534+L553+L572+L591+L610</f>
        <v>511.98868430000005</v>
      </c>
      <c r="M346" s="660">
        <f>M361+M382+M401+M420+M439+M458+M477+M496+M515+M534+M553+M572+M591+M610</f>
        <v>101.39129686</v>
      </c>
      <c r="N346" s="660">
        <f>N361+N382+N401+N420+N439+N458+N477+N496+N515+N534+N553+N572+N591+N610</f>
        <v>1370.5886949037319</v>
      </c>
      <c r="O346" s="660">
        <f t="shared" ref="O346:R346" si="120">O361+O382+O401+O420+O439+O458+O477+O496+O515+O534+O553+O572+O591+O610</f>
        <v>2206.6667722805059</v>
      </c>
      <c r="P346" s="660">
        <f t="shared" si="120"/>
        <v>2736.4694505063353</v>
      </c>
      <c r="Q346" s="660">
        <f t="shared" si="120"/>
        <v>2940.3797924650321</v>
      </c>
      <c r="R346" s="660">
        <f t="shared" si="120"/>
        <v>3184.4204753612444</v>
      </c>
    </row>
    <row r="347" spans="4:18">
      <c r="F347" s="552" t="s">
        <v>1895</v>
      </c>
      <c r="G347" s="553"/>
      <c r="H347" s="553"/>
      <c r="I347" s="666"/>
      <c r="J347" s="666">
        <v>0</v>
      </c>
      <c r="K347" s="667">
        <f>K364+K385+K404+K423+K442+K461+K480+K499+K518+K537+K556+K575+K594+K613</f>
        <v>255.07419662708119</v>
      </c>
      <c r="L347" s="666">
        <f>L364+L385+L404+L423+L442+L461+L480+L499+L518+L537+L556+L575+L594+L613</f>
        <v>41.317385999999999</v>
      </c>
      <c r="M347" s="666">
        <f>M364+M385+M404+M423+M442+M461+M480+M499+M518+M537+M556+M575+M594+M613</f>
        <v>33.736802748550986</v>
      </c>
      <c r="N347" s="666">
        <f>N364+N385+N404+N423+N442+N461+N480+N499+N518+N537+N556+N575+N594+N613</f>
        <v>262.14342016563518</v>
      </c>
      <c r="O347" s="666">
        <f t="shared" ref="O347:R347" si="121">O364+O385+O404+O423+O442+O461+O480+O499+O518+O537+O556+O575+O594+O613</f>
        <v>425.36998083087991</v>
      </c>
      <c r="P347" s="666">
        <f t="shared" si="121"/>
        <v>562.28534123267627</v>
      </c>
      <c r="Q347" s="666">
        <f t="shared" si="121"/>
        <v>646.71734543751199</v>
      </c>
      <c r="R347" s="666">
        <f t="shared" si="121"/>
        <v>710.23864261447204</v>
      </c>
    </row>
    <row r="348" spans="4:18" s="688" customFormat="1">
      <c r="F348" s="688" t="s">
        <v>2199</v>
      </c>
      <c r="J348" s="688">
        <v>0</v>
      </c>
      <c r="K348" s="673">
        <v>0.20038544508812006</v>
      </c>
      <c r="L348" s="672"/>
      <c r="M348" s="672"/>
      <c r="N348" s="688">
        <v>0.19805615622998887</v>
      </c>
      <c r="O348" s="688">
        <v>0.16175012036210476</v>
      </c>
      <c r="P348" s="688">
        <v>0.17691788209463111</v>
      </c>
      <c r="Q348" s="688">
        <v>0.17119169845454066</v>
      </c>
      <c r="R348" s="688">
        <v>0.16793986596859223</v>
      </c>
    </row>
    <row r="349" spans="4:18" s="688" customFormat="1">
      <c r="F349" s="698" t="s">
        <v>2259</v>
      </c>
      <c r="J349" s="688">
        <v>0</v>
      </c>
      <c r="K349" s="673">
        <v>9.6375529898911155E-2</v>
      </c>
      <c r="L349" s="672"/>
      <c r="M349" s="672"/>
      <c r="N349" s="688">
        <v>8.2966853849650996E-2</v>
      </c>
      <c r="O349" s="688">
        <v>4.9923129465679353E-2</v>
      </c>
      <c r="P349" s="688">
        <v>6.9651680592130574E-2</v>
      </c>
      <c r="Q349" s="688">
        <v>6.716595297105428E-2</v>
      </c>
      <c r="R349" s="688">
        <v>6.5308356413850438E-2</v>
      </c>
    </row>
    <row r="350" spans="4:18" s="688" customFormat="1">
      <c r="F350" s="698" t="s">
        <v>1616</v>
      </c>
      <c r="J350" s="688">
        <v>0</v>
      </c>
      <c r="K350" s="673">
        <v>8.8077173987373039E-2</v>
      </c>
      <c r="L350" s="672"/>
      <c r="M350" s="672"/>
      <c r="N350" s="688">
        <v>9.8947210378530451E-2</v>
      </c>
      <c r="O350" s="688">
        <v>9.6176704155431128E-2</v>
      </c>
      <c r="P350" s="688">
        <v>9.1003658822300701E-2</v>
      </c>
      <c r="Q350" s="688">
        <v>8.7378254916514422E-2</v>
      </c>
      <c r="R350" s="688">
        <v>8.5864372839695988E-2</v>
      </c>
    </row>
    <row r="351" spans="4:18" s="688" customFormat="1">
      <c r="F351" s="699" t="s">
        <v>1614</v>
      </c>
      <c r="G351" s="675"/>
      <c r="H351" s="675"/>
      <c r="I351" s="675"/>
      <c r="J351" s="675">
        <v>0</v>
      </c>
      <c r="K351" s="676">
        <v>1.5932741201835885E-2</v>
      </c>
      <c r="L351" s="675"/>
      <c r="M351" s="675"/>
      <c r="N351" s="675">
        <v>1.6142092001807429E-2</v>
      </c>
      <c r="O351" s="675">
        <v>1.5650286740994279E-2</v>
      </c>
      <c r="P351" s="675">
        <v>1.6262542680199839E-2</v>
      </c>
      <c r="Q351" s="675">
        <v>1.6647490566971991E-2</v>
      </c>
      <c r="R351" s="675">
        <v>1.6767136715045799E-2</v>
      </c>
    </row>
    <row r="352" spans="4:18" s="576" customFormat="1">
      <c r="F352" s="576" t="s">
        <v>76</v>
      </c>
      <c r="I352" s="677"/>
      <c r="J352" s="677">
        <f>'1. Sales'!J8</f>
        <v>10903.023845454543</v>
      </c>
      <c r="K352" s="677">
        <f>'1. Sales'!K8</f>
        <v>13185.058888715013</v>
      </c>
      <c r="L352" s="677"/>
      <c r="M352" s="677"/>
      <c r="N352" s="677">
        <f>'1. Sales'!N8</f>
        <v>13566.665759967596</v>
      </c>
      <c r="O352" s="677">
        <f>'1. Sales'!O8</f>
        <v>22905.153081665838</v>
      </c>
      <c r="P352" s="677">
        <f>'1. Sales'!P8</f>
        <v>29712.770752919827</v>
      </c>
      <c r="Q352" s="677">
        <f>'1. Sales'!Q8</f>
        <v>33269.354756009248</v>
      </c>
      <c r="R352" s="677">
        <f>'1. Sales'!R8</f>
        <v>36741.800832397457</v>
      </c>
    </row>
    <row r="354" spans="5:18" outlineLevel="1"/>
    <row r="355" spans="5:18" outlineLevel="1">
      <c r="F355" s="570" t="s">
        <v>2260</v>
      </c>
      <c r="I355" s="660"/>
      <c r="J355" s="660"/>
      <c r="K355" s="660"/>
      <c r="L355" s="660"/>
      <c r="M355" s="660"/>
    </row>
    <row r="356" spans="5:18" outlineLevel="1">
      <c r="F356" s="546" t="s">
        <v>2093</v>
      </c>
      <c r="G356" s="512"/>
      <c r="H356" s="512"/>
      <c r="I356" s="513" t="s">
        <v>2047</v>
      </c>
      <c r="J356" s="513" t="s">
        <v>2048</v>
      </c>
      <c r="K356" s="514" t="s">
        <v>2049</v>
      </c>
      <c r="L356" s="513" t="s">
        <v>3118</v>
      </c>
      <c r="M356" s="513" t="s">
        <v>3120</v>
      </c>
      <c r="N356" s="571" t="s">
        <v>2050</v>
      </c>
      <c r="O356" s="571" t="s">
        <v>2051</v>
      </c>
      <c r="P356" s="571" t="s">
        <v>2052</v>
      </c>
      <c r="Q356" s="571" t="s">
        <v>2053</v>
      </c>
      <c r="R356" s="571" t="s">
        <v>2054</v>
      </c>
    </row>
    <row r="357" spans="5:18" outlineLevel="1">
      <c r="E357" s="502" t="s">
        <v>1965</v>
      </c>
      <c r="F357" s="548" t="s">
        <v>1898</v>
      </c>
      <c r="G357" s="539"/>
      <c r="H357" s="539"/>
      <c r="I357" s="663">
        <v>0</v>
      </c>
      <c r="J357" s="663">
        <v>0</v>
      </c>
      <c r="K357" s="664">
        <v>0</v>
      </c>
      <c r="L357" s="663">
        <f t="shared" ref="L357:M357" si="122">SUM(L358,L361)</f>
        <v>17.238700000000001</v>
      </c>
      <c r="M357" s="663">
        <f t="shared" si="122"/>
        <v>2.4412999999999982</v>
      </c>
      <c r="N357" s="663">
        <f>SUM(N358,N361)</f>
        <v>19.68</v>
      </c>
      <c r="O357" s="663">
        <f t="shared" ref="O357:R357" si="123">SUM(O358,O361)</f>
        <v>19.68</v>
      </c>
      <c r="P357" s="663">
        <f t="shared" si="123"/>
        <v>19.68</v>
      </c>
      <c r="Q357" s="663">
        <f t="shared" si="123"/>
        <v>19.68</v>
      </c>
      <c r="R357" s="663">
        <f t="shared" si="123"/>
        <v>19.68</v>
      </c>
    </row>
    <row r="358" spans="5:18" ht="12.75" outlineLevel="1" thickBot="1">
      <c r="E358" s="502" t="s">
        <v>2261</v>
      </c>
      <c r="F358" s="520" t="s">
        <v>2259</v>
      </c>
      <c r="I358" s="660"/>
      <c r="J358" s="660"/>
      <c r="K358" s="665">
        <v>0</v>
      </c>
      <c r="L358" s="660"/>
      <c r="M358" s="660"/>
      <c r="N358" s="660">
        <v>0</v>
      </c>
      <c r="O358" s="660">
        <v>0</v>
      </c>
      <c r="P358" s="660">
        <v>0</v>
      </c>
      <c r="Q358" s="660">
        <v>0</v>
      </c>
      <c r="R358" s="660">
        <v>0</v>
      </c>
    </row>
    <row r="359" spans="5:18" ht="12.75" outlineLevel="1" thickBot="1">
      <c r="F359" s="681" t="s">
        <v>2262</v>
      </c>
      <c r="G359" s="582"/>
      <c r="I359" s="660"/>
      <c r="J359" s="660"/>
      <c r="K359" s="665"/>
      <c r="L359" s="660"/>
      <c r="M359" s="660"/>
      <c r="N359" s="660">
        <v>0</v>
      </c>
      <c r="O359" s="660">
        <v>0</v>
      </c>
      <c r="P359" s="660">
        <v>0</v>
      </c>
      <c r="Q359" s="660">
        <v>0</v>
      </c>
      <c r="R359" s="660">
        <v>0</v>
      </c>
    </row>
    <row r="360" spans="5:18" ht="12.75" outlineLevel="1" thickBot="1">
      <c r="F360" s="681" t="s">
        <v>2263</v>
      </c>
      <c r="G360" s="700"/>
      <c r="I360" s="660"/>
      <c r="J360" s="660"/>
      <c r="K360" s="665"/>
      <c r="L360" s="660"/>
      <c r="M360" s="660"/>
      <c r="N360" s="660">
        <v>0</v>
      </c>
      <c r="O360" s="660">
        <v>0</v>
      </c>
      <c r="P360" s="660">
        <v>0</v>
      </c>
      <c r="Q360" s="660">
        <v>0</v>
      </c>
      <c r="R360" s="660">
        <v>0</v>
      </c>
    </row>
    <row r="361" spans="5:18" ht="12.75" outlineLevel="1" thickBot="1">
      <c r="E361" s="502" t="s">
        <v>2261</v>
      </c>
      <c r="F361" s="520" t="s">
        <v>1977</v>
      </c>
      <c r="I361" s="660"/>
      <c r="J361" s="660"/>
      <c r="K361" s="665">
        <v>0</v>
      </c>
      <c r="L361" s="660">
        <f>SUM(L362:L363)</f>
        <v>17.238700000000001</v>
      </c>
      <c r="M361" s="660">
        <f>N361-L361</f>
        <v>2.4412999999999982</v>
      </c>
      <c r="N361" s="660">
        <f>SUM(N362:N363)</f>
        <v>19.68</v>
      </c>
      <c r="O361" s="660">
        <f t="shared" ref="O361:R361" si="124">SUM(O362:O363)</f>
        <v>19.68</v>
      </c>
      <c r="P361" s="660">
        <f t="shared" si="124"/>
        <v>19.68</v>
      </c>
      <c r="Q361" s="660">
        <f t="shared" si="124"/>
        <v>19.68</v>
      </c>
      <c r="R361" s="660">
        <f t="shared" si="124"/>
        <v>19.68</v>
      </c>
    </row>
    <row r="362" spans="5:18" ht="12.75" outlineLevel="1" thickBot="1">
      <c r="F362" s="681" t="s">
        <v>2264</v>
      </c>
      <c r="G362" s="701"/>
      <c r="I362" s="660"/>
      <c r="J362" s="660"/>
      <c r="K362" s="665"/>
      <c r="L362" s="660">
        <f>'손익계산서(10월)'!D25/10^6</f>
        <v>11.1547</v>
      </c>
      <c r="M362" s="660">
        <f>N362-L362</f>
        <v>-0.59469999999999956</v>
      </c>
      <c r="N362" s="660">
        <f>0.88*12</f>
        <v>10.56</v>
      </c>
      <c r="O362" s="660">
        <f t="shared" ref="O362:R362" si="125">0.88*12</f>
        <v>10.56</v>
      </c>
      <c r="P362" s="660">
        <f t="shared" si="125"/>
        <v>10.56</v>
      </c>
      <c r="Q362" s="660">
        <f t="shared" si="125"/>
        <v>10.56</v>
      </c>
      <c r="R362" s="660">
        <f t="shared" si="125"/>
        <v>10.56</v>
      </c>
    </row>
    <row r="363" spans="5:18" ht="12.75" outlineLevel="1" thickBot="1">
      <c r="F363" s="681" t="s">
        <v>2265</v>
      </c>
      <c r="G363" s="701"/>
      <c r="I363" s="660"/>
      <c r="J363" s="660"/>
      <c r="K363" s="665"/>
      <c r="L363" s="660">
        <f>'손익계산서(10월)'!D38/10^6</f>
        <v>6.0839999999999996</v>
      </c>
      <c r="M363" s="660">
        <f>N363-L363</f>
        <v>3.0360000000000014</v>
      </c>
      <c r="N363" s="660">
        <f>0.76*12</f>
        <v>9.120000000000001</v>
      </c>
      <c r="O363" s="660">
        <f t="shared" ref="O363:R363" si="126">0.76*12</f>
        <v>9.120000000000001</v>
      </c>
      <c r="P363" s="660">
        <f t="shared" si="126"/>
        <v>9.120000000000001</v>
      </c>
      <c r="Q363" s="660">
        <f t="shared" si="126"/>
        <v>9.120000000000001</v>
      </c>
      <c r="R363" s="660">
        <f t="shared" si="126"/>
        <v>9.120000000000001</v>
      </c>
    </row>
    <row r="364" spans="5:18" outlineLevel="1">
      <c r="E364" s="502" t="s">
        <v>2261</v>
      </c>
      <c r="F364" s="552" t="s">
        <v>1895</v>
      </c>
      <c r="G364" s="553"/>
      <c r="H364" s="553"/>
      <c r="I364" s="666"/>
      <c r="J364" s="666"/>
      <c r="K364" s="667">
        <v>0</v>
      </c>
      <c r="L364" s="666"/>
      <c r="M364" s="666"/>
      <c r="N364" s="666">
        <v>0</v>
      </c>
      <c r="O364" s="666">
        <v>0</v>
      </c>
      <c r="P364" s="666">
        <v>0</v>
      </c>
      <c r="Q364" s="666">
        <v>0</v>
      </c>
      <c r="R364" s="666">
        <v>0</v>
      </c>
    </row>
    <row r="365" spans="5:18" ht="12.75" outlineLevel="1" thickBot="1">
      <c r="E365" s="702"/>
      <c r="F365" s="688" t="s">
        <v>2199</v>
      </c>
      <c r="G365" s="688"/>
      <c r="H365" s="688"/>
      <c r="I365" s="688"/>
      <c r="J365" s="688"/>
      <c r="K365" s="673">
        <v>0</v>
      </c>
      <c r="L365" s="672"/>
      <c r="M365" s="672"/>
      <c r="N365" s="688">
        <v>3.9888409008861847E-3</v>
      </c>
      <c r="O365" s="688">
        <v>3.8801954288776109E-3</v>
      </c>
      <c r="P365" s="688">
        <v>3.7273731305260431E-3</v>
      </c>
      <c r="Q365" s="688">
        <v>3.6048096039903708E-3</v>
      </c>
      <c r="R365" s="688">
        <v>3.4829078299423877E-3</v>
      </c>
    </row>
    <row r="366" spans="5:18" ht="12.75" outlineLevel="1" thickBot="1">
      <c r="E366" s="702"/>
      <c r="F366" s="698" t="s">
        <v>2259</v>
      </c>
      <c r="G366" s="582"/>
      <c r="H366" s="688"/>
      <c r="I366" s="672"/>
      <c r="J366" s="672"/>
      <c r="K366" s="673">
        <v>0</v>
      </c>
      <c r="L366" s="672"/>
      <c r="M366" s="672"/>
      <c r="N366" s="688">
        <v>0</v>
      </c>
      <c r="O366" s="688">
        <v>0</v>
      </c>
      <c r="P366" s="688">
        <v>0</v>
      </c>
      <c r="Q366" s="688">
        <v>0</v>
      </c>
      <c r="R366" s="688">
        <v>0</v>
      </c>
    </row>
    <row r="367" spans="5:18" ht="12.75" outlineLevel="1" thickBot="1">
      <c r="E367" s="702"/>
      <c r="F367" s="698" t="s">
        <v>1616</v>
      </c>
      <c r="G367" s="582"/>
      <c r="H367" s="688"/>
      <c r="I367" s="672"/>
      <c r="J367" s="672"/>
      <c r="K367" s="673">
        <v>0</v>
      </c>
      <c r="L367" s="672"/>
      <c r="M367" s="672"/>
      <c r="N367" s="688">
        <v>3.9888409008861847E-3</v>
      </c>
      <c r="O367" s="688">
        <v>3.8801954288776109E-3</v>
      </c>
      <c r="P367" s="688">
        <v>3.7273731305260431E-3</v>
      </c>
      <c r="Q367" s="688">
        <v>3.6048096039903708E-3</v>
      </c>
      <c r="R367" s="688">
        <v>3.4829078299423877E-3</v>
      </c>
    </row>
    <row r="368" spans="5:18" ht="12.75" outlineLevel="1" thickBot="1">
      <c r="E368" s="702"/>
      <c r="F368" s="699" t="s">
        <v>1614</v>
      </c>
      <c r="G368" s="582"/>
      <c r="H368" s="675"/>
      <c r="I368" s="675"/>
      <c r="J368" s="675"/>
      <c r="K368" s="676">
        <v>0</v>
      </c>
      <c r="L368" s="675"/>
      <c r="M368" s="675"/>
      <c r="N368" s="675">
        <v>0</v>
      </c>
      <c r="O368" s="675">
        <v>0</v>
      </c>
      <c r="P368" s="675">
        <v>0</v>
      </c>
      <c r="Q368" s="675">
        <v>0</v>
      </c>
      <c r="R368" s="675">
        <v>0</v>
      </c>
    </row>
    <row r="369" spans="5:18" outlineLevel="1">
      <c r="F369" s="576" t="s">
        <v>2261</v>
      </c>
      <c r="G369" s="576"/>
      <c r="H369" s="576"/>
      <c r="I369" s="677"/>
      <c r="J369" s="677"/>
      <c r="K369" s="677">
        <v>0</v>
      </c>
      <c r="L369" s="677"/>
      <c r="M369" s="677"/>
      <c r="N369" s="677">
        <v>0</v>
      </c>
      <c r="O369" s="677">
        <v>0</v>
      </c>
      <c r="P369" s="677">
        <v>0</v>
      </c>
      <c r="Q369" s="677">
        <v>0</v>
      </c>
      <c r="R369" s="677">
        <v>0</v>
      </c>
    </row>
    <row r="370" spans="5:18" outlineLevel="1">
      <c r="F370" s="576" t="s">
        <v>2266</v>
      </c>
      <c r="G370" s="576"/>
      <c r="H370" s="576"/>
      <c r="I370" s="677"/>
      <c r="J370" s="677"/>
      <c r="K370" s="677">
        <v>1303</v>
      </c>
      <c r="L370" s="677"/>
      <c r="M370" s="677"/>
      <c r="N370" s="677">
        <v>1220</v>
      </c>
      <c r="O370" s="677">
        <v>1197</v>
      </c>
      <c r="P370" s="677">
        <v>1192</v>
      </c>
      <c r="Q370" s="677">
        <v>1213</v>
      </c>
      <c r="R370" s="677">
        <v>1217</v>
      </c>
    </row>
    <row r="371" spans="5:18" outlineLevel="1">
      <c r="I371" s="509"/>
      <c r="J371" s="509"/>
      <c r="K371" s="509"/>
      <c r="L371" s="509"/>
      <c r="M371" s="509"/>
      <c r="N371" s="509"/>
      <c r="O371" s="509"/>
      <c r="P371" s="509"/>
      <c r="Q371" s="509"/>
      <c r="R371" s="509"/>
    </row>
    <row r="372" spans="5:18" outlineLevel="1">
      <c r="I372" s="509"/>
      <c r="J372" s="509"/>
      <c r="K372" s="509"/>
      <c r="L372" s="509"/>
      <c r="M372" s="509"/>
      <c r="N372" s="509"/>
      <c r="O372" s="509"/>
      <c r="P372" s="509"/>
      <c r="Q372" s="509"/>
      <c r="R372" s="509"/>
    </row>
    <row r="373" spans="5:18" outlineLevel="1">
      <c r="I373" s="509"/>
      <c r="J373" s="509"/>
      <c r="K373" s="509"/>
      <c r="L373" s="509"/>
      <c r="M373" s="509"/>
      <c r="N373" s="509"/>
      <c r="O373" s="509"/>
      <c r="P373" s="509"/>
      <c r="Q373" s="509"/>
      <c r="R373" s="509"/>
    </row>
    <row r="374" spans="5:18" outlineLevel="1">
      <c r="I374" s="509"/>
      <c r="J374" s="509"/>
      <c r="K374" s="509"/>
      <c r="L374" s="509"/>
      <c r="M374" s="509"/>
      <c r="N374" s="509"/>
      <c r="O374" s="509"/>
      <c r="P374" s="509"/>
      <c r="Q374" s="509"/>
      <c r="R374" s="509"/>
    </row>
    <row r="375" spans="5:18" outlineLevel="1">
      <c r="I375" s="509"/>
      <c r="J375" s="509"/>
      <c r="K375" s="509"/>
      <c r="L375" s="509"/>
      <c r="M375" s="509"/>
      <c r="N375" s="509"/>
      <c r="O375" s="509"/>
      <c r="P375" s="509"/>
      <c r="Q375" s="509"/>
      <c r="R375" s="509"/>
    </row>
    <row r="376" spans="5:18" outlineLevel="1">
      <c r="F376" s="570" t="s">
        <v>2267</v>
      </c>
      <c r="I376" s="660"/>
      <c r="J376" s="660"/>
      <c r="K376" s="660"/>
      <c r="L376" s="660"/>
      <c r="M376" s="660"/>
    </row>
    <row r="377" spans="5:18" outlineLevel="1">
      <c r="F377" s="546" t="s">
        <v>2093</v>
      </c>
      <c r="G377" s="512"/>
      <c r="H377" s="512"/>
      <c r="I377" s="513" t="s">
        <v>2047</v>
      </c>
      <c r="J377" s="513" t="s">
        <v>2048</v>
      </c>
      <c r="K377" s="514" t="s">
        <v>2049</v>
      </c>
      <c r="L377" s="513" t="s">
        <v>3118</v>
      </c>
      <c r="M377" s="513" t="s">
        <v>3120</v>
      </c>
      <c r="N377" s="571" t="s">
        <v>2050</v>
      </c>
      <c r="O377" s="571" t="s">
        <v>2051</v>
      </c>
      <c r="P377" s="571" t="s">
        <v>2052</v>
      </c>
      <c r="Q377" s="571" t="s">
        <v>2053</v>
      </c>
      <c r="R377" s="571" t="s">
        <v>2054</v>
      </c>
    </row>
    <row r="378" spans="5:18" outlineLevel="1">
      <c r="E378" s="502" t="s">
        <v>1925</v>
      </c>
      <c r="F378" s="548" t="s">
        <v>1898</v>
      </c>
      <c r="G378" s="539"/>
      <c r="H378" s="539"/>
      <c r="I378" s="663">
        <v>0</v>
      </c>
      <c r="J378" s="663">
        <v>0</v>
      </c>
      <c r="K378" s="664">
        <f>K379+K382+K385</f>
        <v>1312.819125</v>
      </c>
      <c r="L378" s="663">
        <f>L379+L382+L385</f>
        <v>536.06737029999999</v>
      </c>
      <c r="M378" s="663">
        <f>M379+M382+M385</f>
        <v>132.68679960855098</v>
      </c>
      <c r="N378" s="663">
        <f>N379+N382+N385</f>
        <v>1134.3711950812785</v>
      </c>
      <c r="O378" s="663">
        <f t="shared" ref="O378:R378" si="127">O379+O382+O385</f>
        <v>1059.3892734779904</v>
      </c>
      <c r="P378" s="663">
        <f t="shared" si="127"/>
        <v>1095.5075638620319</v>
      </c>
      <c r="Q378" s="663">
        <f t="shared" si="127"/>
        <v>1133.4031745784403</v>
      </c>
      <c r="R378" s="663">
        <f t="shared" si="127"/>
        <v>1170.5724891114787</v>
      </c>
    </row>
    <row r="379" spans="5:18" ht="12.75" outlineLevel="1" thickBot="1">
      <c r="E379" s="502" t="s">
        <v>1925</v>
      </c>
      <c r="F379" s="520" t="s">
        <v>2259</v>
      </c>
      <c r="I379" s="660"/>
      <c r="J379" s="660"/>
      <c r="K379" s="665">
        <v>531.22510399999999</v>
      </c>
      <c r="L379" s="660"/>
      <c r="M379" s="660"/>
      <c r="N379" s="660">
        <f>MAX(N381,N380)</f>
        <v>465.61702517272732</v>
      </c>
      <c r="O379" s="660">
        <f t="shared" ref="O379:R379" si="128">MAX(O381,O380)</f>
        <v>373.58998681200006</v>
      </c>
      <c r="P379" s="660">
        <f t="shared" si="128"/>
        <v>384.05050644273598</v>
      </c>
      <c r="Q379" s="660">
        <f t="shared" si="128"/>
        <v>399.79657720688812</v>
      </c>
      <c r="R379" s="660">
        <f t="shared" si="128"/>
        <v>413.38966083192236</v>
      </c>
    </row>
    <row r="380" spans="5:18" ht="12.75" outlineLevel="1" thickBot="1">
      <c r="F380" s="681" t="s">
        <v>2262</v>
      </c>
      <c r="G380" s="582"/>
      <c r="I380" s="660"/>
      <c r="J380" s="660"/>
      <c r="K380" s="665"/>
      <c r="L380" s="660"/>
      <c r="M380" s="660"/>
      <c r="N380" s="660">
        <f>K390*7%</f>
        <v>465.61702517272732</v>
      </c>
      <c r="O380" s="660">
        <f t="shared" ref="O380:R380" si="129">N390*7%</f>
        <v>373.58998681200006</v>
      </c>
      <c r="P380" s="660">
        <f t="shared" si="129"/>
        <v>384.05050644273598</v>
      </c>
      <c r="Q380" s="660">
        <f t="shared" si="129"/>
        <v>399.79657720688812</v>
      </c>
      <c r="R380" s="660">
        <f t="shared" si="129"/>
        <v>413.38966083192236</v>
      </c>
    </row>
    <row r="381" spans="5:18" ht="12.75" outlineLevel="1" thickBot="1">
      <c r="F381" s="681" t="s">
        <v>2268</v>
      </c>
      <c r="G381" s="700"/>
      <c r="I381" s="660"/>
      <c r="J381" s="660"/>
      <c r="K381" s="665"/>
      <c r="L381" s="660"/>
      <c r="M381" s="660"/>
      <c r="N381" s="660">
        <f>200000*N391/10^6</f>
        <v>244</v>
      </c>
      <c r="O381" s="660">
        <f t="shared" ref="O381:R381" si="130">200000*O391/10^6</f>
        <v>239.4</v>
      </c>
      <c r="P381" s="660">
        <f t="shared" si="130"/>
        <v>238.4</v>
      </c>
      <c r="Q381" s="660">
        <f t="shared" si="130"/>
        <v>242.6</v>
      </c>
      <c r="R381" s="660">
        <f t="shared" si="130"/>
        <v>243.4</v>
      </c>
    </row>
    <row r="382" spans="5:18" ht="12.75" outlineLevel="1" thickBot="1">
      <c r="E382" s="502" t="s">
        <v>1925</v>
      </c>
      <c r="F382" s="520" t="s">
        <v>1977</v>
      </c>
      <c r="I382" s="660"/>
      <c r="J382" s="660"/>
      <c r="K382" s="665">
        <v>688.05160999999998</v>
      </c>
      <c r="L382" s="660">
        <f>SUM(L383:L384)</f>
        <v>494.74998430000005</v>
      </c>
      <c r="M382" s="660">
        <f>SUM(M383:M384)</f>
        <v>98.949996859999999</v>
      </c>
      <c r="N382" s="660">
        <f>SUM(N383:N384)</f>
        <v>593.69998116000011</v>
      </c>
      <c r="O382" s="660">
        <f t="shared" ref="O382:R382" si="131">SUM(O383:O384)</f>
        <v>608.64358063247994</v>
      </c>
      <c r="P382" s="660">
        <f t="shared" si="131"/>
        <v>631.13796743841158</v>
      </c>
      <c r="Q382" s="660">
        <f t="shared" si="131"/>
        <v>650.55665833131764</v>
      </c>
      <c r="R382" s="660">
        <f t="shared" si="131"/>
        <v>671.22614137291373</v>
      </c>
    </row>
    <row r="383" spans="5:18" ht="12.75" outlineLevel="1" thickBot="1">
      <c r="F383" s="681" t="s">
        <v>2269</v>
      </c>
      <c r="G383" s="582"/>
      <c r="I383" s="660"/>
      <c r="J383" s="660"/>
      <c r="K383" s="665"/>
      <c r="L383" s="660">
        <f t="shared" ref="L383:R383" si="132">L390*0.1</f>
        <v>444.74998430000005</v>
      </c>
      <c r="M383" s="660">
        <f t="shared" si="132"/>
        <v>88.949996859999999</v>
      </c>
      <c r="N383" s="660">
        <f t="shared" si="132"/>
        <v>533.69998116000011</v>
      </c>
      <c r="O383" s="660">
        <f t="shared" si="132"/>
        <v>548.64358063247994</v>
      </c>
      <c r="P383" s="660">
        <f t="shared" si="132"/>
        <v>571.13796743841158</v>
      </c>
      <c r="Q383" s="660">
        <f t="shared" si="132"/>
        <v>590.55665833131764</v>
      </c>
      <c r="R383" s="660">
        <f t="shared" si="132"/>
        <v>611.22614137291373</v>
      </c>
    </row>
    <row r="384" spans="5:18" ht="12.75" outlineLevel="1" thickBot="1">
      <c r="F384" s="681" t="s">
        <v>2270</v>
      </c>
      <c r="G384" s="701"/>
      <c r="I384" s="660"/>
      <c r="J384" s="660"/>
      <c r="K384" s="665"/>
      <c r="L384" s="660">
        <f>5*10</f>
        <v>50</v>
      </c>
      <c r="M384" s="660">
        <f>N384-L384</f>
        <v>10</v>
      </c>
      <c r="N384" s="660">
        <f>5*12</f>
        <v>60</v>
      </c>
      <c r="O384" s="660">
        <f t="shared" ref="O384:R384" si="133">5*12</f>
        <v>60</v>
      </c>
      <c r="P384" s="660">
        <f t="shared" si="133"/>
        <v>60</v>
      </c>
      <c r="Q384" s="660">
        <f t="shared" si="133"/>
        <v>60</v>
      </c>
      <c r="R384" s="660">
        <f t="shared" si="133"/>
        <v>60</v>
      </c>
    </row>
    <row r="385" spans="5:18" outlineLevel="1">
      <c r="E385" s="502" t="s">
        <v>1925</v>
      </c>
      <c r="F385" s="552" t="s">
        <v>1895</v>
      </c>
      <c r="G385" s="553"/>
      <c r="H385" s="553"/>
      <c r="I385" s="666"/>
      <c r="J385" s="666"/>
      <c r="K385" s="667">
        <v>93.542411000000001</v>
      </c>
      <c r="L385" s="666">
        <f>'손익계산서(10월)'!E35/10^6</f>
        <v>41.317385999999999</v>
      </c>
      <c r="M385" s="666">
        <f>N385-L385</f>
        <v>33.736802748550986</v>
      </c>
      <c r="N385" s="666">
        <f>N390*N389</f>
        <v>75.054188748550985</v>
      </c>
      <c r="O385" s="666">
        <f>O390*O389</f>
        <v>77.155706033510398</v>
      </c>
      <c r="P385" s="666">
        <f>P390*P389</f>
        <v>80.319089980884314</v>
      </c>
      <c r="Q385" s="666">
        <f>Q390*Q389</f>
        <v>83.049939040234392</v>
      </c>
      <c r="R385" s="666">
        <f>R390*R389</f>
        <v>85.956686906642588</v>
      </c>
    </row>
    <row r="386" spans="5:18" s="702" customFormat="1" ht="12.75" outlineLevel="1" thickBot="1">
      <c r="F386" s="688" t="s">
        <v>2199</v>
      </c>
      <c r="G386" s="688"/>
      <c r="H386" s="688"/>
      <c r="I386" s="688"/>
      <c r="J386" s="688"/>
      <c r="K386" s="673">
        <v>0.19735840195550969</v>
      </c>
      <c r="L386" s="672"/>
      <c r="M386" s="672"/>
      <c r="N386" s="688">
        <v>0.22043893699189662</v>
      </c>
      <c r="O386" s="688">
        <v>0.19396763817893731</v>
      </c>
      <c r="P386" s="688">
        <v>0.19265207603172083</v>
      </c>
      <c r="Q386" s="688">
        <v>0.19273419913919504</v>
      </c>
      <c r="R386" s="688">
        <v>0.19229770412295877</v>
      </c>
    </row>
    <row r="387" spans="5:18" s="702" customFormat="1" ht="12.75" outlineLevel="1" thickBot="1">
      <c r="F387" s="698" t="s">
        <v>2259</v>
      </c>
      <c r="G387" s="582"/>
      <c r="H387" s="688"/>
      <c r="I387" s="672"/>
      <c r="J387" s="672"/>
      <c r="K387" s="673">
        <v>7.9860001737931285E-2</v>
      </c>
      <c r="L387" s="672"/>
      <c r="M387" s="672"/>
      <c r="N387" s="688">
        <v>9.4233951996499601E-2</v>
      </c>
      <c r="O387" s="688">
        <v>6.8093385214007776E-2</v>
      </c>
      <c r="P387" s="688">
        <v>6.7243035542747367E-2</v>
      </c>
      <c r="Q387" s="688">
        <v>6.7698259187620902E-2</v>
      </c>
      <c r="R387" s="688">
        <v>6.7632850241545903E-2</v>
      </c>
    </row>
    <row r="388" spans="5:18" s="702" customFormat="1" ht="12.75" outlineLevel="1" thickBot="1">
      <c r="F388" s="698" t="s">
        <v>1616</v>
      </c>
      <c r="G388" s="582"/>
      <c r="H388" s="688"/>
      <c r="I388" s="672"/>
      <c r="J388" s="672"/>
      <c r="K388" s="673">
        <v>0.10343600548363095</v>
      </c>
      <c r="L388" s="672"/>
      <c r="M388" s="672"/>
      <c r="N388" s="688">
        <v>0.11214259026144957</v>
      </c>
      <c r="O388" s="688">
        <v>0.11181185823098209</v>
      </c>
      <c r="P388" s="688">
        <v>0.11134664575502602</v>
      </c>
      <c r="Q388" s="688">
        <v>0.1109735452176267</v>
      </c>
      <c r="R388" s="688">
        <v>0.11060245914746542</v>
      </c>
    </row>
    <row r="389" spans="5:18" s="702" customFormat="1" ht="12.75" outlineLevel="1" thickBot="1">
      <c r="F389" s="699" t="s">
        <v>1614</v>
      </c>
      <c r="G389" s="582"/>
      <c r="H389" s="675"/>
      <c r="I389" s="675"/>
      <c r="J389" s="675"/>
      <c r="K389" s="676">
        <f>K385/K390</f>
        <v>1.4062992579729957E-2</v>
      </c>
      <c r="L389" s="675"/>
      <c r="M389" s="675"/>
      <c r="N389" s="675">
        <f>K389</f>
        <v>1.4062992579729957E-2</v>
      </c>
      <c r="O389" s="675">
        <f t="shared" ref="O389:R389" si="134">N389</f>
        <v>1.4062992579729957E-2</v>
      </c>
      <c r="P389" s="675">
        <f t="shared" si="134"/>
        <v>1.4062992579729957E-2</v>
      </c>
      <c r="Q389" s="675">
        <f t="shared" si="134"/>
        <v>1.4062992579729957E-2</v>
      </c>
      <c r="R389" s="675">
        <f t="shared" si="134"/>
        <v>1.4062992579729957E-2</v>
      </c>
    </row>
    <row r="390" spans="5:18" outlineLevel="1">
      <c r="F390" s="576" t="s">
        <v>2064</v>
      </c>
      <c r="G390" s="576"/>
      <c r="H390" s="576"/>
      <c r="I390" s="677"/>
      <c r="J390" s="677"/>
      <c r="K390" s="677">
        <f>'1. Sales'!K44</f>
        <v>6651.6717881818186</v>
      </c>
      <c r="L390" s="677">
        <f>'1. Sales'!L44</f>
        <v>4447.4998430000005</v>
      </c>
      <c r="M390" s="677">
        <f>'1. Sales'!M44</f>
        <v>889.49996859999999</v>
      </c>
      <c r="N390" s="677">
        <f>'1. Sales'!N44</f>
        <v>5336.9998116000006</v>
      </c>
      <c r="O390" s="677">
        <f>'1. Sales'!O44</f>
        <v>5486.4358063247992</v>
      </c>
      <c r="P390" s="677">
        <f>'1. Sales'!P44</f>
        <v>5711.3796743841158</v>
      </c>
      <c r="Q390" s="677">
        <f>'1. Sales'!Q44</f>
        <v>5905.5665833131761</v>
      </c>
      <c r="R390" s="677">
        <f>'1. Sales'!R44</f>
        <v>6112.2614137291366</v>
      </c>
    </row>
    <row r="391" spans="5:18" outlineLevel="1">
      <c r="F391" s="576" t="s">
        <v>2266</v>
      </c>
      <c r="G391" s="576"/>
      <c r="H391" s="576"/>
      <c r="I391" s="677"/>
      <c r="J391" s="677"/>
      <c r="K391" s="677">
        <v>1303</v>
      </c>
      <c r="L391" s="677"/>
      <c r="M391" s="677"/>
      <c r="N391" s="677">
        <v>1220</v>
      </c>
      <c r="O391" s="677">
        <v>1197</v>
      </c>
      <c r="P391" s="677">
        <v>1192</v>
      </c>
      <c r="Q391" s="677">
        <v>1213</v>
      </c>
      <c r="R391" s="677">
        <v>1217</v>
      </c>
    </row>
    <row r="392" spans="5:18" outlineLevel="1">
      <c r="I392" s="509"/>
      <c r="J392" s="509"/>
    </row>
    <row r="393" spans="5:18" outlineLevel="1">
      <c r="I393" s="509"/>
      <c r="J393" s="509"/>
      <c r="K393" s="509"/>
      <c r="L393" s="509"/>
      <c r="M393" s="509"/>
      <c r="N393" s="509"/>
      <c r="O393" s="509"/>
      <c r="P393" s="509"/>
      <c r="Q393" s="509"/>
      <c r="R393" s="509"/>
    </row>
    <row r="394" spans="5:18" outlineLevel="1">
      <c r="I394" s="509"/>
      <c r="J394" s="509"/>
      <c r="K394" s="509"/>
      <c r="L394" s="509"/>
      <c r="M394" s="509"/>
      <c r="N394" s="509"/>
      <c r="O394" s="509"/>
      <c r="P394" s="509"/>
      <c r="Q394" s="509"/>
      <c r="R394" s="509"/>
    </row>
    <row r="395" spans="5:18" outlineLevel="1">
      <c r="F395" s="570" t="s">
        <v>2271</v>
      </c>
      <c r="I395" s="660"/>
      <c r="J395" s="660"/>
      <c r="K395" s="660"/>
      <c r="L395" s="660"/>
      <c r="M395" s="660"/>
    </row>
    <row r="396" spans="5:18" outlineLevel="1">
      <c r="F396" s="546" t="s">
        <v>2093</v>
      </c>
      <c r="G396" s="512"/>
      <c r="H396" s="512"/>
      <c r="I396" s="513" t="s">
        <v>2047</v>
      </c>
      <c r="J396" s="513" t="s">
        <v>2048</v>
      </c>
      <c r="K396" s="514" t="s">
        <v>2049</v>
      </c>
      <c r="L396" s="513"/>
      <c r="M396" s="513"/>
      <c r="N396" s="571" t="s">
        <v>2050</v>
      </c>
      <c r="O396" s="571" t="s">
        <v>2051</v>
      </c>
      <c r="P396" s="571" t="s">
        <v>2052</v>
      </c>
      <c r="Q396" s="571" t="s">
        <v>2053</v>
      </c>
      <c r="R396" s="571" t="s">
        <v>2054</v>
      </c>
    </row>
    <row r="397" spans="5:18" outlineLevel="1">
      <c r="E397" s="502" t="s">
        <v>1943</v>
      </c>
      <c r="F397" s="548" t="s">
        <v>1898</v>
      </c>
      <c r="G397" s="539"/>
      <c r="H397" s="539"/>
      <c r="I397" s="663">
        <v>0</v>
      </c>
      <c r="J397" s="663">
        <v>0</v>
      </c>
      <c r="K397" s="664">
        <v>0</v>
      </c>
      <c r="L397" s="663"/>
      <c r="M397" s="663"/>
      <c r="N397" s="663"/>
      <c r="O397" s="663"/>
      <c r="P397" s="663"/>
      <c r="Q397" s="663"/>
      <c r="R397" s="663"/>
    </row>
    <row r="398" spans="5:18" ht="12.75" outlineLevel="1" thickBot="1">
      <c r="E398" s="502" t="s">
        <v>1943</v>
      </c>
      <c r="F398" s="520" t="s">
        <v>2258</v>
      </c>
      <c r="I398" s="660"/>
      <c r="J398" s="660"/>
      <c r="K398" s="665">
        <v>0</v>
      </c>
      <c r="L398" s="660"/>
      <c r="M398" s="660"/>
      <c r="N398" s="660"/>
      <c r="O398" s="660"/>
      <c r="P398" s="660"/>
      <c r="Q398" s="660"/>
      <c r="R398" s="660"/>
    </row>
    <row r="399" spans="5:18" ht="12.75" outlineLevel="1" thickBot="1">
      <c r="F399" s="681" t="s">
        <v>2262</v>
      </c>
      <c r="G399" s="582"/>
      <c r="I399" s="660"/>
      <c r="J399" s="660"/>
      <c r="K399" s="665"/>
      <c r="L399" s="660"/>
      <c r="M399" s="660"/>
      <c r="N399" s="660"/>
      <c r="O399" s="660"/>
      <c r="P399" s="660"/>
      <c r="Q399" s="660"/>
      <c r="R399" s="660"/>
    </row>
    <row r="400" spans="5:18" ht="12.75" outlineLevel="1" thickBot="1">
      <c r="F400" s="681" t="s">
        <v>2272</v>
      </c>
      <c r="G400" s="700"/>
      <c r="I400" s="660"/>
      <c r="J400" s="660"/>
      <c r="K400" s="665"/>
      <c r="L400" s="660"/>
      <c r="M400" s="660"/>
      <c r="N400" s="660"/>
      <c r="O400" s="660"/>
      <c r="P400" s="660"/>
      <c r="Q400" s="660"/>
      <c r="R400" s="660"/>
    </row>
    <row r="401" spans="5:18" ht="12.75" outlineLevel="1" thickBot="1">
      <c r="E401" s="502" t="s">
        <v>1943</v>
      </c>
      <c r="F401" s="520" t="s">
        <v>1977</v>
      </c>
      <c r="I401" s="660"/>
      <c r="J401" s="660"/>
      <c r="K401" s="665">
        <v>0</v>
      </c>
      <c r="L401" s="660"/>
      <c r="M401" s="660"/>
      <c r="N401" s="660">
        <f>SUM(N402:N403)</f>
        <v>100</v>
      </c>
      <c r="O401" s="660"/>
      <c r="P401" s="660"/>
      <c r="Q401" s="660"/>
      <c r="R401" s="660"/>
    </row>
    <row r="402" spans="5:18" ht="12.75" outlineLevel="1" thickBot="1">
      <c r="F402" s="681" t="s">
        <v>2269</v>
      </c>
      <c r="G402" s="582"/>
      <c r="I402" s="660"/>
      <c r="J402" s="660"/>
      <c r="K402" s="665"/>
      <c r="L402" s="660"/>
      <c r="M402" s="660"/>
      <c r="N402" s="660">
        <v>100</v>
      </c>
      <c r="O402" s="660"/>
      <c r="P402" s="660"/>
      <c r="Q402" s="660"/>
      <c r="R402" s="660"/>
    </row>
    <row r="403" spans="5:18" ht="12.75" outlineLevel="1" thickBot="1">
      <c r="F403" s="681" t="s">
        <v>2270</v>
      </c>
      <c r="G403" s="701"/>
      <c r="I403" s="660"/>
      <c r="J403" s="660"/>
      <c r="K403" s="665"/>
      <c r="L403" s="660"/>
      <c r="M403" s="660"/>
      <c r="N403" s="660"/>
      <c r="O403" s="660"/>
      <c r="P403" s="660"/>
      <c r="Q403" s="660"/>
      <c r="R403" s="660"/>
    </row>
    <row r="404" spans="5:18" outlineLevel="1">
      <c r="E404" s="502" t="s">
        <v>1943</v>
      </c>
      <c r="F404" s="552" t="s">
        <v>1895</v>
      </c>
      <c r="G404" s="553"/>
      <c r="H404" s="553"/>
      <c r="I404" s="666"/>
      <c r="J404" s="666"/>
      <c r="K404" s="667">
        <v>0</v>
      </c>
      <c r="L404" s="666"/>
      <c r="M404" s="666"/>
      <c r="N404" s="666"/>
      <c r="O404" s="666"/>
      <c r="P404" s="666"/>
      <c r="Q404" s="666"/>
      <c r="R404" s="666"/>
    </row>
    <row r="405" spans="5:18" ht="12.75" outlineLevel="1" thickBot="1">
      <c r="F405" s="530" t="s">
        <v>2199</v>
      </c>
      <c r="G405" s="530"/>
      <c r="H405" s="530"/>
      <c r="I405" s="669"/>
      <c r="J405" s="669"/>
      <c r="K405" s="673" t="e">
        <v>#DIV/0!</v>
      </c>
      <c r="L405" s="672"/>
      <c r="M405" s="672"/>
      <c r="N405" s="669"/>
      <c r="O405" s="669"/>
      <c r="P405" s="669"/>
      <c r="Q405" s="669"/>
      <c r="R405" s="669"/>
    </row>
    <row r="406" spans="5:18" ht="12.75" outlineLevel="1" thickBot="1">
      <c r="F406" s="671" t="s">
        <v>2259</v>
      </c>
      <c r="G406" s="582"/>
      <c r="H406" s="530"/>
      <c r="I406" s="672"/>
      <c r="J406" s="672"/>
      <c r="K406" s="673" t="e">
        <v>#DIV/0!</v>
      </c>
      <c r="L406" s="672"/>
      <c r="M406" s="672"/>
      <c r="N406" s="669"/>
      <c r="O406" s="669"/>
      <c r="P406" s="669"/>
      <c r="Q406" s="669"/>
      <c r="R406" s="669"/>
    </row>
    <row r="407" spans="5:18" ht="12.75" outlineLevel="1" thickBot="1">
      <c r="F407" s="671" t="s">
        <v>1616</v>
      </c>
      <c r="G407" s="582"/>
      <c r="H407" s="530"/>
      <c r="I407" s="672"/>
      <c r="J407" s="672"/>
      <c r="K407" s="673" t="e">
        <v>#DIV/0!</v>
      </c>
      <c r="L407" s="672"/>
      <c r="M407" s="672"/>
      <c r="N407" s="669"/>
      <c r="O407" s="669"/>
      <c r="P407" s="669"/>
      <c r="Q407" s="669"/>
      <c r="R407" s="669"/>
    </row>
    <row r="408" spans="5:18" ht="12.75" outlineLevel="1" thickBot="1">
      <c r="F408" s="674" t="s">
        <v>1614</v>
      </c>
      <c r="G408" s="582"/>
      <c r="H408" s="598"/>
      <c r="I408" s="675"/>
      <c r="J408" s="675"/>
      <c r="K408" s="676" t="e">
        <v>#DIV/0!</v>
      </c>
      <c r="L408" s="675"/>
      <c r="M408" s="675"/>
      <c r="N408" s="675" t="e">
        <v>#DIV/0!</v>
      </c>
      <c r="O408" s="675" t="e">
        <v>#DIV/0!</v>
      </c>
      <c r="P408" s="675" t="e">
        <v>#DIV/0!</v>
      </c>
      <c r="Q408" s="675" t="e">
        <v>#DIV/0!</v>
      </c>
      <c r="R408" s="675" t="e">
        <v>#DIV/0!</v>
      </c>
    </row>
    <row r="409" spans="5:18" outlineLevel="1">
      <c r="F409" s="576" t="s">
        <v>2108</v>
      </c>
      <c r="G409" s="576"/>
      <c r="H409" s="576"/>
      <c r="I409" s="677"/>
      <c r="J409" s="677"/>
      <c r="K409" s="677">
        <v>0</v>
      </c>
      <c r="L409" s="677"/>
      <c r="M409" s="677"/>
      <c r="N409" s="677">
        <v>0</v>
      </c>
      <c r="O409" s="677">
        <v>0</v>
      </c>
      <c r="P409" s="677">
        <v>0</v>
      </c>
      <c r="Q409" s="677">
        <v>0</v>
      </c>
      <c r="R409" s="677">
        <v>0</v>
      </c>
    </row>
    <row r="410" spans="5:18" outlineLevel="1">
      <c r="F410" s="576" t="s">
        <v>2266</v>
      </c>
      <c r="G410" s="576"/>
      <c r="H410" s="576"/>
      <c r="I410" s="677"/>
      <c r="J410" s="677"/>
      <c r="K410" s="677">
        <v>1303</v>
      </c>
      <c r="L410" s="677"/>
      <c r="M410" s="677"/>
      <c r="N410" s="677">
        <v>1220</v>
      </c>
      <c r="O410" s="677">
        <v>1197</v>
      </c>
      <c r="P410" s="677">
        <v>1192</v>
      </c>
      <c r="Q410" s="677">
        <v>1213</v>
      </c>
      <c r="R410" s="677">
        <v>1217</v>
      </c>
    </row>
    <row r="411" spans="5:18" outlineLevel="1">
      <c r="I411" s="509"/>
      <c r="J411" s="509"/>
      <c r="K411" s="509"/>
      <c r="L411" s="509"/>
      <c r="M411" s="509"/>
      <c r="N411" s="509"/>
      <c r="O411" s="509"/>
      <c r="P411" s="509"/>
      <c r="Q411" s="509"/>
      <c r="R411" s="509"/>
    </row>
    <row r="412" spans="5:18" outlineLevel="1">
      <c r="I412" s="509"/>
      <c r="J412" s="509"/>
      <c r="K412" s="509"/>
      <c r="L412" s="509"/>
      <c r="M412" s="509"/>
      <c r="N412" s="509"/>
      <c r="O412" s="509"/>
      <c r="P412" s="509"/>
      <c r="Q412" s="509"/>
      <c r="R412" s="509"/>
    </row>
    <row r="413" spans="5:18" outlineLevel="1">
      <c r="I413" s="509"/>
      <c r="J413" s="509"/>
      <c r="K413" s="509"/>
      <c r="L413" s="509"/>
      <c r="M413" s="509"/>
      <c r="N413" s="509"/>
      <c r="O413" s="509"/>
      <c r="P413" s="509"/>
      <c r="Q413" s="509"/>
      <c r="R413" s="509"/>
    </row>
    <row r="414" spans="5:18" outlineLevel="1">
      <c r="F414" s="570" t="s">
        <v>2273</v>
      </c>
      <c r="I414" s="660"/>
      <c r="J414" s="660"/>
      <c r="K414" s="660"/>
      <c r="L414" s="660"/>
      <c r="M414" s="660"/>
    </row>
    <row r="415" spans="5:18" outlineLevel="1">
      <c r="F415" s="546" t="s">
        <v>2093</v>
      </c>
      <c r="G415" s="512"/>
      <c r="H415" s="512"/>
      <c r="I415" s="513" t="s">
        <v>2047</v>
      </c>
      <c r="J415" s="513" t="s">
        <v>2048</v>
      </c>
      <c r="K415" s="514" t="s">
        <v>2049</v>
      </c>
      <c r="L415" s="513"/>
      <c r="M415" s="513"/>
      <c r="N415" s="571" t="s">
        <v>2050</v>
      </c>
      <c r="O415" s="571" t="s">
        <v>2051</v>
      </c>
      <c r="P415" s="571" t="s">
        <v>2052</v>
      </c>
      <c r="Q415" s="571" t="s">
        <v>2053</v>
      </c>
      <c r="R415" s="571" t="s">
        <v>2054</v>
      </c>
    </row>
    <row r="416" spans="5:18" outlineLevel="1">
      <c r="E416" s="502" t="s">
        <v>1966</v>
      </c>
      <c r="F416" s="548" t="s">
        <v>1898</v>
      </c>
      <c r="G416" s="539"/>
      <c r="H416" s="539"/>
      <c r="I416" s="663">
        <v>0</v>
      </c>
      <c r="J416" s="663">
        <v>0</v>
      </c>
      <c r="K416" s="664">
        <f>K417+K420+K423</f>
        <v>624.3394293558473</v>
      </c>
      <c r="L416" s="663"/>
      <c r="M416" s="663"/>
      <c r="N416" s="663">
        <f>N417+N420+N423</f>
        <v>421.13339492287037</v>
      </c>
      <c r="O416" s="663">
        <f t="shared" ref="O416:R416" si="135">O417+O420+O423</f>
        <v>362.4782758491267</v>
      </c>
      <c r="P416" s="663">
        <f t="shared" si="135"/>
        <v>375.45507712947295</v>
      </c>
      <c r="Q416" s="663">
        <f t="shared" si="135"/>
        <v>389.26386348880209</v>
      </c>
      <c r="R416" s="663">
        <f t="shared" si="135"/>
        <v>402.73294305374714</v>
      </c>
    </row>
    <row r="417" spans="5:18" ht="12.75" outlineLevel="1" thickBot="1">
      <c r="E417" s="502" t="s">
        <v>1966</v>
      </c>
      <c r="F417" s="520" t="s">
        <v>2258</v>
      </c>
      <c r="I417" s="660"/>
      <c r="J417" s="660"/>
      <c r="K417" s="665">
        <v>326.35250000000002</v>
      </c>
      <c r="L417" s="660"/>
      <c r="M417" s="660"/>
      <c r="N417" s="660">
        <f>MAX(N419,N418)</f>
        <v>209.56428712800005</v>
      </c>
      <c r="O417" s="660">
        <f t="shared" ref="O417:R417" si="136">MAX(O419,O418)</f>
        <v>144.98523303600001</v>
      </c>
      <c r="P417" s="660">
        <f t="shared" si="136"/>
        <v>149.04481956100801</v>
      </c>
      <c r="Q417" s="660">
        <f t="shared" si="136"/>
        <v>155.15565716300935</v>
      </c>
      <c r="R417" s="660">
        <f t="shared" si="136"/>
        <v>160.43094950655168</v>
      </c>
    </row>
    <row r="418" spans="5:18" ht="12.75" outlineLevel="1" thickBot="1">
      <c r="F418" s="681" t="s">
        <v>2262</v>
      </c>
      <c r="G418" s="582"/>
      <c r="I418" s="660"/>
      <c r="J418" s="660"/>
      <c r="K418" s="665"/>
      <c r="L418" s="660"/>
      <c r="M418" s="660"/>
      <c r="N418" s="660">
        <f>K428*7%/10*12</f>
        <v>209.56428712800005</v>
      </c>
      <c r="O418" s="660">
        <f>N428*7%</f>
        <v>144.98523303600001</v>
      </c>
      <c r="P418" s="660">
        <f t="shared" ref="P418:R418" si="137">O428*7%</f>
        <v>149.04481956100801</v>
      </c>
      <c r="Q418" s="660">
        <f t="shared" si="137"/>
        <v>155.15565716300935</v>
      </c>
      <c r="R418" s="660">
        <f t="shared" si="137"/>
        <v>160.43094950655168</v>
      </c>
    </row>
    <row r="419" spans="5:18" ht="12.75" outlineLevel="1" thickBot="1">
      <c r="F419" s="681" t="s">
        <v>2274</v>
      </c>
      <c r="G419" s="700"/>
      <c r="I419" s="660"/>
      <c r="J419" s="660"/>
      <c r="K419" s="665"/>
      <c r="L419" s="660"/>
      <c r="M419" s="660"/>
      <c r="N419" s="660">
        <f>100000*N429/10^6</f>
        <v>122</v>
      </c>
      <c r="O419" s="660">
        <f t="shared" ref="O419:R419" si="138">100000*O429/10^6</f>
        <v>119.7</v>
      </c>
      <c r="P419" s="660">
        <f t="shared" si="138"/>
        <v>119.2</v>
      </c>
      <c r="Q419" s="660">
        <f t="shared" si="138"/>
        <v>121.3</v>
      </c>
      <c r="R419" s="660">
        <f t="shared" si="138"/>
        <v>121.7</v>
      </c>
    </row>
    <row r="420" spans="5:18" ht="12.75" outlineLevel="1" thickBot="1">
      <c r="E420" s="502" t="s">
        <v>1966</v>
      </c>
      <c r="F420" s="520" t="s">
        <v>1977</v>
      </c>
      <c r="I420" s="660"/>
      <c r="J420" s="660"/>
      <c r="K420" s="665">
        <v>242.73377461818183</v>
      </c>
      <c r="L420" s="660"/>
      <c r="M420" s="660"/>
      <c r="N420" s="660">
        <f>SUM(N421:N422)</f>
        <v>165.69740918399998</v>
      </c>
      <c r="O420" s="660">
        <f t="shared" ref="O420:R420" si="139">SUM(O421:O422)</f>
        <v>170.33693664115199</v>
      </c>
      <c r="P420" s="660">
        <f t="shared" si="139"/>
        <v>177.32075104343923</v>
      </c>
      <c r="Q420" s="660">
        <f t="shared" si="139"/>
        <v>183.34965657891618</v>
      </c>
      <c r="R420" s="660">
        <f t="shared" si="139"/>
        <v>189.76689455917821</v>
      </c>
    </row>
    <row r="421" spans="5:18" ht="12.75" outlineLevel="1" thickBot="1">
      <c r="F421" s="681" t="s">
        <v>2275</v>
      </c>
      <c r="G421" s="582"/>
      <c r="I421" s="660"/>
      <c r="J421" s="660"/>
      <c r="K421" s="665"/>
      <c r="L421" s="660"/>
      <c r="M421" s="660"/>
      <c r="N421" s="660">
        <f>N428*8%</f>
        <v>165.69740918399998</v>
      </c>
      <c r="O421" s="660">
        <f t="shared" ref="O421:R421" si="140">O428*8%</f>
        <v>170.33693664115199</v>
      </c>
      <c r="P421" s="660">
        <f t="shared" si="140"/>
        <v>177.32075104343923</v>
      </c>
      <c r="Q421" s="660">
        <f t="shared" si="140"/>
        <v>183.34965657891618</v>
      </c>
      <c r="R421" s="660">
        <f t="shared" si="140"/>
        <v>189.76689455917821</v>
      </c>
    </row>
    <row r="422" spans="5:18" ht="12.75" outlineLevel="1" thickBot="1">
      <c r="F422" s="681" t="s">
        <v>1999</v>
      </c>
      <c r="G422" s="701"/>
      <c r="I422" s="660"/>
      <c r="J422" s="660"/>
      <c r="K422" s="665"/>
      <c r="L422" s="660"/>
      <c r="M422" s="660"/>
      <c r="N422" s="660">
        <v>0</v>
      </c>
      <c r="O422" s="660">
        <v>0</v>
      </c>
      <c r="P422" s="660">
        <v>0</v>
      </c>
      <c r="Q422" s="660">
        <v>0</v>
      </c>
      <c r="R422" s="660">
        <v>0</v>
      </c>
    </row>
    <row r="423" spans="5:18" outlineLevel="1">
      <c r="E423" s="502" t="s">
        <v>1966</v>
      </c>
      <c r="F423" s="552" t="s">
        <v>1895</v>
      </c>
      <c r="G423" s="553"/>
      <c r="H423" s="553"/>
      <c r="I423" s="666"/>
      <c r="J423" s="666"/>
      <c r="K423" s="667">
        <v>55.25315473766544</v>
      </c>
      <c r="L423" s="666"/>
      <c r="M423" s="666"/>
      <c r="N423" s="666">
        <f>N428*N427</f>
        <v>45.871698610870325</v>
      </c>
      <c r="O423" s="666">
        <f t="shared" ref="O423:R423" si="141">O428*O427</f>
        <v>47.156106171974699</v>
      </c>
      <c r="P423" s="666">
        <f t="shared" si="141"/>
        <v>49.089506525025662</v>
      </c>
      <c r="Q423" s="666">
        <f t="shared" si="141"/>
        <v>50.75854974687654</v>
      </c>
      <c r="R423" s="666">
        <f t="shared" si="141"/>
        <v>52.535098988017211</v>
      </c>
    </row>
    <row r="424" spans="5:18" s="702" customFormat="1" ht="12.75" outlineLevel="1" thickBot="1">
      <c r="F424" s="688" t="s">
        <v>2199</v>
      </c>
      <c r="G424" s="688"/>
      <c r="H424" s="688"/>
      <c r="I424" s="688"/>
      <c r="J424" s="688"/>
      <c r="K424" s="673">
        <v>0.20576928129195962</v>
      </c>
      <c r="L424" s="672"/>
      <c r="M424" s="672"/>
      <c r="N424" s="688">
        <v>0.18577066957174831</v>
      </c>
      <c r="O424" s="688">
        <v>0.16630367500975729</v>
      </c>
      <c r="P424" s="688">
        <v>0.16545332533849688</v>
      </c>
      <c r="Q424" s="688">
        <v>0.1659085489833704</v>
      </c>
      <c r="R424" s="688">
        <v>0.16584314003729542</v>
      </c>
    </row>
    <row r="425" spans="5:18" s="702" customFormat="1" ht="12.75" outlineLevel="1" thickBot="1">
      <c r="F425" s="698" t="s">
        <v>2259</v>
      </c>
      <c r="G425" s="582"/>
      <c r="H425" s="688"/>
      <c r="I425" s="672"/>
      <c r="J425" s="672"/>
      <c r="K425" s="673">
        <v>0.10755899149621012</v>
      </c>
      <c r="L425" s="672"/>
      <c r="M425" s="672"/>
      <c r="N425" s="688">
        <v>8.7560379775998787E-2</v>
      </c>
      <c r="O425" s="688">
        <v>6.809338521400779E-2</v>
      </c>
      <c r="P425" s="688">
        <v>6.7243035542747367E-2</v>
      </c>
      <c r="Q425" s="688">
        <v>6.7698259187620888E-2</v>
      </c>
      <c r="R425" s="688">
        <v>6.7632850241545903E-2</v>
      </c>
    </row>
    <row r="426" spans="5:18" s="702" customFormat="1" ht="12.75" outlineLevel="1" thickBot="1">
      <c r="F426" s="698" t="s">
        <v>1616</v>
      </c>
      <c r="G426" s="582"/>
      <c r="H426" s="688"/>
      <c r="I426" s="672"/>
      <c r="J426" s="672"/>
      <c r="K426" s="673">
        <v>0.08</v>
      </c>
      <c r="L426" s="672"/>
      <c r="M426" s="672"/>
      <c r="N426" s="688">
        <v>0.08</v>
      </c>
      <c r="O426" s="688">
        <v>0.08</v>
      </c>
      <c r="P426" s="688">
        <v>0.08</v>
      </c>
      <c r="Q426" s="688">
        <v>0.08</v>
      </c>
      <c r="R426" s="688">
        <v>0.08</v>
      </c>
    </row>
    <row r="427" spans="5:18" s="702" customFormat="1" ht="12.75" outlineLevel="1" thickBot="1">
      <c r="F427" s="699" t="s">
        <v>1614</v>
      </c>
      <c r="G427" s="582"/>
      <c r="H427" s="675"/>
      <c r="I427" s="675"/>
      <c r="J427" s="675"/>
      <c r="K427" s="676">
        <f>K423/K428</f>
        <v>2.2147213447342072E-2</v>
      </c>
      <c r="L427" s="675"/>
      <c r="M427" s="675"/>
      <c r="N427" s="675">
        <f>K427</f>
        <v>2.2147213447342072E-2</v>
      </c>
      <c r="O427" s="675">
        <f>N427</f>
        <v>2.2147213447342072E-2</v>
      </c>
      <c r="P427" s="675">
        <f t="shared" ref="P427:R427" si="142">O427</f>
        <v>2.2147213447342072E-2</v>
      </c>
      <c r="Q427" s="675">
        <f t="shared" si="142"/>
        <v>2.2147213447342072E-2</v>
      </c>
      <c r="R427" s="675">
        <f t="shared" si="142"/>
        <v>2.2147213447342072E-2</v>
      </c>
    </row>
    <row r="428" spans="5:18" outlineLevel="1">
      <c r="F428" s="576" t="s">
        <v>2068</v>
      </c>
      <c r="G428" s="576"/>
      <c r="H428" s="576"/>
      <c r="I428" s="677"/>
      <c r="J428" s="677"/>
      <c r="K428" s="677">
        <f>'1. Sales'!K91</f>
        <v>2494.812942</v>
      </c>
      <c r="L428" s="677"/>
      <c r="M428" s="677"/>
      <c r="N428" s="677">
        <f>'1. Sales'!N91</f>
        <v>2071.2176147999999</v>
      </c>
      <c r="O428" s="677">
        <f>'1. Sales'!O91</f>
        <v>2129.2117080143998</v>
      </c>
      <c r="P428" s="677">
        <f>'1. Sales'!P91</f>
        <v>2216.5093880429904</v>
      </c>
      <c r="Q428" s="677">
        <f>'1. Sales'!Q91</f>
        <v>2291.8707072364523</v>
      </c>
      <c r="R428" s="677">
        <f>'1. Sales'!R91</f>
        <v>2372.0861819897277</v>
      </c>
    </row>
    <row r="429" spans="5:18" outlineLevel="1">
      <c r="F429" s="576" t="s">
        <v>2266</v>
      </c>
      <c r="G429" s="576"/>
      <c r="H429" s="576"/>
      <c r="I429" s="677"/>
      <c r="J429" s="677"/>
      <c r="K429" s="677">
        <v>1303</v>
      </c>
      <c r="L429" s="677"/>
      <c r="M429" s="677"/>
      <c r="N429" s="677">
        <v>1220</v>
      </c>
      <c r="O429" s="677">
        <v>1197</v>
      </c>
      <c r="P429" s="677">
        <v>1192</v>
      </c>
      <c r="Q429" s="677">
        <v>1213</v>
      </c>
      <c r="R429" s="677">
        <v>1217</v>
      </c>
    </row>
    <row r="430" spans="5:18" outlineLevel="1"/>
    <row r="431" spans="5:18" ht="13.9" customHeight="1" outlineLevel="1"/>
    <row r="432" spans="5:18" ht="13.9" customHeight="1" outlineLevel="1"/>
    <row r="433" spans="5:18" outlineLevel="1">
      <c r="F433" s="570" t="s">
        <v>2276</v>
      </c>
      <c r="I433" s="660"/>
      <c r="J433" s="660"/>
      <c r="K433" s="660"/>
      <c r="L433" s="660"/>
      <c r="M433" s="660"/>
    </row>
    <row r="434" spans="5:18" outlineLevel="1">
      <c r="F434" s="546" t="s">
        <v>2093</v>
      </c>
      <c r="G434" s="512"/>
      <c r="H434" s="512"/>
      <c r="I434" s="513" t="s">
        <v>2047</v>
      </c>
      <c r="J434" s="513" t="s">
        <v>2048</v>
      </c>
      <c r="K434" s="514" t="s">
        <v>2049</v>
      </c>
      <c r="L434" s="513"/>
      <c r="M434" s="513"/>
      <c r="N434" s="571" t="s">
        <v>2050</v>
      </c>
      <c r="O434" s="571" t="s">
        <v>2051</v>
      </c>
      <c r="P434" s="571" t="s">
        <v>2052</v>
      </c>
      <c r="Q434" s="571" t="s">
        <v>2053</v>
      </c>
      <c r="R434" s="571" t="s">
        <v>2054</v>
      </c>
    </row>
    <row r="435" spans="5:18" outlineLevel="1">
      <c r="E435" s="502" t="s">
        <v>1967</v>
      </c>
      <c r="F435" s="548" t="s">
        <v>1898</v>
      </c>
      <c r="G435" s="539"/>
      <c r="H435" s="539"/>
      <c r="I435" s="663">
        <v>0</v>
      </c>
      <c r="J435" s="663">
        <v>0</v>
      </c>
      <c r="K435" s="664">
        <f>K436+K439+K442</f>
        <v>710.04645088543725</v>
      </c>
      <c r="L435" s="663"/>
      <c r="M435" s="663"/>
      <c r="N435" s="663">
        <f>N436+N439+N442</f>
        <v>471.08331168059152</v>
      </c>
      <c r="O435" s="663">
        <f t="shared" ref="O435:R435" si="143">O436+O439+O442</f>
        <v>474.46424178700806</v>
      </c>
      <c r="P435" s="663">
        <f t="shared" si="143"/>
        <v>489.49617044895547</v>
      </c>
      <c r="Q435" s="663">
        <f t="shared" si="143"/>
        <v>505.45672379718133</v>
      </c>
      <c r="R435" s="663">
        <f t="shared" si="143"/>
        <v>521.03807236170644</v>
      </c>
    </row>
    <row r="436" spans="5:18" ht="12.75" outlineLevel="1" thickBot="1">
      <c r="E436" s="502" t="s">
        <v>1967</v>
      </c>
      <c r="F436" s="520" t="s">
        <v>2258</v>
      </c>
      <c r="I436" s="660"/>
      <c r="J436" s="660"/>
      <c r="K436" s="665">
        <v>358.98775000000001</v>
      </c>
      <c r="L436" s="660"/>
      <c r="M436" s="660"/>
      <c r="N436" s="660">
        <f>MAX(N438,N437)</f>
        <v>169.51022788000003</v>
      </c>
      <c r="O436" s="660">
        <f t="shared" ref="O436:R436" si="144">MAX(O438,O437)</f>
        <v>165.99271164000001</v>
      </c>
      <c r="P436" s="660">
        <f t="shared" si="144"/>
        <v>170.64050756592002</v>
      </c>
      <c r="Q436" s="660">
        <f t="shared" si="144"/>
        <v>177.63676837612275</v>
      </c>
      <c r="R436" s="660">
        <f t="shared" si="144"/>
        <v>183.67641850091087</v>
      </c>
    </row>
    <row r="437" spans="5:18" ht="12.75" outlineLevel="1" thickBot="1">
      <c r="F437" s="681" t="s">
        <v>2262</v>
      </c>
      <c r="G437" s="582"/>
      <c r="I437" s="660"/>
      <c r="J437" s="660"/>
      <c r="K437" s="665"/>
      <c r="L437" s="660"/>
      <c r="M437" s="660"/>
      <c r="N437" s="660">
        <f>K447*7%</f>
        <v>169.51022788000003</v>
      </c>
      <c r="O437" s="660">
        <f t="shared" ref="O437:R437" si="145">N447*7%</f>
        <v>165.99271164000001</v>
      </c>
      <c r="P437" s="660">
        <f t="shared" si="145"/>
        <v>170.64050756592002</v>
      </c>
      <c r="Q437" s="660">
        <f t="shared" si="145"/>
        <v>177.63676837612275</v>
      </c>
      <c r="R437" s="660">
        <f t="shared" si="145"/>
        <v>183.67641850091087</v>
      </c>
    </row>
    <row r="438" spans="5:18" ht="12.75" outlineLevel="1" thickBot="1">
      <c r="F438" s="681" t="s">
        <v>2274</v>
      </c>
      <c r="G438" s="700"/>
      <c r="I438" s="660"/>
      <c r="J438" s="660"/>
      <c r="K438" s="665"/>
      <c r="L438" s="660"/>
      <c r="M438" s="660"/>
      <c r="N438" s="660">
        <f>100000*N448/10^6</f>
        <v>122</v>
      </c>
      <c r="O438" s="660">
        <f t="shared" ref="O438:R438" si="146">100000*O448/10^6</f>
        <v>119.7</v>
      </c>
      <c r="P438" s="660">
        <f t="shared" si="146"/>
        <v>119.2</v>
      </c>
      <c r="Q438" s="660">
        <f t="shared" si="146"/>
        <v>121.3</v>
      </c>
      <c r="R438" s="660">
        <f t="shared" si="146"/>
        <v>121.7</v>
      </c>
    </row>
    <row r="439" spans="5:18" ht="12.75" outlineLevel="1" thickBot="1">
      <c r="E439" s="502" t="s">
        <v>1967</v>
      </c>
      <c r="F439" s="520" t="s">
        <v>1977</v>
      </c>
      <c r="I439" s="660"/>
      <c r="J439" s="660"/>
      <c r="K439" s="665">
        <v>293.1907521980624</v>
      </c>
      <c r="L439" s="660"/>
      <c r="M439" s="660"/>
      <c r="N439" s="660">
        <f>SUM(N440:N441)</f>
        <v>244.90595615999999</v>
      </c>
      <c r="O439" s="660">
        <f t="shared" ref="O439:R439" si="147">SUM(O440:O441)</f>
        <v>250.21772293247997</v>
      </c>
      <c r="P439" s="660">
        <f t="shared" si="147"/>
        <v>258.21344957271168</v>
      </c>
      <c r="Q439" s="660">
        <f t="shared" si="147"/>
        <v>265.11590685818385</v>
      </c>
      <c r="R439" s="660">
        <f t="shared" si="147"/>
        <v>272.46296359822026</v>
      </c>
    </row>
    <row r="440" spans="5:18" ht="12.75" outlineLevel="1" thickBot="1">
      <c r="F440" s="681" t="s">
        <v>2275</v>
      </c>
      <c r="G440" s="582"/>
      <c r="I440" s="660"/>
      <c r="J440" s="660"/>
      <c r="K440" s="665"/>
      <c r="L440" s="660"/>
      <c r="M440" s="660"/>
      <c r="N440" s="660">
        <f>N447*8%</f>
        <v>189.70595616</v>
      </c>
      <c r="O440" s="660">
        <f t="shared" ref="O440:R440" si="148">O447*8%</f>
        <v>195.01772293247998</v>
      </c>
      <c r="P440" s="660">
        <f t="shared" si="148"/>
        <v>203.01344957271169</v>
      </c>
      <c r="Q440" s="660">
        <f t="shared" si="148"/>
        <v>209.91590685818386</v>
      </c>
      <c r="R440" s="660">
        <f t="shared" si="148"/>
        <v>217.26296359822027</v>
      </c>
    </row>
    <row r="441" spans="5:18" ht="12.75" outlineLevel="1" thickBot="1">
      <c r="F441" s="681" t="s">
        <v>2277</v>
      </c>
      <c r="G441" s="701"/>
      <c r="I441" s="660"/>
      <c r="J441" s="660"/>
      <c r="K441" s="665"/>
      <c r="L441" s="660"/>
      <c r="M441" s="660"/>
      <c r="N441" s="660">
        <f>4.6*12</f>
        <v>55.199999999999996</v>
      </c>
      <c r="O441" s="660">
        <f t="shared" ref="O441:R441" si="149">4.6*12</f>
        <v>55.199999999999996</v>
      </c>
      <c r="P441" s="660">
        <f t="shared" si="149"/>
        <v>55.199999999999996</v>
      </c>
      <c r="Q441" s="660">
        <f t="shared" si="149"/>
        <v>55.199999999999996</v>
      </c>
      <c r="R441" s="660">
        <f t="shared" si="149"/>
        <v>55.199999999999996</v>
      </c>
    </row>
    <row r="442" spans="5:18" outlineLevel="1">
      <c r="E442" s="502" t="s">
        <v>1967</v>
      </c>
      <c r="F442" s="552" t="s">
        <v>1895</v>
      </c>
      <c r="G442" s="553"/>
      <c r="H442" s="553"/>
      <c r="I442" s="666"/>
      <c r="J442" s="666"/>
      <c r="K442" s="667">
        <v>57.867948687374778</v>
      </c>
      <c r="L442" s="666"/>
      <c r="M442" s="666"/>
      <c r="N442" s="666">
        <f>N447*N446</f>
        <v>56.667127640591524</v>
      </c>
      <c r="O442" s="666">
        <f>O447*O446</f>
        <v>58.253807214528088</v>
      </c>
      <c r="P442" s="666">
        <f t="shared" ref="P442:R442" si="150">P447*P446</f>
        <v>60.642213310323747</v>
      </c>
      <c r="Q442" s="666">
        <f t="shared" si="150"/>
        <v>62.704048562874739</v>
      </c>
      <c r="R442" s="666">
        <f t="shared" si="150"/>
        <v>64.898690262575357</v>
      </c>
    </row>
    <row r="443" spans="5:18" ht="12.75" outlineLevel="1" thickBot="1">
      <c r="F443" s="530" t="s">
        <v>2199</v>
      </c>
      <c r="G443" s="530"/>
      <c r="H443" s="530"/>
      <c r="I443" s="669"/>
      <c r="J443" s="669"/>
      <c r="K443" s="673">
        <v>0.19374320521699723</v>
      </c>
      <c r="L443" s="672"/>
      <c r="M443" s="672"/>
      <c r="N443" s="688">
        <v>0.22424493178595237</v>
      </c>
      <c r="O443" s="688">
        <v>0.18600918625531213</v>
      </c>
      <c r="P443" s="688">
        <v>0.18428740114998546</v>
      </c>
      <c r="Q443" s="688">
        <v>0.18404373333007021</v>
      </c>
      <c r="R443" s="688">
        <v>0.18328320641674301</v>
      </c>
    </row>
    <row r="444" spans="5:18" ht="12.75" outlineLevel="1" thickBot="1">
      <c r="F444" s="671" t="s">
        <v>2259</v>
      </c>
      <c r="G444" s="582"/>
      <c r="H444" s="530"/>
      <c r="I444" s="672"/>
      <c r="J444" s="672"/>
      <c r="K444" s="673">
        <v>9.7953362391864002E-2</v>
      </c>
      <c r="L444" s="672"/>
      <c r="M444" s="672"/>
      <c r="N444" s="688">
        <v>0.10570960391459523</v>
      </c>
      <c r="O444" s="688">
        <v>6.809338521400779E-2</v>
      </c>
      <c r="P444" s="688">
        <v>6.7243035542747367E-2</v>
      </c>
      <c r="Q444" s="688">
        <v>6.7698259187620916E-2</v>
      </c>
      <c r="R444" s="688">
        <v>6.7632850241545903E-2</v>
      </c>
    </row>
    <row r="445" spans="5:18" ht="12.75" outlineLevel="1" thickBot="1">
      <c r="F445" s="671" t="s">
        <v>1616</v>
      </c>
      <c r="G445" s="582"/>
      <c r="H445" s="530"/>
      <c r="I445" s="672"/>
      <c r="J445" s="672"/>
      <c r="K445" s="673">
        <v>8.0000000000000016E-2</v>
      </c>
      <c r="L445" s="672"/>
      <c r="M445" s="672"/>
      <c r="N445" s="688">
        <v>0.10274548504622394</v>
      </c>
      <c r="O445" s="688">
        <v>0.10212595821617115</v>
      </c>
      <c r="P445" s="688">
        <v>0.10125452278210487</v>
      </c>
      <c r="Q445" s="688">
        <v>0.10055563131731611</v>
      </c>
      <c r="R445" s="688">
        <v>9.9860513350063879E-2</v>
      </c>
    </row>
    <row r="446" spans="5:18" ht="12.75" outlineLevel="1" thickBot="1">
      <c r="F446" s="674" t="s">
        <v>1614</v>
      </c>
      <c r="G446" s="582"/>
      <c r="H446" s="598"/>
      <c r="I446" s="675"/>
      <c r="J446" s="675"/>
      <c r="K446" s="676">
        <f>K442/K447</f>
        <v>2.3896825924768699E-2</v>
      </c>
      <c r="L446" s="675"/>
      <c r="M446" s="675"/>
      <c r="N446" s="675">
        <f>K446</f>
        <v>2.3896825924768699E-2</v>
      </c>
      <c r="O446" s="675">
        <f>N446</f>
        <v>2.3896825924768699E-2</v>
      </c>
      <c r="P446" s="675">
        <f t="shared" ref="P446:R446" si="151">O446</f>
        <v>2.3896825924768699E-2</v>
      </c>
      <c r="Q446" s="675">
        <f t="shared" si="151"/>
        <v>2.3896825924768699E-2</v>
      </c>
      <c r="R446" s="675">
        <f t="shared" si="151"/>
        <v>2.3896825924768699E-2</v>
      </c>
    </row>
    <row r="447" spans="5:18" outlineLevel="1">
      <c r="F447" s="576" t="s">
        <v>2070</v>
      </c>
      <c r="G447" s="576"/>
      <c r="H447" s="576"/>
      <c r="I447" s="677"/>
      <c r="J447" s="677"/>
      <c r="K447" s="677">
        <f>'1. Sales'!K136</f>
        <v>2421.5746840000002</v>
      </c>
      <c r="L447" s="677"/>
      <c r="M447" s="677"/>
      <c r="N447" s="677">
        <f>'1. Sales'!N136</f>
        <v>2371.3244519999998</v>
      </c>
      <c r="O447" s="677">
        <f>'1. Sales'!O136</f>
        <v>2437.7215366559999</v>
      </c>
      <c r="P447" s="677">
        <f>'1. Sales'!P136</f>
        <v>2537.6681196588961</v>
      </c>
      <c r="Q447" s="677">
        <f>'1. Sales'!Q136</f>
        <v>2623.948835727298</v>
      </c>
      <c r="R447" s="677">
        <f>'1. Sales'!R136</f>
        <v>2715.7870449777533</v>
      </c>
    </row>
    <row r="448" spans="5:18" outlineLevel="1">
      <c r="F448" s="576" t="s">
        <v>2266</v>
      </c>
      <c r="G448" s="576"/>
      <c r="H448" s="576"/>
      <c r="I448" s="677"/>
      <c r="J448" s="677"/>
      <c r="K448" s="677">
        <v>1303</v>
      </c>
      <c r="L448" s="677"/>
      <c r="M448" s="677"/>
      <c r="N448" s="677">
        <v>1220</v>
      </c>
      <c r="O448" s="677">
        <v>1197</v>
      </c>
      <c r="P448" s="677">
        <v>1192</v>
      </c>
      <c r="Q448" s="677">
        <v>1213</v>
      </c>
      <c r="R448" s="677">
        <v>1217</v>
      </c>
    </row>
    <row r="449" spans="5:18" outlineLevel="1"/>
    <row r="450" spans="5:18" outlineLevel="1"/>
    <row r="451" spans="5:18" outlineLevel="1"/>
    <row r="452" spans="5:18" outlineLevel="1">
      <c r="F452" s="570" t="s">
        <v>2278</v>
      </c>
      <c r="I452" s="660"/>
      <c r="J452" s="660"/>
      <c r="K452" s="660"/>
      <c r="L452" s="660"/>
      <c r="M452" s="660"/>
    </row>
    <row r="453" spans="5:18" outlineLevel="1">
      <c r="F453" s="546" t="s">
        <v>2093</v>
      </c>
      <c r="G453" s="512"/>
      <c r="H453" s="512"/>
      <c r="I453" s="513" t="s">
        <v>2047</v>
      </c>
      <c r="J453" s="513" t="s">
        <v>2048</v>
      </c>
      <c r="K453" s="514" t="s">
        <v>2049</v>
      </c>
      <c r="L453" s="513"/>
      <c r="M453" s="513"/>
      <c r="N453" s="571" t="s">
        <v>2050</v>
      </c>
      <c r="O453" s="571" t="s">
        <v>2051</v>
      </c>
      <c r="P453" s="571" t="s">
        <v>2052</v>
      </c>
      <c r="Q453" s="571" t="s">
        <v>2053</v>
      </c>
      <c r="R453" s="571" t="s">
        <v>2054</v>
      </c>
    </row>
    <row r="454" spans="5:18" outlineLevel="1">
      <c r="E454" s="502" t="s">
        <v>1968</v>
      </c>
      <c r="F454" s="548" t="s">
        <v>1898</v>
      </c>
      <c r="G454" s="539"/>
      <c r="H454" s="539"/>
      <c r="I454" s="663">
        <v>0</v>
      </c>
      <c r="J454" s="663">
        <v>0</v>
      </c>
      <c r="K454" s="680">
        <f>K455+K458+K461</f>
        <v>560.85290357121141</v>
      </c>
      <c r="L454" s="679"/>
      <c r="M454" s="679"/>
      <c r="N454" s="663">
        <f>N455+N458+N461</f>
        <v>472.18489024468261</v>
      </c>
      <c r="O454" s="663">
        <f t="shared" ref="O454:R454" si="152">O455+O458+O461</f>
        <v>379.33356554670701</v>
      </c>
      <c r="P454" s="663">
        <f t="shared" si="152"/>
        <v>356.73377175201006</v>
      </c>
      <c r="Q454" s="663">
        <f t="shared" si="152"/>
        <v>369.90409850003493</v>
      </c>
      <c r="R454" s="663">
        <f t="shared" si="152"/>
        <v>382.69587408649289</v>
      </c>
    </row>
    <row r="455" spans="5:18" ht="12.75" outlineLevel="1" thickBot="1">
      <c r="E455" s="502" t="s">
        <v>1968</v>
      </c>
      <c r="F455" s="520" t="s">
        <v>2258</v>
      </c>
      <c r="I455" s="660"/>
      <c r="J455" s="660"/>
      <c r="K455" s="665">
        <v>326.35250000000002</v>
      </c>
      <c r="L455" s="660"/>
      <c r="M455" s="660"/>
      <c r="N455" s="660">
        <f t="shared" ref="N455:R455" si="153">MAX(N457,N456)</f>
        <v>231.06292148788259</v>
      </c>
      <c r="O455" s="660">
        <f t="shared" si="153"/>
        <v>179.55891290400001</v>
      </c>
      <c r="P455" s="660">
        <f t="shared" si="153"/>
        <v>148.76835835095204</v>
      </c>
      <c r="Q455" s="660">
        <f t="shared" si="153"/>
        <v>154.86786104334104</v>
      </c>
      <c r="R455" s="660">
        <f t="shared" si="153"/>
        <v>160.13336831881463</v>
      </c>
    </row>
    <row r="456" spans="5:18" ht="12.75" outlineLevel="1" thickBot="1">
      <c r="F456" s="681" t="s">
        <v>2262</v>
      </c>
      <c r="G456" s="582"/>
      <c r="I456" s="660"/>
      <c r="J456" s="660"/>
      <c r="K456" s="665"/>
      <c r="L456" s="660"/>
      <c r="M456" s="660"/>
      <c r="N456" s="660">
        <f>K466*7%/1*12</f>
        <v>231.06292148788259</v>
      </c>
      <c r="O456" s="660">
        <f t="shared" ref="O456:R456" si="154">N466*7%</f>
        <v>179.55891290400001</v>
      </c>
      <c r="P456" s="660">
        <f t="shared" si="154"/>
        <v>148.76835835095204</v>
      </c>
      <c r="Q456" s="660">
        <f t="shared" si="154"/>
        <v>154.86786104334104</v>
      </c>
      <c r="R456" s="660">
        <f t="shared" si="154"/>
        <v>160.13336831881463</v>
      </c>
    </row>
    <row r="457" spans="5:18" ht="12.75" outlineLevel="1" thickBot="1">
      <c r="F457" s="681" t="s">
        <v>2274</v>
      </c>
      <c r="G457" s="700"/>
      <c r="I457" s="660"/>
      <c r="J457" s="660"/>
      <c r="K457" s="665"/>
      <c r="L457" s="660"/>
      <c r="M457" s="660"/>
      <c r="N457" s="660">
        <f>100000*N467/10^6</f>
        <v>122</v>
      </c>
      <c r="O457" s="660">
        <f t="shared" ref="O457:R457" si="155">100000*O467/10^6</f>
        <v>119.7</v>
      </c>
      <c r="P457" s="660">
        <f t="shared" si="155"/>
        <v>119.2</v>
      </c>
      <c r="Q457" s="660">
        <f t="shared" si="155"/>
        <v>121.3</v>
      </c>
      <c r="R457" s="660">
        <f t="shared" si="155"/>
        <v>121.7</v>
      </c>
    </row>
    <row r="458" spans="5:18" ht="12.75" outlineLevel="1" thickBot="1">
      <c r="E458" s="502" t="s">
        <v>1968</v>
      </c>
      <c r="F458" s="520" t="s">
        <v>1977</v>
      </c>
      <c r="I458" s="660"/>
      <c r="J458" s="660"/>
      <c r="K458" s="665">
        <v>186.08972136917035</v>
      </c>
      <c r="L458" s="660"/>
      <c r="M458" s="660"/>
      <c r="N458" s="660">
        <f>SUM(N459:N460)</f>
        <v>179.55891290400001</v>
      </c>
      <c r="O458" s="660">
        <f t="shared" ref="O458:R458" si="156">SUM(O459:O460)</f>
        <v>148.76835835095204</v>
      </c>
      <c r="P458" s="660">
        <f t="shared" si="156"/>
        <v>154.86786104334104</v>
      </c>
      <c r="Q458" s="660">
        <f t="shared" si="156"/>
        <v>160.13336831881463</v>
      </c>
      <c r="R458" s="660">
        <f t="shared" si="156"/>
        <v>165.73803620997316</v>
      </c>
    </row>
    <row r="459" spans="5:18" ht="12.75" outlineLevel="1" thickBot="1">
      <c r="F459" s="681" t="s">
        <v>2269</v>
      </c>
      <c r="G459" s="582"/>
      <c r="I459" s="660"/>
      <c r="J459" s="660"/>
      <c r="K459" s="665"/>
      <c r="L459" s="660"/>
      <c r="M459" s="660"/>
      <c r="N459" s="660">
        <f>N466*7%</f>
        <v>179.55891290400001</v>
      </c>
      <c r="O459" s="660">
        <f t="shared" ref="O459:R459" si="157">O466*7%</f>
        <v>148.76835835095204</v>
      </c>
      <c r="P459" s="660">
        <f t="shared" si="157"/>
        <v>154.86786104334104</v>
      </c>
      <c r="Q459" s="660">
        <f t="shared" si="157"/>
        <v>160.13336831881463</v>
      </c>
      <c r="R459" s="660">
        <f t="shared" si="157"/>
        <v>165.73803620997316</v>
      </c>
    </row>
    <row r="460" spans="5:18" ht="12.75" outlineLevel="1" thickBot="1">
      <c r="F460" s="681" t="s">
        <v>2270</v>
      </c>
      <c r="G460" s="701"/>
      <c r="I460" s="660"/>
      <c r="J460" s="660"/>
      <c r="K460" s="665"/>
      <c r="L460" s="660"/>
      <c r="M460" s="660"/>
      <c r="N460" s="660"/>
      <c r="O460" s="660"/>
      <c r="P460" s="660"/>
      <c r="Q460" s="660"/>
      <c r="R460" s="660"/>
    </row>
    <row r="461" spans="5:18" outlineLevel="1">
      <c r="E461" s="502" t="s">
        <v>1968</v>
      </c>
      <c r="F461" s="552" t="s">
        <v>1895</v>
      </c>
      <c r="G461" s="553"/>
      <c r="H461" s="553"/>
      <c r="I461" s="666"/>
      <c r="J461" s="666"/>
      <c r="K461" s="667">
        <v>48.410682202040995</v>
      </c>
      <c r="L461" s="666"/>
      <c r="M461" s="666"/>
      <c r="N461" s="666">
        <f>N466*N465</f>
        <v>61.563055852799998</v>
      </c>
      <c r="O461" s="666">
        <f>O466*O465</f>
        <v>51.006294291754976</v>
      </c>
      <c r="P461" s="666">
        <f t="shared" ref="P461:R461" si="158">P466*P465</f>
        <v>53.097552357716921</v>
      </c>
      <c r="Q461" s="666">
        <f t="shared" si="158"/>
        <v>54.9028691378793</v>
      </c>
      <c r="R461" s="666">
        <f t="shared" si="158"/>
        <v>56.824469557705079</v>
      </c>
    </row>
    <row r="462" spans="5:18" s="702" customFormat="1" ht="12.75" outlineLevel="1" thickBot="1">
      <c r="F462" s="688" t="s">
        <v>2199</v>
      </c>
      <c r="G462" s="688"/>
      <c r="H462" s="688"/>
      <c r="I462" s="688"/>
      <c r="J462" s="688"/>
      <c r="K462" s="673">
        <v>0.21097190624569875</v>
      </c>
      <c r="L462" s="672"/>
      <c r="M462" s="672"/>
      <c r="N462" s="688">
        <v>0.15821028979574953</v>
      </c>
      <c r="O462" s="688">
        <v>0.17322650779783355</v>
      </c>
      <c r="P462" s="688">
        <v>0.15545332533849684</v>
      </c>
      <c r="Q462" s="688">
        <v>0.15590854898337037</v>
      </c>
      <c r="R462" s="688">
        <v>0.15584314003729544</v>
      </c>
    </row>
    <row r="463" spans="5:18" s="702" customFormat="1" ht="12.75" outlineLevel="1" thickBot="1">
      <c r="F463" s="698" t="s">
        <v>2259</v>
      </c>
      <c r="G463" s="582"/>
      <c r="H463" s="688"/>
      <c r="I463" s="672"/>
      <c r="J463" s="672"/>
      <c r="K463" s="673">
        <v>0.12276161644994922</v>
      </c>
      <c r="L463" s="672"/>
      <c r="M463" s="672"/>
      <c r="N463" s="688">
        <v>7.0000000000000007E-2</v>
      </c>
      <c r="O463" s="688">
        <v>8.5016218002084032E-2</v>
      </c>
      <c r="P463" s="688">
        <v>6.7243035542747354E-2</v>
      </c>
      <c r="Q463" s="688">
        <v>6.7698259187620874E-2</v>
      </c>
      <c r="R463" s="688">
        <v>6.7632850241545917E-2</v>
      </c>
    </row>
    <row r="464" spans="5:18" s="702" customFormat="1" ht="12.75" outlineLevel="1" thickBot="1">
      <c r="F464" s="698" t="s">
        <v>1616</v>
      </c>
      <c r="G464" s="582"/>
      <c r="H464" s="688"/>
      <c r="I464" s="672"/>
      <c r="J464" s="672"/>
      <c r="K464" s="673">
        <v>7.0000000000000021E-2</v>
      </c>
      <c r="L464" s="672"/>
      <c r="M464" s="672"/>
      <c r="N464" s="688">
        <v>7.0000000000000007E-2</v>
      </c>
      <c r="O464" s="688">
        <v>7.0000000000000007E-2</v>
      </c>
      <c r="P464" s="688">
        <v>7.0000000000000007E-2</v>
      </c>
      <c r="Q464" s="688">
        <v>7.0000000000000007E-2</v>
      </c>
      <c r="R464" s="688">
        <v>7.0000000000000007E-2</v>
      </c>
    </row>
    <row r="465" spans="5:18" s="702" customFormat="1" ht="12.75" outlineLevel="1" thickBot="1">
      <c r="F465" s="699" t="s">
        <v>1614</v>
      </c>
      <c r="G465" s="582"/>
      <c r="H465" s="675"/>
      <c r="I465" s="675"/>
      <c r="J465" s="675"/>
      <c r="K465" s="676">
        <f>K461/K466</f>
        <v>0.17599090666672365</v>
      </c>
      <c r="L465" s="675"/>
      <c r="M465" s="675"/>
      <c r="N465" s="675">
        <v>2.4E-2</v>
      </c>
      <c r="O465" s="675">
        <f>N465</f>
        <v>2.4E-2</v>
      </c>
      <c r="P465" s="675">
        <f t="shared" ref="P465:R465" si="159">O465</f>
        <v>2.4E-2</v>
      </c>
      <c r="Q465" s="675">
        <f t="shared" si="159"/>
        <v>2.4E-2</v>
      </c>
      <c r="R465" s="675">
        <f t="shared" si="159"/>
        <v>2.4E-2</v>
      </c>
    </row>
    <row r="466" spans="5:18" outlineLevel="1">
      <c r="F466" s="576" t="s">
        <v>2072</v>
      </c>
      <c r="G466" s="576"/>
      <c r="H466" s="576"/>
      <c r="I466" s="677"/>
      <c r="J466" s="677"/>
      <c r="K466" s="677">
        <f>'1. Sales'!K175</f>
        <v>275.07490653319354</v>
      </c>
      <c r="L466" s="677"/>
      <c r="M466" s="677"/>
      <c r="N466" s="677">
        <f>'1. Sales'!N175</f>
        <v>2565.1273271999999</v>
      </c>
      <c r="O466" s="677">
        <f>'1. Sales'!O175</f>
        <v>2125.2622621564574</v>
      </c>
      <c r="P466" s="677">
        <f>'1. Sales'!P175</f>
        <v>2212.3980149048716</v>
      </c>
      <c r="Q466" s="677">
        <f>'1. Sales'!Q175</f>
        <v>2287.6195474116375</v>
      </c>
      <c r="R466" s="677">
        <f>'1. Sales'!R175</f>
        <v>2367.686231571045</v>
      </c>
    </row>
    <row r="467" spans="5:18" outlineLevel="1">
      <c r="F467" s="576" t="s">
        <v>2266</v>
      </c>
      <c r="G467" s="576"/>
      <c r="H467" s="576"/>
      <c r="I467" s="677"/>
      <c r="J467" s="677"/>
      <c r="K467" s="677">
        <v>1303</v>
      </c>
      <c r="L467" s="677"/>
      <c r="M467" s="677"/>
      <c r="N467" s="677">
        <v>1220</v>
      </c>
      <c r="O467" s="677">
        <v>1197</v>
      </c>
      <c r="P467" s="677">
        <v>1192</v>
      </c>
      <c r="Q467" s="677">
        <v>1213</v>
      </c>
      <c r="R467" s="677">
        <v>1217</v>
      </c>
    </row>
    <row r="468" spans="5:18" outlineLevel="1">
      <c r="I468" s="509"/>
      <c r="J468" s="509"/>
      <c r="K468" s="509"/>
      <c r="L468" s="509"/>
      <c r="M468" s="509"/>
      <c r="N468" s="509"/>
      <c r="O468" s="509"/>
      <c r="P468" s="509"/>
      <c r="Q468" s="509"/>
      <c r="R468" s="509"/>
    </row>
    <row r="469" spans="5:18" outlineLevel="1">
      <c r="I469" s="509"/>
      <c r="J469" s="509"/>
      <c r="K469" s="509"/>
      <c r="L469" s="509"/>
      <c r="M469" s="509"/>
      <c r="N469" s="509"/>
      <c r="O469" s="509"/>
      <c r="P469" s="509"/>
      <c r="Q469" s="509"/>
      <c r="R469" s="509"/>
    </row>
    <row r="470" spans="5:18" outlineLevel="1">
      <c r="I470" s="509"/>
      <c r="J470" s="509"/>
      <c r="K470" s="509"/>
      <c r="L470" s="509"/>
      <c r="M470" s="509"/>
      <c r="N470" s="509"/>
      <c r="O470" s="509"/>
      <c r="P470" s="509"/>
      <c r="Q470" s="509"/>
      <c r="R470" s="509"/>
    </row>
    <row r="471" spans="5:18" outlineLevel="1">
      <c r="F471" s="570" t="s">
        <v>2279</v>
      </c>
      <c r="I471" s="660"/>
      <c r="J471" s="660"/>
      <c r="K471" s="660"/>
      <c r="L471" s="660"/>
      <c r="M471" s="660"/>
    </row>
    <row r="472" spans="5:18" outlineLevel="1">
      <c r="F472" s="546" t="s">
        <v>2093</v>
      </c>
      <c r="G472" s="512"/>
      <c r="H472" s="512"/>
      <c r="I472" s="513" t="s">
        <v>2047</v>
      </c>
      <c r="J472" s="513" t="s">
        <v>2048</v>
      </c>
      <c r="K472" s="514" t="s">
        <v>2049</v>
      </c>
      <c r="L472" s="513"/>
      <c r="M472" s="513"/>
      <c r="N472" s="571" t="s">
        <v>2050</v>
      </c>
      <c r="O472" s="571" t="s">
        <v>2051</v>
      </c>
      <c r="P472" s="571" t="s">
        <v>2052</v>
      </c>
      <c r="Q472" s="571" t="s">
        <v>2053</v>
      </c>
      <c r="R472" s="571" t="s">
        <v>2054</v>
      </c>
    </row>
    <row r="473" spans="5:18" outlineLevel="1">
      <c r="E473" s="502" t="s">
        <v>1969</v>
      </c>
      <c r="F473" s="548" t="s">
        <v>1898</v>
      </c>
      <c r="G473" s="539"/>
      <c r="H473" s="539"/>
      <c r="I473" s="663">
        <v>0</v>
      </c>
      <c r="J473" s="663">
        <v>0</v>
      </c>
      <c r="K473" s="664"/>
      <c r="L473" s="663"/>
      <c r="M473" s="663"/>
      <c r="N473" s="663">
        <f>N474+N477+N480</f>
        <v>140.86711814188743</v>
      </c>
      <c r="O473" s="663">
        <f t="shared" ref="O473:R473" si="160">O474+O477+O480</f>
        <v>341.83135387966468</v>
      </c>
      <c r="P473" s="663">
        <f t="shared" si="160"/>
        <v>351.16165859004525</v>
      </c>
      <c r="Q473" s="663">
        <f t="shared" si="160"/>
        <v>330.38052851017244</v>
      </c>
      <c r="R473" s="663">
        <f t="shared" si="160"/>
        <v>341.80552649201303</v>
      </c>
    </row>
    <row r="474" spans="5:18" ht="12.75" outlineLevel="1" thickBot="1">
      <c r="F474" s="520" t="s">
        <v>2258</v>
      </c>
      <c r="I474" s="660"/>
      <c r="J474" s="660"/>
      <c r="K474" s="665"/>
      <c r="L474" s="660"/>
      <c r="M474" s="660"/>
      <c r="N474" s="660">
        <f t="shared" ref="N474:R474" si="161">MAX(N476,N475)</f>
        <v>50.833333333333336</v>
      </c>
      <c r="O474" s="660">
        <f t="shared" si="161"/>
        <v>119.7</v>
      </c>
      <c r="P474" s="660">
        <f t="shared" si="161"/>
        <v>165.41696565506948</v>
      </c>
      <c r="Q474" s="660">
        <f t="shared" si="161"/>
        <v>138.32051601540749</v>
      </c>
      <c r="R474" s="660">
        <f t="shared" si="161"/>
        <v>143.02341355993136</v>
      </c>
    </row>
    <row r="475" spans="5:18" ht="12.75" outlineLevel="1" thickBot="1">
      <c r="F475" s="681" t="s">
        <v>2262</v>
      </c>
      <c r="G475" s="582"/>
      <c r="I475" s="660"/>
      <c r="J475" s="660"/>
      <c r="K475" s="665"/>
      <c r="L475" s="660"/>
      <c r="M475" s="660"/>
      <c r="N475" s="660">
        <f>K485*7%/1*12</f>
        <v>0</v>
      </c>
      <c r="O475" s="660">
        <f t="shared" ref="O475:R475" si="162">N485*7%</f>
        <v>67.046435495731785</v>
      </c>
      <c r="P475" s="660">
        <f t="shared" si="162"/>
        <v>165.41696565506948</v>
      </c>
      <c r="Q475" s="660">
        <f t="shared" si="162"/>
        <v>138.32051601540749</v>
      </c>
      <c r="R475" s="660">
        <f t="shared" si="162"/>
        <v>143.02341355993136</v>
      </c>
    </row>
    <row r="476" spans="5:18" ht="12.75" outlineLevel="1" thickBot="1">
      <c r="F476" s="681" t="s">
        <v>2274</v>
      </c>
      <c r="G476" s="700"/>
      <c r="I476" s="660"/>
      <c r="J476" s="660"/>
      <c r="K476" s="665"/>
      <c r="L476" s="660"/>
      <c r="M476" s="660"/>
      <c r="N476" s="660">
        <f>100000*N486/10^6*5/12</f>
        <v>50.833333333333336</v>
      </c>
      <c r="O476" s="660">
        <f t="shared" ref="O476:R476" si="163">100000*O486/10^6</f>
        <v>119.7</v>
      </c>
      <c r="P476" s="660">
        <f t="shared" si="163"/>
        <v>119.2</v>
      </c>
      <c r="Q476" s="660">
        <f t="shared" si="163"/>
        <v>121.3</v>
      </c>
      <c r="R476" s="660">
        <f t="shared" si="163"/>
        <v>121.7</v>
      </c>
    </row>
    <row r="477" spans="5:18" ht="12.75" outlineLevel="1" thickBot="1">
      <c r="F477" s="520" t="s">
        <v>1977</v>
      </c>
      <c r="I477" s="660"/>
      <c r="J477" s="660"/>
      <c r="K477" s="665"/>
      <c r="L477" s="660"/>
      <c r="M477" s="660"/>
      <c r="N477" s="660">
        <f>SUM(N478:N479)</f>
        <v>67.046435495731785</v>
      </c>
      <c r="O477" s="660">
        <f t="shared" ref="O477:R477" si="164">SUM(O478:O479)</f>
        <v>165.41696565506948</v>
      </c>
      <c r="P477" s="660">
        <f t="shared" si="164"/>
        <v>138.32051601540749</v>
      </c>
      <c r="Q477" s="660">
        <f t="shared" si="164"/>
        <v>143.02341355993136</v>
      </c>
      <c r="R477" s="660">
        <f t="shared" si="164"/>
        <v>148.02923303452891</v>
      </c>
    </row>
    <row r="478" spans="5:18" ht="12.75" outlineLevel="1" thickBot="1">
      <c r="F478" s="681" t="s">
        <v>2280</v>
      </c>
      <c r="G478" s="582"/>
      <c r="I478" s="660"/>
      <c r="J478" s="660"/>
      <c r="K478" s="665"/>
      <c r="L478" s="660"/>
      <c r="M478" s="660"/>
      <c r="N478" s="660">
        <f>N485*7%</f>
        <v>67.046435495731785</v>
      </c>
      <c r="O478" s="660">
        <f t="shared" ref="O478:R478" si="165">O485*7%</f>
        <v>165.41696565506948</v>
      </c>
      <c r="P478" s="660">
        <f t="shared" si="165"/>
        <v>138.32051601540749</v>
      </c>
      <c r="Q478" s="660">
        <f t="shared" si="165"/>
        <v>143.02341355993136</v>
      </c>
      <c r="R478" s="660">
        <f t="shared" si="165"/>
        <v>148.02923303452891</v>
      </c>
    </row>
    <row r="479" spans="5:18" ht="12.75" outlineLevel="1" thickBot="1">
      <c r="F479" s="681" t="s">
        <v>2281</v>
      </c>
      <c r="G479" s="701"/>
      <c r="I479" s="660"/>
      <c r="J479" s="660"/>
      <c r="K479" s="665"/>
      <c r="L479" s="660"/>
      <c r="M479" s="660"/>
      <c r="N479" s="660">
        <v>0</v>
      </c>
      <c r="O479" s="660">
        <v>0</v>
      </c>
      <c r="P479" s="660">
        <v>0</v>
      </c>
      <c r="Q479" s="660">
        <v>0</v>
      </c>
      <c r="R479" s="660">
        <v>0</v>
      </c>
    </row>
    <row r="480" spans="5:18" outlineLevel="1">
      <c r="F480" s="552" t="s">
        <v>1895</v>
      </c>
      <c r="G480" s="553"/>
      <c r="H480" s="553"/>
      <c r="I480" s="666"/>
      <c r="J480" s="666"/>
      <c r="K480" s="667"/>
      <c r="L480" s="666"/>
      <c r="M480" s="666"/>
      <c r="N480" s="666">
        <f>N485*N484</f>
        <v>22.987349312822325</v>
      </c>
      <c r="O480" s="666">
        <f t="shared" ref="O480:R480" si="166">O485*O484</f>
        <v>56.71438822459524</v>
      </c>
      <c r="P480" s="666">
        <f t="shared" si="166"/>
        <v>47.424176919568275</v>
      </c>
      <c r="Q480" s="666">
        <f t="shared" si="166"/>
        <v>49.036598934833599</v>
      </c>
      <c r="R480" s="666">
        <f t="shared" si="166"/>
        <v>50.752879897552766</v>
      </c>
    </row>
    <row r="481" spans="5:18" ht="12.75" outlineLevel="1" thickBot="1">
      <c r="E481" s="702"/>
      <c r="F481" s="688" t="s">
        <v>2199</v>
      </c>
      <c r="G481" s="688"/>
      <c r="H481" s="688"/>
      <c r="I481" s="688"/>
      <c r="J481" s="688"/>
      <c r="K481" s="673"/>
      <c r="L481" s="672"/>
      <c r="M481" s="672"/>
      <c r="N481" s="688">
        <v>0.13410213130728627</v>
      </c>
      <c r="O481" s="688">
        <v>0.135971858030626</v>
      </c>
      <c r="P481" s="688">
        <v>0.16520170067815398</v>
      </c>
      <c r="Q481" s="688">
        <v>0.15590854898337037</v>
      </c>
      <c r="R481" s="688">
        <v>0.15584314003729544</v>
      </c>
    </row>
    <row r="482" spans="5:18" ht="12.75" outlineLevel="1" thickBot="1">
      <c r="E482" s="702"/>
      <c r="F482" s="698" t="s">
        <v>2259</v>
      </c>
      <c r="G482" s="582"/>
      <c r="H482" s="688"/>
      <c r="I482" s="672"/>
      <c r="J482" s="672"/>
      <c r="K482" s="673"/>
      <c r="L482" s="672"/>
      <c r="M482" s="672"/>
      <c r="N482" s="688">
        <v>4.589184151153676E-2</v>
      </c>
      <c r="O482" s="688">
        <v>4.7761568234876497E-2</v>
      </c>
      <c r="P482" s="688">
        <v>7.6991410882404479E-2</v>
      </c>
      <c r="Q482" s="688">
        <v>6.7698259187620874E-2</v>
      </c>
      <c r="R482" s="688">
        <v>6.7632850241545917E-2</v>
      </c>
    </row>
    <row r="483" spans="5:18" ht="12.75" outlineLevel="1" thickBot="1">
      <c r="E483" s="702"/>
      <c r="F483" s="698" t="s">
        <v>1616</v>
      </c>
      <c r="G483" s="582"/>
      <c r="H483" s="688"/>
      <c r="I483" s="672"/>
      <c r="J483" s="672"/>
      <c r="K483" s="673"/>
      <c r="L483" s="672"/>
      <c r="M483" s="672"/>
      <c r="N483" s="688">
        <v>7.0000000000000007E-2</v>
      </c>
      <c r="O483" s="688">
        <v>7.0000000000000007E-2</v>
      </c>
      <c r="P483" s="688">
        <v>7.0000000000000007E-2</v>
      </c>
      <c r="Q483" s="688">
        <v>7.0000000000000007E-2</v>
      </c>
      <c r="R483" s="688">
        <v>7.0000000000000007E-2</v>
      </c>
    </row>
    <row r="484" spans="5:18" ht="12.75" outlineLevel="1" thickBot="1">
      <c r="E484" s="702"/>
      <c r="F484" s="699" t="s">
        <v>1614</v>
      </c>
      <c r="G484" s="582"/>
      <c r="H484" s="675"/>
      <c r="I484" s="675"/>
      <c r="J484" s="675"/>
      <c r="K484" s="676"/>
      <c r="L484" s="675"/>
      <c r="M484" s="675"/>
      <c r="N484" s="675">
        <f>N465</f>
        <v>2.4E-2</v>
      </c>
      <c r="O484" s="675">
        <f t="shared" ref="O484:R484" si="167">O465</f>
        <v>2.4E-2</v>
      </c>
      <c r="P484" s="675">
        <f t="shared" si="167"/>
        <v>2.4E-2</v>
      </c>
      <c r="Q484" s="675">
        <f t="shared" si="167"/>
        <v>2.4E-2</v>
      </c>
      <c r="R484" s="675">
        <f t="shared" si="167"/>
        <v>2.4E-2</v>
      </c>
    </row>
    <row r="485" spans="5:18" outlineLevel="1">
      <c r="F485" s="576" t="s">
        <v>2074</v>
      </c>
      <c r="G485" s="576"/>
      <c r="H485" s="576"/>
      <c r="I485" s="677"/>
      <c r="J485" s="677"/>
      <c r="K485" s="677">
        <v>0</v>
      </c>
      <c r="L485" s="677"/>
      <c r="M485" s="677"/>
      <c r="N485" s="677">
        <f>'1. Sales'!N220</f>
        <v>957.80622136759689</v>
      </c>
      <c r="O485" s="677">
        <f>'1. Sales'!O220</f>
        <v>2363.099509358135</v>
      </c>
      <c r="P485" s="677">
        <f>'1. Sales'!P220</f>
        <v>1976.0073716486781</v>
      </c>
      <c r="Q485" s="677">
        <f>'1. Sales'!Q220</f>
        <v>2043.1916222847333</v>
      </c>
      <c r="R485" s="677">
        <f>'1. Sales'!R220</f>
        <v>2114.7033290646987</v>
      </c>
    </row>
    <row r="486" spans="5:18" outlineLevel="1">
      <c r="F486" s="576" t="s">
        <v>2266</v>
      </c>
      <c r="G486" s="576"/>
      <c r="H486" s="576"/>
      <c r="I486" s="677"/>
      <c r="J486" s="677"/>
      <c r="K486" s="677">
        <v>1303</v>
      </c>
      <c r="L486" s="677"/>
      <c r="M486" s="677"/>
      <c r="N486" s="677">
        <v>1220</v>
      </c>
      <c r="O486" s="677">
        <v>1197</v>
      </c>
      <c r="P486" s="677">
        <v>1192</v>
      </c>
      <c r="Q486" s="677">
        <v>1213</v>
      </c>
      <c r="R486" s="677">
        <v>1217</v>
      </c>
    </row>
    <row r="487" spans="5:18" outlineLevel="1">
      <c r="I487" s="509"/>
      <c r="J487" s="509"/>
      <c r="K487" s="509"/>
      <c r="L487" s="509"/>
      <c r="M487" s="509"/>
      <c r="N487" s="509"/>
      <c r="O487" s="509"/>
      <c r="P487" s="509"/>
      <c r="Q487" s="509"/>
      <c r="R487" s="509"/>
    </row>
    <row r="488" spans="5:18" outlineLevel="1">
      <c r="I488" s="509"/>
      <c r="J488" s="509"/>
      <c r="K488" s="509"/>
      <c r="L488" s="509"/>
      <c r="M488" s="509"/>
      <c r="N488" s="509"/>
      <c r="O488" s="509"/>
      <c r="P488" s="509"/>
      <c r="Q488" s="509"/>
      <c r="R488" s="509"/>
    </row>
    <row r="489" spans="5:18" outlineLevel="1">
      <c r="I489" s="509"/>
      <c r="J489" s="509"/>
      <c r="K489" s="509"/>
      <c r="L489" s="509"/>
      <c r="M489" s="509"/>
      <c r="N489" s="509"/>
      <c r="O489" s="509"/>
      <c r="P489" s="509"/>
      <c r="Q489" s="509"/>
      <c r="R489" s="509"/>
    </row>
    <row r="490" spans="5:18" outlineLevel="1">
      <c r="F490" s="543" t="s">
        <v>2282</v>
      </c>
      <c r="G490" s="690"/>
      <c r="H490" s="690"/>
      <c r="I490" s="660"/>
      <c r="J490" s="660"/>
      <c r="K490" s="660"/>
      <c r="L490" s="660"/>
      <c r="M490" s="660"/>
    </row>
    <row r="491" spans="5:18" outlineLevel="1">
      <c r="F491" s="546" t="s">
        <v>2093</v>
      </c>
      <c r="G491" s="512"/>
      <c r="H491" s="512"/>
      <c r="I491" s="513" t="s">
        <v>2047</v>
      </c>
      <c r="J491" s="513" t="s">
        <v>2048</v>
      </c>
      <c r="K491" s="514" t="s">
        <v>2049</v>
      </c>
      <c r="L491" s="513"/>
      <c r="M491" s="513"/>
      <c r="N491" s="571" t="s">
        <v>2050</v>
      </c>
      <c r="O491" s="571" t="s">
        <v>2051</v>
      </c>
      <c r="P491" s="571" t="s">
        <v>2052</v>
      </c>
      <c r="Q491" s="571" t="s">
        <v>2053</v>
      </c>
      <c r="R491" s="571" t="s">
        <v>2054</v>
      </c>
    </row>
    <row r="492" spans="5:18" outlineLevel="1">
      <c r="E492" s="502" t="s">
        <v>1970</v>
      </c>
      <c r="F492" s="548" t="s">
        <v>1898</v>
      </c>
      <c r="G492" s="539"/>
      <c r="H492" s="539"/>
      <c r="I492" s="663">
        <v>0</v>
      </c>
      <c r="J492" s="663">
        <v>0</v>
      </c>
      <c r="K492" s="664"/>
      <c r="L492" s="663"/>
      <c r="M492" s="663"/>
      <c r="N492" s="663">
        <f>N493+N496+N499</f>
        <v>0</v>
      </c>
      <c r="O492" s="663">
        <f t="shared" ref="O492:R492" si="168">O493+O496+O499</f>
        <v>933.13796437489555</v>
      </c>
      <c r="P492" s="663">
        <f t="shared" si="168"/>
        <v>1445.5785591461222</v>
      </c>
      <c r="Q492" s="663">
        <f t="shared" si="168"/>
        <v>1350.1768467253744</v>
      </c>
      <c r="R492" s="663">
        <f t="shared" si="168"/>
        <v>1201.2622837153783</v>
      </c>
    </row>
    <row r="493" spans="5:18" ht="12.75" outlineLevel="1" thickBot="1">
      <c r="E493" s="502" t="s">
        <v>2072</v>
      </c>
      <c r="F493" s="520" t="s">
        <v>2258</v>
      </c>
      <c r="I493" s="660"/>
      <c r="J493" s="660"/>
      <c r="K493" s="665"/>
      <c r="L493" s="660"/>
      <c r="M493" s="660"/>
      <c r="N493" s="660">
        <f t="shared" ref="N493:R493" si="169">MAX(N495,N494)</f>
        <v>0</v>
      </c>
      <c r="O493" s="660">
        <f t="shared" si="169"/>
        <v>119.7</v>
      </c>
      <c r="P493" s="660">
        <f t="shared" si="169"/>
        <v>462.38184983071528</v>
      </c>
      <c r="Q493" s="660">
        <f t="shared" si="169"/>
        <v>566.56210915127895</v>
      </c>
      <c r="R493" s="660">
        <f t="shared" si="169"/>
        <v>444.07945543582201</v>
      </c>
    </row>
    <row r="494" spans="5:18" ht="12.75" outlineLevel="1" thickBot="1">
      <c r="F494" s="681" t="s">
        <v>2262</v>
      </c>
      <c r="G494" s="582"/>
      <c r="I494" s="660"/>
      <c r="J494" s="660"/>
      <c r="K494" s="665"/>
      <c r="L494" s="660"/>
      <c r="M494" s="660"/>
      <c r="N494" s="660">
        <f>K504*7%/1*12</f>
        <v>0</v>
      </c>
      <c r="O494" s="660">
        <f>N504*7%*12/3</f>
        <v>0</v>
      </c>
      <c r="P494" s="660">
        <f t="shared" ref="P494:R494" si="170">O504*7%</f>
        <v>462.38184983071528</v>
      </c>
      <c r="Q494" s="660">
        <f t="shared" si="170"/>
        <v>566.56210915127895</v>
      </c>
      <c r="R494" s="660">
        <f t="shared" si="170"/>
        <v>444.07945543582201</v>
      </c>
    </row>
    <row r="495" spans="5:18" ht="12.75" outlineLevel="1" thickBot="1">
      <c r="F495" s="681" t="s">
        <v>2268</v>
      </c>
      <c r="G495" s="700"/>
      <c r="I495" s="660"/>
      <c r="J495" s="660"/>
      <c r="K495" s="665"/>
      <c r="L495" s="660"/>
      <c r="M495" s="660"/>
      <c r="N495" s="660"/>
      <c r="O495" s="660">
        <f t="shared" ref="O495:R495" si="171">100000*O505/10^6</f>
        <v>119.7</v>
      </c>
      <c r="P495" s="660">
        <f t="shared" si="171"/>
        <v>119.2</v>
      </c>
      <c r="Q495" s="660">
        <f t="shared" si="171"/>
        <v>121.3</v>
      </c>
      <c r="R495" s="660">
        <f t="shared" si="171"/>
        <v>121.7</v>
      </c>
    </row>
    <row r="496" spans="5:18" ht="12.75" outlineLevel="1" thickBot="1">
      <c r="E496" s="502" t="s">
        <v>2072</v>
      </c>
      <c r="F496" s="520" t="s">
        <v>1977</v>
      </c>
      <c r="I496" s="660"/>
      <c r="J496" s="660"/>
      <c r="K496" s="665"/>
      <c r="L496" s="660"/>
      <c r="M496" s="660"/>
      <c r="N496" s="660">
        <f>SUM(N497:N498)</f>
        <v>0</v>
      </c>
      <c r="O496" s="660">
        <f t="shared" ref="O496:R496" si="172">SUM(O497:O498)</f>
        <v>720.54549975816462</v>
      </c>
      <c r="P496" s="660">
        <f t="shared" si="172"/>
        <v>869.37444164468411</v>
      </c>
      <c r="Q496" s="660">
        <f t="shared" si="172"/>
        <v>694.39922205117432</v>
      </c>
      <c r="R496" s="660">
        <f t="shared" si="172"/>
        <v>671.22614137291373</v>
      </c>
    </row>
    <row r="497" spans="5:18" ht="12.75" outlineLevel="1" thickBot="1">
      <c r="F497" s="681" t="s">
        <v>2269</v>
      </c>
      <c r="G497" s="582"/>
      <c r="I497" s="660"/>
      <c r="J497" s="660"/>
      <c r="K497" s="665"/>
      <c r="L497" s="660"/>
      <c r="M497" s="660"/>
      <c r="N497" s="660"/>
      <c r="O497" s="660">
        <f t="shared" ref="O497:R497" si="173">O504*10%</f>
        <v>660.54549975816462</v>
      </c>
      <c r="P497" s="660">
        <f t="shared" si="173"/>
        <v>809.37444164468411</v>
      </c>
      <c r="Q497" s="660">
        <f t="shared" si="173"/>
        <v>634.39922205117432</v>
      </c>
      <c r="R497" s="660">
        <f t="shared" si="173"/>
        <v>611.22614137291373</v>
      </c>
    </row>
    <row r="498" spans="5:18" ht="12.75" outlineLevel="1" thickBot="1">
      <c r="F498" s="681" t="s">
        <v>2270</v>
      </c>
      <c r="G498" s="701"/>
      <c r="I498" s="660"/>
      <c r="J498" s="660"/>
      <c r="K498" s="665"/>
      <c r="L498" s="660"/>
      <c r="M498" s="660"/>
      <c r="N498" s="660"/>
      <c r="O498" s="660">
        <f t="shared" ref="O498:R498" si="174">5*12</f>
        <v>60</v>
      </c>
      <c r="P498" s="660">
        <f t="shared" si="174"/>
        <v>60</v>
      </c>
      <c r="Q498" s="660">
        <f t="shared" si="174"/>
        <v>60</v>
      </c>
      <c r="R498" s="660">
        <f t="shared" si="174"/>
        <v>60</v>
      </c>
    </row>
    <row r="499" spans="5:18" outlineLevel="1">
      <c r="E499" s="502" t="s">
        <v>2072</v>
      </c>
      <c r="F499" s="552" t="s">
        <v>1895</v>
      </c>
      <c r="G499" s="553"/>
      <c r="H499" s="553"/>
      <c r="I499" s="666"/>
      <c r="J499" s="666"/>
      <c r="K499" s="667"/>
      <c r="L499" s="666"/>
      <c r="M499" s="666"/>
      <c r="N499" s="666"/>
      <c r="O499" s="666">
        <f t="shared" ref="O499:R499" si="175">O504*O503</f>
        <v>92.892464616730848</v>
      </c>
      <c r="P499" s="666">
        <f t="shared" si="175"/>
        <v>113.82226767072268</v>
      </c>
      <c r="Q499" s="666">
        <f t="shared" si="175"/>
        <v>89.215515522921208</v>
      </c>
      <c r="R499" s="666">
        <f t="shared" si="175"/>
        <v>85.956686906642588</v>
      </c>
    </row>
    <row r="500" spans="5:18" ht="12.75" outlineLevel="1" thickBot="1">
      <c r="E500" s="702"/>
      <c r="F500" s="688" t="s">
        <v>2199</v>
      </c>
      <c r="G500" s="688"/>
      <c r="H500" s="688"/>
      <c r="I500" s="688"/>
      <c r="J500" s="688"/>
      <c r="K500" s="673">
        <v>0</v>
      </c>
      <c r="L500" s="672"/>
      <c r="M500" s="672"/>
      <c r="N500" s="688">
        <v>0.21383125409154807</v>
      </c>
      <c r="O500" s="688">
        <v>0.14503543993118931</v>
      </c>
      <c r="P500" s="688">
        <v>0.22131399897047885</v>
      </c>
      <c r="Q500" s="688">
        <v>0.2129691316248819</v>
      </c>
      <c r="R500" s="688">
        <v>0.19229770412295877</v>
      </c>
    </row>
    <row r="501" spans="5:18" ht="12.75" outlineLevel="1" thickBot="1">
      <c r="E501" s="702"/>
      <c r="F501" s="698" t="s">
        <v>2259</v>
      </c>
      <c r="G501" s="582"/>
      <c r="H501" s="688"/>
      <c r="I501" s="672"/>
      <c r="J501" s="672"/>
      <c r="K501" s="673">
        <v>0</v>
      </c>
      <c r="L501" s="672"/>
      <c r="M501" s="672"/>
      <c r="N501" s="688">
        <v>2.5252698841550361E-2</v>
      </c>
      <c r="O501" s="688">
        <v>2.4766022111622224E-2</v>
      </c>
      <c r="P501" s="688">
        <v>9.8516015881138577E-2</v>
      </c>
      <c r="Q501" s="688">
        <v>8.7933191673307792E-2</v>
      </c>
      <c r="R501" s="688">
        <v>6.7632850241545903E-2</v>
      </c>
    </row>
    <row r="502" spans="5:18" ht="12.75" outlineLevel="1" thickBot="1">
      <c r="E502" s="702"/>
      <c r="F502" s="698" t="s">
        <v>1616</v>
      </c>
      <c r="G502" s="582"/>
      <c r="H502" s="688"/>
      <c r="I502" s="672"/>
      <c r="J502" s="672"/>
      <c r="K502" s="673">
        <v>0</v>
      </c>
      <c r="L502" s="672"/>
      <c r="M502" s="672"/>
      <c r="N502" s="688">
        <v>0.17451616051605026</v>
      </c>
      <c r="O502" s="688">
        <v>0.10620702308561962</v>
      </c>
      <c r="P502" s="688">
        <v>0.10873558835539279</v>
      </c>
      <c r="Q502" s="688">
        <v>0.1109735452176267</v>
      </c>
      <c r="R502" s="688">
        <v>0.11060245914746542</v>
      </c>
    </row>
    <row r="503" spans="5:18" ht="12.75" outlineLevel="1" thickBot="1">
      <c r="E503" s="702"/>
      <c r="F503" s="699" t="s">
        <v>1614</v>
      </c>
      <c r="G503" s="582"/>
      <c r="H503" s="675"/>
      <c r="I503" s="675"/>
      <c r="J503" s="675"/>
      <c r="K503" s="676">
        <v>0</v>
      </c>
      <c r="L503" s="675"/>
      <c r="M503" s="675"/>
      <c r="N503" s="675">
        <f>N389</f>
        <v>1.4062992579729957E-2</v>
      </c>
      <c r="O503" s="675">
        <f t="shared" ref="O503:R503" si="176">O389</f>
        <v>1.4062992579729957E-2</v>
      </c>
      <c r="P503" s="675">
        <f t="shared" si="176"/>
        <v>1.4062992579729957E-2</v>
      </c>
      <c r="Q503" s="675">
        <f t="shared" si="176"/>
        <v>1.4062992579729957E-2</v>
      </c>
      <c r="R503" s="675">
        <f t="shared" si="176"/>
        <v>1.4062992579729957E-2</v>
      </c>
    </row>
    <row r="504" spans="5:18" outlineLevel="1">
      <c r="F504" s="576" t="s">
        <v>2076</v>
      </c>
      <c r="G504" s="576"/>
      <c r="H504" s="576"/>
      <c r="I504" s="677"/>
      <c r="J504" s="677"/>
      <c r="K504" s="677">
        <v>0</v>
      </c>
      <c r="L504" s="677"/>
      <c r="M504" s="677"/>
      <c r="N504" s="677">
        <f>'1. Sales'!N264</f>
        <v>0</v>
      </c>
      <c r="O504" s="677">
        <f>'1. Sales'!O264</f>
        <v>6605.4549975816462</v>
      </c>
      <c r="P504" s="677">
        <f>'1. Sales'!P264</f>
        <v>8093.7444164468407</v>
      </c>
      <c r="Q504" s="677">
        <f>'1. Sales'!Q264</f>
        <v>6343.9922205117427</v>
      </c>
      <c r="R504" s="677">
        <f>'1. Sales'!R264</f>
        <v>6112.2614137291366</v>
      </c>
    </row>
    <row r="505" spans="5:18" outlineLevel="1">
      <c r="F505" s="576" t="s">
        <v>2266</v>
      </c>
      <c r="G505" s="576"/>
      <c r="H505" s="576"/>
      <c r="I505" s="677"/>
      <c r="J505" s="677"/>
      <c r="K505" s="677">
        <v>1303</v>
      </c>
      <c r="L505" s="677"/>
      <c r="M505" s="677"/>
      <c r="N505" s="677">
        <v>1220</v>
      </c>
      <c r="O505" s="677">
        <v>1197</v>
      </c>
      <c r="P505" s="677">
        <v>1192</v>
      </c>
      <c r="Q505" s="677">
        <v>1213</v>
      </c>
      <c r="R505" s="677">
        <v>1217</v>
      </c>
    </row>
    <row r="506" spans="5:18" outlineLevel="1">
      <c r="I506" s="509"/>
      <c r="J506" s="509"/>
      <c r="K506" s="509"/>
      <c r="L506" s="509"/>
      <c r="M506" s="509"/>
      <c r="N506" s="509"/>
      <c r="O506" s="509"/>
      <c r="P506" s="509"/>
      <c r="Q506" s="509"/>
      <c r="R506" s="509"/>
    </row>
    <row r="507" spans="5:18" outlineLevel="1">
      <c r="I507" s="509"/>
      <c r="J507" s="509"/>
      <c r="K507" s="509"/>
      <c r="L507" s="509"/>
      <c r="M507" s="509"/>
      <c r="N507" s="509"/>
      <c r="O507" s="509"/>
      <c r="P507" s="509"/>
      <c r="Q507" s="509"/>
      <c r="R507" s="509"/>
    </row>
    <row r="508" spans="5:18" outlineLevel="1">
      <c r="I508" s="509"/>
      <c r="J508" s="509"/>
      <c r="K508" s="509"/>
      <c r="L508" s="509"/>
      <c r="M508" s="509"/>
      <c r="N508" s="509"/>
      <c r="O508" s="509"/>
      <c r="P508" s="509"/>
      <c r="Q508" s="509"/>
      <c r="R508" s="509"/>
    </row>
    <row r="509" spans="5:18" outlineLevel="1">
      <c r="F509" s="570" t="s">
        <v>2283</v>
      </c>
      <c r="I509" s="660"/>
      <c r="J509" s="660"/>
      <c r="K509" s="660"/>
      <c r="L509" s="660"/>
      <c r="M509" s="660"/>
    </row>
    <row r="510" spans="5:18" outlineLevel="1">
      <c r="F510" s="546" t="s">
        <v>2093</v>
      </c>
      <c r="G510" s="512"/>
      <c r="H510" s="512"/>
      <c r="I510" s="513" t="s">
        <v>2047</v>
      </c>
      <c r="J510" s="513" t="s">
        <v>2048</v>
      </c>
      <c r="K510" s="514" t="s">
        <v>2049</v>
      </c>
      <c r="L510" s="513"/>
      <c r="M510" s="513"/>
      <c r="N510" s="571" t="s">
        <v>2050</v>
      </c>
      <c r="O510" s="571" t="s">
        <v>2051</v>
      </c>
      <c r="P510" s="571" t="s">
        <v>2052</v>
      </c>
      <c r="Q510" s="571" t="s">
        <v>2053</v>
      </c>
      <c r="R510" s="571" t="s">
        <v>2054</v>
      </c>
    </row>
    <row r="511" spans="5:18" outlineLevel="1">
      <c r="E511" s="502" t="s">
        <v>1971</v>
      </c>
      <c r="F511" s="548" t="s">
        <v>1898</v>
      </c>
      <c r="G511" s="539"/>
      <c r="H511" s="539"/>
      <c r="I511" s="663">
        <v>0</v>
      </c>
      <c r="J511" s="663">
        <v>0</v>
      </c>
      <c r="K511" s="664"/>
      <c r="L511" s="663"/>
      <c r="M511" s="663"/>
      <c r="N511" s="663">
        <f>N512+N515+N518</f>
        <v>0</v>
      </c>
      <c r="O511" s="663">
        <f t="shared" ref="O511:R511" si="177">O512+O515+O518</f>
        <v>214.41780726449443</v>
      </c>
      <c r="P511" s="663">
        <f t="shared" si="177"/>
        <v>348.02823807609724</v>
      </c>
      <c r="Q511" s="663">
        <f t="shared" si="177"/>
        <v>391.05624142512409</v>
      </c>
      <c r="R511" s="663">
        <f t="shared" si="177"/>
        <v>387.48880450867335</v>
      </c>
    </row>
    <row r="512" spans="5:18" ht="12.75" outlineLevel="1" thickBot="1">
      <c r="F512" s="520" t="s">
        <v>2258</v>
      </c>
      <c r="I512" s="660"/>
      <c r="J512" s="660"/>
      <c r="K512" s="665"/>
      <c r="L512" s="660"/>
      <c r="M512" s="660"/>
      <c r="N512" s="660">
        <f t="shared" ref="N512:R512" si="178">MAX(N514,N513)</f>
        <v>0</v>
      </c>
      <c r="O512" s="660">
        <f t="shared" si="178"/>
        <v>69.825000000000003</v>
      </c>
      <c r="P512" s="660">
        <f t="shared" si="178"/>
        <v>119.2</v>
      </c>
      <c r="Q512" s="660">
        <f t="shared" si="178"/>
        <v>176.02000396843019</v>
      </c>
      <c r="R512" s="660">
        <f t="shared" si="178"/>
        <v>164.92629874099509</v>
      </c>
    </row>
    <row r="513" spans="5:18" ht="12.75" outlineLevel="1" thickBot="1">
      <c r="F513" s="681" t="s">
        <v>2262</v>
      </c>
      <c r="G513" s="582"/>
      <c r="I513" s="660"/>
      <c r="J513" s="660"/>
      <c r="K513" s="665"/>
      <c r="L513" s="660"/>
      <c r="M513" s="660"/>
      <c r="N513" s="660"/>
      <c r="O513" s="660">
        <v>0</v>
      </c>
      <c r="P513" s="660">
        <v>111.59180291437916</v>
      </c>
      <c r="Q513" s="660">
        <v>176.02000396843019</v>
      </c>
      <c r="R513" s="660">
        <v>164.92629874099509</v>
      </c>
    </row>
    <row r="514" spans="5:18" ht="12.75" outlineLevel="1" thickBot="1">
      <c r="F514" s="681" t="s">
        <v>2274</v>
      </c>
      <c r="G514" s="700"/>
      <c r="I514" s="660"/>
      <c r="J514" s="660"/>
      <c r="K514" s="665"/>
      <c r="L514" s="660"/>
      <c r="M514" s="660"/>
      <c r="N514" s="660"/>
      <c r="O514" s="660">
        <f>100000*O524/10^6*7/12</f>
        <v>69.825000000000003</v>
      </c>
      <c r="P514" s="660">
        <f t="shared" ref="P514:R514" si="179">100000*P524/10^6</f>
        <v>119.2</v>
      </c>
      <c r="Q514" s="660">
        <f t="shared" si="179"/>
        <v>121.3</v>
      </c>
      <c r="R514" s="660">
        <f t="shared" si="179"/>
        <v>121.7</v>
      </c>
    </row>
    <row r="515" spans="5:18" ht="12.75" outlineLevel="1" thickBot="1">
      <c r="F515" s="520" t="s">
        <v>1977</v>
      </c>
      <c r="I515" s="660"/>
      <c r="J515" s="660"/>
      <c r="K515" s="665"/>
      <c r="L515" s="660"/>
      <c r="M515" s="660"/>
      <c r="N515" s="660"/>
      <c r="O515" s="660">
        <f t="shared" ref="O515" si="180">SUM(O516:O517)</f>
        <v>107.67549477143201</v>
      </c>
      <c r="P515" s="660">
        <f t="shared" ref="P515:R515" si="181">SUM(P516:P517)</f>
        <v>170.40400707794473</v>
      </c>
      <c r="Q515" s="660">
        <f t="shared" si="181"/>
        <v>160.13336831881463</v>
      </c>
      <c r="R515" s="660">
        <f t="shared" si="181"/>
        <v>165.73803620997316</v>
      </c>
    </row>
    <row r="516" spans="5:18" ht="12.75" outlineLevel="1" thickBot="1">
      <c r="F516" s="681" t="s">
        <v>2280</v>
      </c>
      <c r="G516" s="582"/>
      <c r="I516" s="660"/>
      <c r="J516" s="660"/>
      <c r="K516" s="665"/>
      <c r="L516" s="660"/>
      <c r="M516" s="660"/>
      <c r="N516" s="660"/>
      <c r="O516" s="660">
        <f>O523*7%</f>
        <v>107.67549477143201</v>
      </c>
      <c r="P516" s="660">
        <f t="shared" ref="P516:R516" si="182">P523*7%</f>
        <v>170.40400707794473</v>
      </c>
      <c r="Q516" s="660">
        <f t="shared" si="182"/>
        <v>160.13336831881463</v>
      </c>
      <c r="R516" s="660">
        <f t="shared" si="182"/>
        <v>165.73803620997316</v>
      </c>
    </row>
    <row r="517" spans="5:18" ht="12.75" outlineLevel="1" thickBot="1">
      <c r="F517" s="681" t="s">
        <v>2281</v>
      </c>
      <c r="G517" s="701"/>
      <c r="I517" s="660"/>
      <c r="J517" s="660"/>
      <c r="K517" s="665"/>
      <c r="L517" s="660"/>
      <c r="M517" s="660"/>
      <c r="N517" s="660"/>
      <c r="O517" s="660">
        <v>0</v>
      </c>
      <c r="P517" s="660">
        <v>0</v>
      </c>
      <c r="Q517" s="660">
        <v>0</v>
      </c>
      <c r="R517" s="660">
        <v>0</v>
      </c>
    </row>
    <row r="518" spans="5:18" outlineLevel="1">
      <c r="F518" s="552" t="s">
        <v>1895</v>
      </c>
      <c r="G518" s="553"/>
      <c r="H518" s="553"/>
      <c r="I518" s="666"/>
      <c r="J518" s="666"/>
      <c r="K518" s="667"/>
      <c r="L518" s="666"/>
      <c r="M518" s="666"/>
      <c r="N518" s="666">
        <f>N523*N522</f>
        <v>0</v>
      </c>
      <c r="O518" s="666">
        <f t="shared" ref="O518:R518" si="183">O523*O522</f>
        <v>36.917312493062404</v>
      </c>
      <c r="P518" s="666">
        <f t="shared" si="183"/>
        <v>58.424230998152474</v>
      </c>
      <c r="Q518" s="666">
        <f t="shared" si="183"/>
        <v>54.9028691378793</v>
      </c>
      <c r="R518" s="666">
        <f t="shared" si="183"/>
        <v>56.824469557705079</v>
      </c>
    </row>
    <row r="519" spans="5:18" ht="12.75" outlineLevel="1" thickBot="1">
      <c r="E519" s="702"/>
      <c r="F519" s="688" t="s">
        <v>2199</v>
      </c>
      <c r="G519" s="688"/>
      <c r="H519" s="688"/>
      <c r="I519" s="688"/>
      <c r="J519" s="688"/>
      <c r="K519" s="673"/>
      <c r="L519" s="672"/>
      <c r="M519" s="672"/>
      <c r="N519" s="688" t="e">
        <v>#DIV/0!</v>
      </c>
      <c r="O519" s="688">
        <v>0.13201054996136594</v>
      </c>
      <c r="P519" s="688">
        <v>0.13561399285154838</v>
      </c>
      <c r="Q519" s="688">
        <v>0.16291881337172562</v>
      </c>
      <c r="R519" s="688">
        <v>0.15584314003729544</v>
      </c>
    </row>
    <row r="520" spans="5:18" ht="12.75" outlineLevel="1" thickBot="1">
      <c r="E520" s="702"/>
      <c r="F520" s="698" t="s">
        <v>2259</v>
      </c>
      <c r="G520" s="582"/>
      <c r="H520" s="688"/>
      <c r="I520" s="672"/>
      <c r="J520" s="672"/>
      <c r="K520" s="673"/>
      <c r="L520" s="672"/>
      <c r="M520" s="672"/>
      <c r="N520" s="688" t="e">
        <v>#DIV/0!</v>
      </c>
      <c r="O520" s="688">
        <v>4.3800260165616431E-2</v>
      </c>
      <c r="P520" s="688">
        <v>4.7403703055798857E-2</v>
      </c>
      <c r="Q520" s="688">
        <v>7.4708523575976127E-2</v>
      </c>
      <c r="R520" s="688">
        <v>6.7632850241545917E-2</v>
      </c>
    </row>
    <row r="521" spans="5:18" ht="12.75" outlineLevel="1" thickBot="1">
      <c r="E521" s="702"/>
      <c r="F521" s="698" t="s">
        <v>1616</v>
      </c>
      <c r="G521" s="582"/>
      <c r="H521" s="688"/>
      <c r="I521" s="672"/>
      <c r="J521" s="672"/>
      <c r="K521" s="673"/>
      <c r="L521" s="672"/>
      <c r="M521" s="672"/>
      <c r="N521" s="688" t="e">
        <v>#DIV/0!</v>
      </c>
      <c r="O521" s="688">
        <v>7.0000000000000007E-2</v>
      </c>
      <c r="P521" s="688">
        <v>7.0000000000000007E-2</v>
      </c>
      <c r="Q521" s="688">
        <v>7.0000000000000007E-2</v>
      </c>
      <c r="R521" s="688">
        <v>7.0000000000000007E-2</v>
      </c>
    </row>
    <row r="522" spans="5:18" ht="12.75" outlineLevel="1" thickBot="1">
      <c r="E522" s="702"/>
      <c r="F522" s="699" t="s">
        <v>1614</v>
      </c>
      <c r="G522" s="582"/>
      <c r="H522" s="675"/>
      <c r="I522" s="675"/>
      <c r="J522" s="675"/>
      <c r="K522" s="676"/>
      <c r="L522" s="675"/>
      <c r="M522" s="675"/>
      <c r="N522" s="675"/>
      <c r="O522" s="675">
        <f t="shared" ref="O522:R522" si="184">O465</f>
        <v>2.4E-2</v>
      </c>
      <c r="P522" s="675">
        <f t="shared" si="184"/>
        <v>2.4E-2</v>
      </c>
      <c r="Q522" s="675">
        <f t="shared" si="184"/>
        <v>2.4E-2</v>
      </c>
      <c r="R522" s="675">
        <f t="shared" si="184"/>
        <v>2.4E-2</v>
      </c>
    </row>
    <row r="523" spans="5:18" outlineLevel="1">
      <c r="F523" s="576" t="s">
        <v>2077</v>
      </c>
      <c r="G523" s="576"/>
      <c r="H523" s="576"/>
      <c r="I523" s="677"/>
      <c r="J523" s="677"/>
      <c r="K523" s="677">
        <f>'1. Sales'!K304</f>
        <v>0</v>
      </c>
      <c r="L523" s="677"/>
      <c r="M523" s="677"/>
      <c r="N523" s="677">
        <f>'1. Sales'!N304</f>
        <v>0</v>
      </c>
      <c r="O523" s="677">
        <f>'1. Sales'!O304</f>
        <v>1538.2213538776</v>
      </c>
      <c r="P523" s="677">
        <f>'1. Sales'!P304</f>
        <v>2434.3429582563531</v>
      </c>
      <c r="Q523" s="677">
        <f>'1. Sales'!Q304</f>
        <v>2287.6195474116375</v>
      </c>
      <c r="R523" s="677">
        <f>'1. Sales'!R304</f>
        <v>2367.686231571045</v>
      </c>
    </row>
    <row r="524" spans="5:18" outlineLevel="1">
      <c r="F524" s="576" t="s">
        <v>2266</v>
      </c>
      <c r="G524" s="576"/>
      <c r="H524" s="576"/>
      <c r="I524" s="677"/>
      <c r="J524" s="677"/>
      <c r="K524" s="677">
        <v>1303</v>
      </c>
      <c r="L524" s="677"/>
      <c r="M524" s="677"/>
      <c r="N524" s="677">
        <v>1220</v>
      </c>
      <c r="O524" s="677">
        <v>1197</v>
      </c>
      <c r="P524" s="677">
        <v>1192</v>
      </c>
      <c r="Q524" s="677">
        <v>1213</v>
      </c>
      <c r="R524" s="677">
        <v>1217</v>
      </c>
    </row>
    <row r="525" spans="5:18" outlineLevel="1">
      <c r="I525" s="509"/>
      <c r="J525" s="509"/>
      <c r="K525" s="509"/>
      <c r="L525" s="509"/>
      <c r="M525" s="509"/>
      <c r="N525" s="509"/>
      <c r="O525" s="509"/>
      <c r="P525" s="509"/>
      <c r="Q525" s="509"/>
      <c r="R525" s="509"/>
    </row>
    <row r="526" spans="5:18" outlineLevel="1">
      <c r="I526" s="509"/>
      <c r="J526" s="509"/>
      <c r="K526" s="509"/>
      <c r="L526" s="509"/>
      <c r="M526" s="509"/>
      <c r="N526" s="509"/>
      <c r="O526" s="509"/>
      <c r="P526" s="509"/>
      <c r="Q526" s="509"/>
      <c r="R526" s="509"/>
    </row>
    <row r="527" spans="5:18" outlineLevel="1">
      <c r="I527" s="509"/>
      <c r="J527" s="509"/>
      <c r="K527" s="509"/>
      <c r="L527" s="509"/>
      <c r="M527" s="509"/>
      <c r="N527" s="509"/>
      <c r="O527" s="509"/>
      <c r="P527" s="509"/>
      <c r="Q527" s="509"/>
      <c r="R527" s="509"/>
    </row>
    <row r="528" spans="5:18" outlineLevel="1">
      <c r="F528" s="570" t="s">
        <v>2284</v>
      </c>
      <c r="I528" s="660"/>
      <c r="J528" s="660"/>
      <c r="K528" s="660"/>
      <c r="L528" s="660"/>
      <c r="M528" s="660"/>
    </row>
    <row r="529" spans="5:18" outlineLevel="1">
      <c r="F529" s="546" t="s">
        <v>2093</v>
      </c>
      <c r="G529" s="512"/>
      <c r="H529" s="512"/>
      <c r="I529" s="513" t="s">
        <v>2047</v>
      </c>
      <c r="J529" s="513" t="s">
        <v>2048</v>
      </c>
      <c r="K529" s="514" t="s">
        <v>2049</v>
      </c>
      <c r="L529" s="513"/>
      <c r="M529" s="513"/>
      <c r="N529" s="571" t="s">
        <v>2050</v>
      </c>
      <c r="O529" s="571" t="s">
        <v>2051</v>
      </c>
      <c r="P529" s="571" t="s">
        <v>2052</v>
      </c>
      <c r="Q529" s="571" t="s">
        <v>2053</v>
      </c>
      <c r="R529" s="571" t="s">
        <v>2054</v>
      </c>
    </row>
    <row r="530" spans="5:18" outlineLevel="1">
      <c r="E530" s="502" t="s">
        <v>1972</v>
      </c>
      <c r="F530" s="548" t="s">
        <v>1898</v>
      </c>
      <c r="G530" s="539"/>
      <c r="H530" s="539"/>
      <c r="I530" s="663">
        <v>0</v>
      </c>
      <c r="J530" s="663">
        <v>0</v>
      </c>
      <c r="K530" s="664"/>
      <c r="L530" s="663"/>
      <c r="M530" s="663"/>
      <c r="N530" s="663">
        <f>N531+N534+N537</f>
        <v>0</v>
      </c>
      <c r="O530" s="663">
        <f t="shared" ref="O530:R530" si="185">O531+O534+O537</f>
        <v>30.631115323499202</v>
      </c>
      <c r="P530" s="663">
        <f t="shared" si="185"/>
        <v>373.06362768614417</v>
      </c>
      <c r="Q530" s="663">
        <f t="shared" si="185"/>
        <v>410.87641786113386</v>
      </c>
      <c r="R530" s="663">
        <f t="shared" si="185"/>
        <v>387.4888045086733</v>
      </c>
    </row>
    <row r="531" spans="5:18" ht="12.75" outlineLevel="1" thickBot="1">
      <c r="F531" s="520" t="s">
        <v>2258</v>
      </c>
      <c r="I531" s="660"/>
      <c r="J531" s="660"/>
      <c r="K531" s="665"/>
      <c r="L531" s="660"/>
      <c r="M531" s="660"/>
      <c r="N531" s="660">
        <f t="shared" ref="N531:R531" si="186">MAX(N533,N532)</f>
        <v>0</v>
      </c>
      <c r="O531" s="660">
        <f t="shared" si="186"/>
        <v>9.9749999999999996</v>
      </c>
      <c r="P531" s="660">
        <f t="shared" si="186"/>
        <v>119.2</v>
      </c>
      <c r="Q531" s="660">
        <f t="shared" si="186"/>
        <v>195.84018040443996</v>
      </c>
      <c r="R531" s="660">
        <f t="shared" si="186"/>
        <v>164.92629874099507</v>
      </c>
    </row>
    <row r="532" spans="5:18" ht="12.75" outlineLevel="1" thickBot="1">
      <c r="F532" s="681" t="s">
        <v>2262</v>
      </c>
      <c r="G532" s="582"/>
      <c r="I532" s="660"/>
      <c r="J532" s="660"/>
      <c r="K532" s="665"/>
      <c r="L532" s="660"/>
      <c r="M532" s="660"/>
      <c r="N532" s="660"/>
      <c r="O532" s="660">
        <v>0</v>
      </c>
      <c r="P532" s="660">
        <v>15.941686130625593</v>
      </c>
      <c r="Q532" s="660">
        <v>195.84018040443996</v>
      </c>
      <c r="R532" s="660">
        <v>164.92629874099507</v>
      </c>
    </row>
    <row r="533" spans="5:18" ht="12.75" outlineLevel="1" thickBot="1">
      <c r="F533" s="681" t="s">
        <v>2274</v>
      </c>
      <c r="G533" s="700"/>
      <c r="I533" s="660"/>
      <c r="J533" s="660"/>
      <c r="K533" s="665"/>
      <c r="L533" s="660"/>
      <c r="M533" s="660"/>
      <c r="N533" s="660"/>
      <c r="O533" s="660">
        <f>100000*O543/10^6*1/12</f>
        <v>9.9749999999999996</v>
      </c>
      <c r="P533" s="660">
        <f t="shared" ref="P533:R533" si="187">100000*P543/10^6</f>
        <v>119.2</v>
      </c>
      <c r="Q533" s="660">
        <f t="shared" si="187"/>
        <v>121.3</v>
      </c>
      <c r="R533" s="660">
        <f t="shared" si="187"/>
        <v>121.7</v>
      </c>
    </row>
    <row r="534" spans="5:18" ht="12.75" outlineLevel="1" thickBot="1">
      <c r="F534" s="520" t="s">
        <v>1977</v>
      </c>
      <c r="I534" s="660"/>
      <c r="J534" s="660"/>
      <c r="K534" s="665"/>
      <c r="L534" s="660"/>
      <c r="M534" s="660"/>
      <c r="N534" s="660"/>
      <c r="O534" s="660">
        <f t="shared" ref="O534" si="188">SUM(O535:O536)</f>
        <v>15.382213538776004</v>
      </c>
      <c r="P534" s="660">
        <f t="shared" ref="P534:R534" si="189">SUM(P535:P536)</f>
        <v>189.04738231946908</v>
      </c>
      <c r="Q534" s="660">
        <f t="shared" si="189"/>
        <v>160.13336831881463</v>
      </c>
      <c r="R534" s="660">
        <f t="shared" si="189"/>
        <v>165.73803620997316</v>
      </c>
    </row>
    <row r="535" spans="5:18" ht="12.75" outlineLevel="1" thickBot="1">
      <c r="F535" s="681" t="s">
        <v>2280</v>
      </c>
      <c r="G535" s="582"/>
      <c r="I535" s="660"/>
      <c r="J535" s="660"/>
      <c r="K535" s="665"/>
      <c r="L535" s="660"/>
      <c r="M535" s="660"/>
      <c r="N535" s="660"/>
      <c r="O535" s="660">
        <f>O542*7%</f>
        <v>15.382213538776004</v>
      </c>
      <c r="P535" s="660">
        <f t="shared" ref="P535:R535" si="190">P542*7%</f>
        <v>189.04738231946908</v>
      </c>
      <c r="Q535" s="660">
        <f t="shared" si="190"/>
        <v>160.13336831881463</v>
      </c>
      <c r="R535" s="660">
        <f t="shared" si="190"/>
        <v>165.73803620997316</v>
      </c>
    </row>
    <row r="536" spans="5:18" ht="12.75" outlineLevel="1" thickBot="1">
      <c r="F536" s="681" t="s">
        <v>2281</v>
      </c>
      <c r="G536" s="701"/>
      <c r="I536" s="660"/>
      <c r="J536" s="660"/>
      <c r="K536" s="665"/>
      <c r="L536" s="660"/>
      <c r="M536" s="660"/>
      <c r="N536" s="660"/>
      <c r="O536" s="660">
        <v>0</v>
      </c>
      <c r="P536" s="660">
        <v>0</v>
      </c>
      <c r="Q536" s="660">
        <v>0</v>
      </c>
      <c r="R536" s="660">
        <v>0</v>
      </c>
    </row>
    <row r="537" spans="5:18" outlineLevel="1">
      <c r="F537" s="552" t="s">
        <v>1895</v>
      </c>
      <c r="G537" s="553"/>
      <c r="H537" s="553"/>
      <c r="I537" s="666"/>
      <c r="J537" s="666"/>
      <c r="K537" s="667"/>
      <c r="L537" s="666"/>
      <c r="M537" s="666"/>
      <c r="N537" s="666"/>
      <c r="O537" s="666">
        <f t="shared" ref="O537:R537" si="191">O542*O541</f>
        <v>5.2739017847232006</v>
      </c>
      <c r="P537" s="666">
        <f t="shared" si="191"/>
        <v>64.816245366675105</v>
      </c>
      <c r="Q537" s="666">
        <f t="shared" si="191"/>
        <v>54.9028691378793</v>
      </c>
      <c r="R537" s="666">
        <f t="shared" si="191"/>
        <v>56.824469557705079</v>
      </c>
    </row>
    <row r="538" spans="5:18" ht="12.75" outlineLevel="1" thickBot="1">
      <c r="E538" s="702"/>
      <c r="F538" s="688" t="s">
        <v>2199</v>
      </c>
      <c r="G538" s="688"/>
      <c r="H538" s="688"/>
      <c r="I538" s="688"/>
      <c r="J538" s="688"/>
      <c r="K538" s="673"/>
      <c r="L538" s="672"/>
      <c r="M538" s="672"/>
      <c r="N538" s="688"/>
      <c r="O538" s="688">
        <v>0.13201054996136594</v>
      </c>
      <c r="P538" s="688">
        <v>0.13081645969800532</v>
      </c>
      <c r="Q538" s="688">
        <v>0.17133113063775196</v>
      </c>
      <c r="R538" s="688">
        <v>0.15584314003729541</v>
      </c>
    </row>
    <row r="539" spans="5:18" ht="12.75" outlineLevel="1" thickBot="1">
      <c r="E539" s="702"/>
      <c r="F539" s="698" t="s">
        <v>2259</v>
      </c>
      <c r="G539" s="582"/>
      <c r="H539" s="688"/>
      <c r="I539" s="672"/>
      <c r="J539" s="672"/>
      <c r="K539" s="673"/>
      <c r="L539" s="672"/>
      <c r="M539" s="672"/>
      <c r="N539" s="688"/>
      <c r="O539" s="688">
        <v>4.3800260165616431E-2</v>
      </c>
      <c r="P539" s="688">
        <v>4.2606169902255825E-2</v>
      </c>
      <c r="Q539" s="688">
        <v>8.3120840842002441E-2</v>
      </c>
      <c r="R539" s="688">
        <v>6.7632850241545903E-2</v>
      </c>
    </row>
    <row r="540" spans="5:18" ht="12.75" outlineLevel="1" thickBot="1">
      <c r="E540" s="702"/>
      <c r="F540" s="698" t="s">
        <v>1616</v>
      </c>
      <c r="G540" s="582"/>
      <c r="H540" s="688"/>
      <c r="I540" s="672"/>
      <c r="J540" s="672"/>
      <c r="K540" s="673"/>
      <c r="L540" s="672"/>
      <c r="M540" s="672"/>
      <c r="N540" s="688"/>
      <c r="O540" s="688">
        <v>7.0000000000000007E-2</v>
      </c>
      <c r="P540" s="688">
        <v>7.0000000000000007E-2</v>
      </c>
      <c r="Q540" s="688">
        <v>7.0000000000000007E-2</v>
      </c>
      <c r="R540" s="688">
        <v>7.0000000000000007E-2</v>
      </c>
    </row>
    <row r="541" spans="5:18" ht="12.75" outlineLevel="1" thickBot="1">
      <c r="E541" s="702"/>
      <c r="F541" s="699" t="s">
        <v>1614</v>
      </c>
      <c r="G541" s="582"/>
      <c r="H541" s="675"/>
      <c r="I541" s="675"/>
      <c r="J541" s="675"/>
      <c r="K541" s="676"/>
      <c r="L541" s="675"/>
      <c r="M541" s="675"/>
      <c r="N541" s="675"/>
      <c r="O541" s="675">
        <f>O465</f>
        <v>2.4E-2</v>
      </c>
      <c r="P541" s="675">
        <f t="shared" ref="P541:R541" si="192">P465</f>
        <v>2.4E-2</v>
      </c>
      <c r="Q541" s="675">
        <f t="shared" si="192"/>
        <v>2.4E-2</v>
      </c>
      <c r="R541" s="675">
        <f t="shared" si="192"/>
        <v>2.4E-2</v>
      </c>
    </row>
    <row r="542" spans="5:18" outlineLevel="1">
      <c r="F542" s="576" t="s">
        <v>2079</v>
      </c>
      <c r="G542" s="576"/>
      <c r="H542" s="576"/>
      <c r="I542" s="677"/>
      <c r="J542" s="677"/>
      <c r="K542" s="677">
        <f>'1. Sales'!K349</f>
        <v>0</v>
      </c>
      <c r="L542" s="677"/>
      <c r="M542" s="677"/>
      <c r="N542" s="677">
        <f>'1. Sales'!N349</f>
        <v>0</v>
      </c>
      <c r="O542" s="677">
        <f>'1. Sales'!O349</f>
        <v>219.74590769680003</v>
      </c>
      <c r="P542" s="677">
        <f>'1. Sales'!P349</f>
        <v>2700.6768902781296</v>
      </c>
      <c r="Q542" s="677">
        <f>'1. Sales'!Q349</f>
        <v>2287.6195474116375</v>
      </c>
      <c r="R542" s="677">
        <f>'1. Sales'!R349</f>
        <v>2367.686231571045</v>
      </c>
    </row>
    <row r="543" spans="5:18" outlineLevel="1">
      <c r="F543" s="576" t="s">
        <v>2266</v>
      </c>
      <c r="G543" s="576"/>
      <c r="H543" s="576"/>
      <c r="I543" s="677"/>
      <c r="J543" s="677"/>
      <c r="K543" s="677">
        <v>1303</v>
      </c>
      <c r="L543" s="677"/>
      <c r="M543" s="677"/>
      <c r="N543" s="677">
        <v>1220</v>
      </c>
      <c r="O543" s="677">
        <v>1197</v>
      </c>
      <c r="P543" s="677">
        <v>1192</v>
      </c>
      <c r="Q543" s="677">
        <v>1213</v>
      </c>
      <c r="R543" s="677">
        <v>1217</v>
      </c>
    </row>
    <row r="544" spans="5:18" outlineLevel="1"/>
    <row r="545" spans="5:18" outlineLevel="1"/>
    <row r="546" spans="5:18" outlineLevel="1"/>
    <row r="547" spans="5:18" outlineLevel="1">
      <c r="F547" s="570" t="s">
        <v>2285</v>
      </c>
      <c r="I547" s="660"/>
      <c r="J547" s="660"/>
      <c r="K547" s="660"/>
      <c r="L547" s="660"/>
      <c r="M547" s="660"/>
    </row>
    <row r="548" spans="5:18" outlineLevel="1">
      <c r="F548" s="546" t="s">
        <v>2093</v>
      </c>
      <c r="G548" s="512"/>
      <c r="H548" s="512"/>
      <c r="I548" s="513" t="s">
        <v>2047</v>
      </c>
      <c r="J548" s="513" t="s">
        <v>2048</v>
      </c>
      <c r="K548" s="514" t="s">
        <v>2049</v>
      </c>
      <c r="L548" s="513"/>
      <c r="M548" s="513"/>
      <c r="N548" s="571" t="s">
        <v>2050</v>
      </c>
      <c r="O548" s="571" t="s">
        <v>2051</v>
      </c>
      <c r="P548" s="571" t="s">
        <v>2052</v>
      </c>
      <c r="Q548" s="571" t="s">
        <v>2053</v>
      </c>
      <c r="R548" s="571" t="s">
        <v>2054</v>
      </c>
    </row>
    <row r="549" spans="5:18" outlineLevel="1">
      <c r="E549" s="502" t="s">
        <v>1973</v>
      </c>
      <c r="F549" s="548" t="s">
        <v>1898</v>
      </c>
      <c r="G549" s="539"/>
      <c r="H549" s="539"/>
      <c r="I549" s="663">
        <v>0</v>
      </c>
      <c r="J549" s="663">
        <v>0</v>
      </c>
      <c r="K549" s="664"/>
      <c r="L549" s="663"/>
      <c r="M549" s="663"/>
      <c r="N549" s="663">
        <f>N550+N553+N556</f>
        <v>0</v>
      </c>
      <c r="O549" s="663">
        <f t="shared" ref="O549:R549" si="193">O550+O553+O556</f>
        <v>0</v>
      </c>
      <c r="P549" s="663">
        <f t="shared" si="193"/>
        <v>210.78344973610425</v>
      </c>
      <c r="Q549" s="663">
        <f t="shared" si="193"/>
        <v>343.33505713557611</v>
      </c>
      <c r="R549" s="663">
        <f t="shared" si="193"/>
        <v>385.05203195088274</v>
      </c>
    </row>
    <row r="550" spans="5:18" ht="12.75" outlineLevel="1" thickBot="1">
      <c r="F550" s="520" t="s">
        <v>2258</v>
      </c>
      <c r="I550" s="660"/>
      <c r="J550" s="660"/>
      <c r="K550" s="665"/>
      <c r="L550" s="660"/>
      <c r="M550" s="660"/>
      <c r="N550" s="660">
        <f t="shared" ref="N550:R550" si="194">MAX(N552,N551)</f>
        <v>0</v>
      </c>
      <c r="O550" s="660">
        <f t="shared" si="194"/>
        <v>0</v>
      </c>
      <c r="P550" s="660">
        <f t="shared" si="194"/>
        <v>69.533333333333331</v>
      </c>
      <c r="Q550" s="660">
        <f t="shared" si="194"/>
        <v>121.3</v>
      </c>
      <c r="R550" s="660">
        <f t="shared" si="194"/>
        <v>176.19774331859477</v>
      </c>
    </row>
    <row r="551" spans="5:18" ht="12.75" outlineLevel="1" thickBot="1">
      <c r="F551" s="681" t="s">
        <v>2262</v>
      </c>
      <c r="G551" s="582"/>
      <c r="I551" s="660"/>
      <c r="J551" s="660"/>
      <c r="K551" s="665"/>
      <c r="L551" s="660"/>
      <c r="M551" s="660"/>
      <c r="N551" s="660"/>
      <c r="O551" s="660"/>
      <c r="P551" s="660">
        <f>O561*7%</f>
        <v>0</v>
      </c>
      <c r="Q551" s="660">
        <f t="shared" ref="Q551:R551" si="195">P561*7%</f>
        <v>112.09019005706071</v>
      </c>
      <c r="R551" s="660">
        <f t="shared" si="195"/>
        <v>176.19774331859477</v>
      </c>
    </row>
    <row r="552" spans="5:18" ht="12.75" outlineLevel="1" thickBot="1">
      <c r="F552" s="681" t="s">
        <v>2274</v>
      </c>
      <c r="G552" s="700"/>
      <c r="I552" s="660"/>
      <c r="J552" s="660"/>
      <c r="K552" s="665"/>
      <c r="L552" s="660"/>
      <c r="M552" s="660"/>
      <c r="N552" s="660"/>
      <c r="O552" s="660"/>
      <c r="P552" s="660">
        <f>100000*P562/10^6*7/12</f>
        <v>69.533333333333331</v>
      </c>
      <c r="Q552" s="660">
        <f t="shared" ref="Q552:R552" si="196">100000*Q562/10^6</f>
        <v>121.3</v>
      </c>
      <c r="R552" s="660">
        <f t="shared" si="196"/>
        <v>121.7</v>
      </c>
    </row>
    <row r="553" spans="5:18" ht="12.75" outlineLevel="1" thickBot="1">
      <c r="F553" s="520" t="s">
        <v>1977</v>
      </c>
      <c r="I553" s="660"/>
      <c r="J553" s="660"/>
      <c r="K553" s="665"/>
      <c r="L553" s="660"/>
      <c r="M553" s="660"/>
      <c r="N553" s="660"/>
      <c r="O553" s="660">
        <f t="shared" ref="O553" si="197">SUM(O554:O555)</f>
        <v>0</v>
      </c>
      <c r="P553" s="660">
        <f t="shared" ref="P553:R553" si="198">SUM(P554:P555)</f>
        <v>112.09019005706071</v>
      </c>
      <c r="Q553" s="660">
        <f t="shared" si="198"/>
        <v>176.19774331859477</v>
      </c>
      <c r="R553" s="660">
        <f t="shared" si="198"/>
        <v>165.73803620997316</v>
      </c>
    </row>
    <row r="554" spans="5:18" ht="12.75" outlineLevel="1" thickBot="1">
      <c r="F554" s="681" t="s">
        <v>2280</v>
      </c>
      <c r="G554" s="582"/>
      <c r="I554" s="660"/>
      <c r="J554" s="660"/>
      <c r="K554" s="665"/>
      <c r="L554" s="660"/>
      <c r="M554" s="660"/>
      <c r="N554" s="660"/>
      <c r="O554" s="660"/>
      <c r="P554" s="660">
        <f>P561*7%</f>
        <v>112.09019005706071</v>
      </c>
      <c r="Q554" s="660">
        <f t="shared" ref="Q554:R554" si="199">Q561*7%</f>
        <v>176.19774331859477</v>
      </c>
      <c r="R554" s="660">
        <f t="shared" si="199"/>
        <v>165.73803620997316</v>
      </c>
    </row>
    <row r="555" spans="5:18" ht="12.75" outlineLevel="1" thickBot="1">
      <c r="F555" s="681" t="s">
        <v>2281</v>
      </c>
      <c r="G555" s="701"/>
      <c r="I555" s="660"/>
      <c r="J555" s="660"/>
      <c r="K555" s="665"/>
      <c r="L555" s="660"/>
      <c r="M555" s="660"/>
      <c r="N555" s="660"/>
      <c r="O555" s="660"/>
      <c r="P555" s="660">
        <v>0</v>
      </c>
      <c r="Q555" s="660">
        <v>0</v>
      </c>
      <c r="R555" s="660">
        <v>0</v>
      </c>
    </row>
    <row r="556" spans="5:18" outlineLevel="1">
      <c r="F556" s="552" t="s">
        <v>1895</v>
      </c>
      <c r="G556" s="553"/>
      <c r="H556" s="553"/>
      <c r="I556" s="666"/>
      <c r="J556" s="666"/>
      <c r="K556" s="667"/>
      <c r="L556" s="666"/>
      <c r="M556" s="666"/>
      <c r="N556" s="666"/>
      <c r="O556" s="666"/>
      <c r="P556" s="666">
        <f>P561*P560</f>
        <v>29.159926345710211</v>
      </c>
      <c r="Q556" s="666">
        <f t="shared" ref="Q556:R556" si="200">Q561*Q560</f>
        <v>45.837313816981379</v>
      </c>
      <c r="R556" s="666">
        <f t="shared" si="200"/>
        <v>43.116252422314794</v>
      </c>
    </row>
    <row r="557" spans="5:18" ht="12.75" outlineLevel="1" thickBot="1">
      <c r="E557" s="702"/>
      <c r="F557" s="688" t="s">
        <v>2199</v>
      </c>
      <c r="G557" s="688"/>
      <c r="H557" s="688"/>
      <c r="I557" s="688"/>
      <c r="J557" s="688"/>
      <c r="K557" s="673"/>
      <c r="L557" s="672"/>
      <c r="M557" s="672"/>
      <c r="N557" s="688"/>
      <c r="O557" s="688"/>
      <c r="P557" s="688">
        <v>0.13010971504588636</v>
      </c>
      <c r="Q557" s="688">
        <v>0.13486293525831428</v>
      </c>
      <c r="R557" s="688">
        <v>0.16284663122334309</v>
      </c>
    </row>
    <row r="558" spans="5:18" ht="12.75" outlineLevel="1" thickBot="1">
      <c r="E558" s="702"/>
      <c r="F558" s="698" t="s">
        <v>2259</v>
      </c>
      <c r="G558" s="582"/>
      <c r="H558" s="688"/>
      <c r="I558" s="672"/>
      <c r="J558" s="672"/>
      <c r="K558" s="673"/>
      <c r="L558" s="672"/>
      <c r="M558" s="672"/>
      <c r="N558" s="688"/>
      <c r="O558" s="688"/>
      <c r="P558" s="688">
        <v>4.189942525013686E-2</v>
      </c>
      <c r="Q558" s="688">
        <v>4.6652645462564757E-2</v>
      </c>
      <c r="R558" s="688">
        <v>7.4636341427593567E-2</v>
      </c>
    </row>
    <row r="559" spans="5:18" ht="12.75" outlineLevel="1" thickBot="1">
      <c r="E559" s="702"/>
      <c r="F559" s="698" t="s">
        <v>1616</v>
      </c>
      <c r="G559" s="582"/>
      <c r="H559" s="688"/>
      <c r="I559" s="672"/>
      <c r="J559" s="672"/>
      <c r="K559" s="673"/>
      <c r="L559" s="672"/>
      <c r="M559" s="672"/>
      <c r="N559" s="688"/>
      <c r="O559" s="688"/>
      <c r="P559" s="688">
        <v>7.0000000000000007E-2</v>
      </c>
      <c r="Q559" s="688">
        <v>7.0000000000000007E-2</v>
      </c>
      <c r="R559" s="688">
        <v>7.0000000000000007E-2</v>
      </c>
    </row>
    <row r="560" spans="5:18" ht="12.75" outlineLevel="1" thickBot="1">
      <c r="E560" s="702"/>
      <c r="F560" s="699" t="s">
        <v>1614</v>
      </c>
      <c r="G560" s="582"/>
      <c r="H560" s="675"/>
      <c r="I560" s="675"/>
      <c r="J560" s="675"/>
      <c r="K560" s="676"/>
      <c r="L560" s="675"/>
      <c r="M560" s="675"/>
      <c r="N560" s="675"/>
      <c r="O560" s="675"/>
      <c r="P560" s="675">
        <v>1.8210289795749502E-2</v>
      </c>
      <c r="Q560" s="675">
        <v>1.8210289795749502E-2</v>
      </c>
      <c r="R560" s="675">
        <v>1.8210289795749502E-2</v>
      </c>
    </row>
    <row r="561" spans="5:18" outlineLevel="1">
      <c r="F561" s="576" t="s">
        <v>1973</v>
      </c>
      <c r="G561" s="576"/>
      <c r="H561" s="576"/>
      <c r="I561" s="677"/>
      <c r="J561" s="677"/>
      <c r="K561" s="677">
        <f>'1. Sales'!K394</f>
        <v>0</v>
      </c>
      <c r="L561" s="677"/>
      <c r="M561" s="677"/>
      <c r="N561" s="677">
        <f>'1. Sales'!N394</f>
        <v>0</v>
      </c>
      <c r="O561" s="677">
        <f>'1. Sales'!O394</f>
        <v>0</v>
      </c>
      <c r="P561" s="677">
        <f>'1. Sales'!P394</f>
        <v>1601.2884293865814</v>
      </c>
      <c r="Q561" s="677">
        <f>'1. Sales'!Q394</f>
        <v>2517.1106188370682</v>
      </c>
      <c r="R561" s="677">
        <f>'1. Sales'!R394</f>
        <v>2367.686231571045</v>
      </c>
    </row>
    <row r="562" spans="5:18" outlineLevel="1">
      <c r="F562" s="576" t="s">
        <v>2266</v>
      </c>
      <c r="G562" s="576"/>
      <c r="H562" s="576"/>
      <c r="I562" s="677"/>
      <c r="J562" s="677"/>
      <c r="K562" s="677">
        <v>1303</v>
      </c>
      <c r="L562" s="677"/>
      <c r="M562" s="677"/>
      <c r="N562" s="677">
        <v>1220</v>
      </c>
      <c r="O562" s="677">
        <v>1197</v>
      </c>
      <c r="P562" s="677">
        <v>1192</v>
      </c>
      <c r="Q562" s="677">
        <v>1213</v>
      </c>
      <c r="R562" s="677">
        <v>1217</v>
      </c>
    </row>
    <row r="563" spans="5:18" outlineLevel="1">
      <c r="I563" s="509"/>
      <c r="J563" s="509"/>
      <c r="K563" s="509"/>
      <c r="L563" s="509"/>
      <c r="M563" s="509"/>
      <c r="N563" s="509"/>
      <c r="O563" s="509"/>
      <c r="P563" s="509"/>
      <c r="Q563" s="509"/>
      <c r="R563" s="509"/>
    </row>
    <row r="564" spans="5:18" outlineLevel="1">
      <c r="I564" s="509"/>
      <c r="J564" s="509"/>
      <c r="K564" s="509"/>
      <c r="L564" s="509"/>
      <c r="M564" s="509"/>
      <c r="N564" s="509"/>
      <c r="O564" s="509"/>
      <c r="P564" s="509"/>
      <c r="Q564" s="509"/>
      <c r="R564" s="509"/>
    </row>
    <row r="565" spans="5:18" outlineLevel="1">
      <c r="I565" s="509"/>
      <c r="J565" s="509"/>
      <c r="K565" s="509"/>
      <c r="L565" s="509"/>
      <c r="M565" s="509"/>
      <c r="N565" s="509"/>
      <c r="O565" s="509"/>
      <c r="P565" s="509"/>
      <c r="Q565" s="509"/>
      <c r="R565" s="509"/>
    </row>
    <row r="566" spans="5:18" outlineLevel="1">
      <c r="F566" s="570" t="s">
        <v>2286</v>
      </c>
      <c r="I566" s="660"/>
      <c r="J566" s="660"/>
      <c r="K566" s="660"/>
      <c r="L566" s="660"/>
      <c r="M566" s="660"/>
    </row>
    <row r="567" spans="5:18" outlineLevel="1">
      <c r="F567" s="546" t="s">
        <v>2093</v>
      </c>
      <c r="G567" s="512"/>
      <c r="H567" s="512"/>
      <c r="I567" s="513" t="s">
        <v>2047</v>
      </c>
      <c r="J567" s="513" t="s">
        <v>2048</v>
      </c>
      <c r="K567" s="514" t="s">
        <v>2049</v>
      </c>
      <c r="L567" s="513"/>
      <c r="M567" s="513"/>
      <c r="N567" s="571" t="s">
        <v>2050</v>
      </c>
      <c r="O567" s="571" t="s">
        <v>2051</v>
      </c>
      <c r="P567" s="571" t="s">
        <v>2052</v>
      </c>
      <c r="Q567" s="571" t="s">
        <v>2053</v>
      </c>
      <c r="R567" s="571" t="s">
        <v>2054</v>
      </c>
    </row>
    <row r="568" spans="5:18" outlineLevel="1">
      <c r="E568" s="502" t="s">
        <v>1974</v>
      </c>
      <c r="F568" s="548" t="s">
        <v>1898</v>
      </c>
      <c r="G568" s="539"/>
      <c r="H568" s="539"/>
      <c r="I568" s="663">
        <v>0</v>
      </c>
      <c r="J568" s="663">
        <v>0</v>
      </c>
      <c r="K568" s="664"/>
      <c r="L568" s="663"/>
      <c r="M568" s="663"/>
      <c r="N568" s="663"/>
      <c r="O568" s="663"/>
      <c r="P568" s="663">
        <f t="shared" ref="P568:R568" si="201">P569+P572+P575</f>
        <v>31.436349385096005</v>
      </c>
      <c r="Q568" s="663">
        <f t="shared" si="201"/>
        <v>383.79499102747303</v>
      </c>
      <c r="R568" s="663">
        <f t="shared" si="201"/>
        <v>418.03749908600923</v>
      </c>
    </row>
    <row r="569" spans="5:18" ht="12.75" outlineLevel="1" thickBot="1">
      <c r="F569" s="520" t="s">
        <v>2258</v>
      </c>
      <c r="I569" s="660"/>
      <c r="J569" s="660"/>
      <c r="K569" s="665"/>
      <c r="L569" s="660"/>
      <c r="M569" s="660"/>
      <c r="N569" s="660"/>
      <c r="O569" s="660"/>
      <c r="P569" s="660">
        <f t="shared" ref="P569:R569" si="202">MAX(P571,P570)</f>
        <v>9.9333333333333336</v>
      </c>
      <c r="Q569" s="660">
        <f t="shared" si="202"/>
        <v>121.3</v>
      </c>
      <c r="R569" s="660">
        <f t="shared" si="202"/>
        <v>195.474993318331</v>
      </c>
    </row>
    <row r="570" spans="5:18" ht="12.75" outlineLevel="1" thickBot="1">
      <c r="F570" s="681" t="s">
        <v>2262</v>
      </c>
      <c r="G570" s="582"/>
      <c r="I570" s="660"/>
      <c r="J570" s="660"/>
      <c r="K570" s="665"/>
      <c r="L570" s="660"/>
      <c r="M570" s="660"/>
      <c r="N570" s="660"/>
      <c r="O570" s="660"/>
      <c r="P570" s="660">
        <f>O580*7%</f>
        <v>0</v>
      </c>
      <c r="Q570" s="660">
        <f t="shared" ref="Q570:R570" si="203">P580*7%</f>
        <v>16.01288429386582</v>
      </c>
      <c r="R570" s="660">
        <f t="shared" si="203"/>
        <v>195.474993318331</v>
      </c>
    </row>
    <row r="571" spans="5:18" ht="12.75" outlineLevel="1" thickBot="1">
      <c r="F571" s="681" t="s">
        <v>2274</v>
      </c>
      <c r="G571" s="700"/>
      <c r="I571" s="660"/>
      <c r="J571" s="660"/>
      <c r="K571" s="665"/>
      <c r="L571" s="660"/>
      <c r="M571" s="660"/>
      <c r="N571" s="660"/>
      <c r="O571" s="660"/>
      <c r="P571" s="660">
        <f>100000*P581/10^6*1/12</f>
        <v>9.9333333333333336</v>
      </c>
      <c r="Q571" s="660">
        <f t="shared" ref="Q571:R571" si="204">100000*Q581/10^6</f>
        <v>121.3</v>
      </c>
      <c r="R571" s="660">
        <f t="shared" si="204"/>
        <v>121.7</v>
      </c>
    </row>
    <row r="572" spans="5:18" ht="12.75" outlineLevel="1" thickBot="1">
      <c r="F572" s="520" t="s">
        <v>1977</v>
      </c>
      <c r="I572" s="660"/>
      <c r="J572" s="660"/>
      <c r="K572" s="665"/>
      <c r="L572" s="660"/>
      <c r="M572" s="660"/>
      <c r="N572" s="660"/>
      <c r="O572" s="660"/>
      <c r="P572" s="660">
        <f>SUM(P573:P574)</f>
        <v>16.01288429386582</v>
      </c>
      <c r="Q572" s="660">
        <f t="shared" ref="Q572:R572" si="205">SUM(Q573:Q574)</f>
        <v>195.474993318331</v>
      </c>
      <c r="R572" s="660">
        <f t="shared" si="205"/>
        <v>165.73803620997316</v>
      </c>
    </row>
    <row r="573" spans="5:18" ht="12.75" outlineLevel="1" thickBot="1">
      <c r="F573" s="681" t="s">
        <v>2280</v>
      </c>
      <c r="G573" s="582"/>
      <c r="I573" s="660"/>
      <c r="J573" s="660"/>
      <c r="K573" s="665"/>
      <c r="L573" s="660"/>
      <c r="M573" s="660"/>
      <c r="N573" s="660"/>
      <c r="O573" s="660"/>
      <c r="P573" s="660">
        <f>P580*7%</f>
        <v>16.01288429386582</v>
      </c>
      <c r="Q573" s="660">
        <f t="shared" ref="Q573:R573" si="206">Q580*7%</f>
        <v>195.474993318331</v>
      </c>
      <c r="R573" s="660">
        <f t="shared" si="206"/>
        <v>165.73803620997316</v>
      </c>
    </row>
    <row r="574" spans="5:18" ht="12.75" outlineLevel="1" thickBot="1">
      <c r="F574" s="681" t="s">
        <v>2281</v>
      </c>
      <c r="G574" s="701"/>
      <c r="I574" s="660"/>
      <c r="J574" s="660"/>
      <c r="K574" s="665"/>
      <c r="L574" s="660"/>
      <c r="M574" s="660"/>
      <c r="N574" s="660"/>
      <c r="O574" s="660"/>
      <c r="P574" s="660">
        <v>0</v>
      </c>
      <c r="Q574" s="660">
        <v>0</v>
      </c>
      <c r="R574" s="660">
        <v>0</v>
      </c>
    </row>
    <row r="575" spans="5:18" outlineLevel="1">
      <c r="F575" s="552" t="s">
        <v>1895</v>
      </c>
      <c r="G575" s="553"/>
      <c r="H575" s="553"/>
      <c r="I575" s="666"/>
      <c r="J575" s="666"/>
      <c r="K575" s="667"/>
      <c r="L575" s="666"/>
      <c r="M575" s="666"/>
      <c r="N575" s="666"/>
      <c r="O575" s="666"/>
      <c r="P575" s="666">
        <f>P580*P579</f>
        <v>5.4901317578968518</v>
      </c>
      <c r="Q575" s="666">
        <f t="shared" ref="Q575:R575" si="207">Q580*Q579</f>
        <v>67.019997709142061</v>
      </c>
      <c r="R575" s="666">
        <f t="shared" si="207"/>
        <v>56.824469557705079</v>
      </c>
    </row>
    <row r="576" spans="5:18" ht="12.75" outlineLevel="1" thickBot="1">
      <c r="E576" s="702"/>
      <c r="F576" s="688" t="s">
        <v>2199</v>
      </c>
      <c r="G576" s="688"/>
      <c r="H576" s="688"/>
      <c r="I576" s="688"/>
      <c r="J576" s="688"/>
      <c r="K576" s="673"/>
      <c r="L576" s="672"/>
      <c r="M576" s="672"/>
      <c r="N576" s="688"/>
      <c r="O576" s="688"/>
      <c r="P576" s="688">
        <v>0.13010971504588636</v>
      </c>
      <c r="Q576" s="688">
        <v>0.13014141354420497</v>
      </c>
      <c r="R576" s="688">
        <v>0.1712508206466003</v>
      </c>
    </row>
    <row r="577" spans="5:18" ht="12.75" outlineLevel="1" thickBot="1">
      <c r="E577" s="702"/>
      <c r="F577" s="698" t="s">
        <v>2259</v>
      </c>
      <c r="G577" s="582"/>
      <c r="H577" s="688"/>
      <c r="I577" s="672"/>
      <c r="J577" s="672"/>
      <c r="K577" s="673"/>
      <c r="L577" s="672"/>
      <c r="M577" s="672"/>
      <c r="N577" s="688"/>
      <c r="O577" s="688"/>
      <c r="P577" s="688">
        <v>4.189942525013686E-2</v>
      </c>
      <c r="Q577" s="688">
        <v>4.1931123748455458E-2</v>
      </c>
      <c r="R577" s="688">
        <v>8.304053085085078E-2</v>
      </c>
    </row>
    <row r="578" spans="5:18" ht="12.75" outlineLevel="1" thickBot="1">
      <c r="E578" s="702"/>
      <c r="F578" s="698" t="s">
        <v>1616</v>
      </c>
      <c r="G578" s="582"/>
      <c r="H578" s="688"/>
      <c r="I578" s="672"/>
      <c r="J578" s="672"/>
      <c r="K578" s="673"/>
      <c r="L578" s="672"/>
      <c r="M578" s="672"/>
      <c r="N578" s="688"/>
      <c r="O578" s="688"/>
      <c r="P578" s="688">
        <v>7.0000000000000007E-2</v>
      </c>
      <c r="Q578" s="688">
        <v>7.0000000000000007E-2</v>
      </c>
      <c r="R578" s="688">
        <v>7.0000000000000007E-2</v>
      </c>
    </row>
    <row r="579" spans="5:18" ht="12.75" outlineLevel="1" thickBot="1">
      <c r="E579" s="702"/>
      <c r="F579" s="699" t="s">
        <v>1614</v>
      </c>
      <c r="G579" s="582"/>
      <c r="H579" s="675"/>
      <c r="I579" s="675"/>
      <c r="J579" s="675"/>
      <c r="K579" s="676"/>
      <c r="L579" s="675"/>
      <c r="M579" s="675"/>
      <c r="N579" s="675"/>
      <c r="O579" s="675"/>
      <c r="P579" s="675">
        <f>P465</f>
        <v>2.4E-2</v>
      </c>
      <c r="Q579" s="675">
        <f t="shared" ref="Q579:R579" si="208">Q465</f>
        <v>2.4E-2</v>
      </c>
      <c r="R579" s="675">
        <f t="shared" si="208"/>
        <v>2.4E-2</v>
      </c>
    </row>
    <row r="580" spans="5:18" outlineLevel="1">
      <c r="F580" s="576" t="s">
        <v>1974</v>
      </c>
      <c r="G580" s="576"/>
      <c r="H580" s="576"/>
      <c r="I580" s="677"/>
      <c r="J580" s="677"/>
      <c r="K580" s="677">
        <f>'1. Sales'!K439</f>
        <v>0</v>
      </c>
      <c r="L580" s="677"/>
      <c r="M580" s="677"/>
      <c r="N580" s="677">
        <f>'1. Sales'!N439</f>
        <v>0</v>
      </c>
      <c r="O580" s="677">
        <f>'1. Sales'!O439</f>
        <v>0</v>
      </c>
      <c r="P580" s="677">
        <f>'1. Sales'!P439</f>
        <v>228.75548991236883</v>
      </c>
      <c r="Q580" s="677">
        <f>'1. Sales'!Q439</f>
        <v>2792.4999045475856</v>
      </c>
      <c r="R580" s="677">
        <f>'1. Sales'!R439</f>
        <v>2367.686231571045</v>
      </c>
    </row>
    <row r="581" spans="5:18" outlineLevel="1">
      <c r="F581" s="576" t="s">
        <v>2266</v>
      </c>
      <c r="G581" s="576"/>
      <c r="H581" s="576"/>
      <c r="I581" s="677"/>
      <c r="J581" s="677"/>
      <c r="K581" s="677">
        <v>1303</v>
      </c>
      <c r="L581" s="677"/>
      <c r="M581" s="677"/>
      <c r="N581" s="677">
        <v>1220</v>
      </c>
      <c r="O581" s="677">
        <v>1197</v>
      </c>
      <c r="P581" s="677">
        <v>1192</v>
      </c>
      <c r="Q581" s="677">
        <v>1213</v>
      </c>
      <c r="R581" s="677">
        <v>1217</v>
      </c>
    </row>
    <row r="582" spans="5:18" outlineLevel="1">
      <c r="F582" s="576"/>
      <c r="G582" s="576"/>
      <c r="H582" s="576"/>
      <c r="I582" s="677"/>
      <c r="J582" s="677"/>
      <c r="K582" s="677"/>
      <c r="L582" s="677"/>
      <c r="M582" s="677"/>
      <c r="N582" s="677"/>
      <c r="O582" s="677"/>
      <c r="P582" s="677"/>
      <c r="Q582" s="677"/>
      <c r="R582" s="677"/>
    </row>
    <row r="583" spans="5:18" outlineLevel="1">
      <c r="F583" s="576"/>
      <c r="G583" s="576"/>
      <c r="H583" s="576"/>
      <c r="I583" s="677"/>
      <c r="J583" s="677"/>
      <c r="K583" s="677"/>
      <c r="L583" s="677"/>
      <c r="M583" s="677"/>
      <c r="N583" s="677"/>
      <c r="O583" s="677"/>
      <c r="P583" s="677"/>
      <c r="Q583" s="677"/>
      <c r="R583" s="677"/>
    </row>
    <row r="584" spans="5:18" outlineLevel="1">
      <c r="F584" s="576"/>
      <c r="G584" s="576"/>
      <c r="H584" s="576"/>
      <c r="I584" s="677"/>
      <c r="J584" s="677"/>
      <c r="K584" s="677"/>
      <c r="L584" s="677"/>
      <c r="M584" s="677"/>
      <c r="N584" s="677"/>
      <c r="O584" s="677"/>
      <c r="P584" s="677"/>
      <c r="Q584" s="677"/>
      <c r="R584" s="677"/>
    </row>
    <row r="585" spans="5:18" outlineLevel="1">
      <c r="F585" s="570" t="s">
        <v>2287</v>
      </c>
      <c r="I585" s="660"/>
      <c r="J585" s="660"/>
      <c r="K585" s="660"/>
      <c r="L585" s="660"/>
      <c r="M585" s="660"/>
    </row>
    <row r="586" spans="5:18" outlineLevel="1">
      <c r="F586" s="546" t="s">
        <v>2093</v>
      </c>
      <c r="G586" s="512"/>
      <c r="H586" s="512"/>
      <c r="I586" s="513" t="s">
        <v>2047</v>
      </c>
      <c r="J586" s="513" t="s">
        <v>2048</v>
      </c>
      <c r="K586" s="514" t="s">
        <v>2049</v>
      </c>
      <c r="L586" s="513"/>
      <c r="M586" s="513"/>
      <c r="N586" s="571" t="s">
        <v>2050</v>
      </c>
      <c r="O586" s="571" t="s">
        <v>2051</v>
      </c>
      <c r="P586" s="571" t="s">
        <v>2052</v>
      </c>
      <c r="Q586" s="571" t="s">
        <v>2053</v>
      </c>
      <c r="R586" s="571" t="s">
        <v>2054</v>
      </c>
    </row>
    <row r="587" spans="5:18" outlineLevel="1">
      <c r="E587" s="502" t="s">
        <v>1975</v>
      </c>
      <c r="F587" s="548" t="s">
        <v>1898</v>
      </c>
      <c r="G587" s="539"/>
      <c r="H587" s="539"/>
      <c r="I587" s="663">
        <v>0</v>
      </c>
      <c r="J587" s="663">
        <v>0</v>
      </c>
      <c r="K587" s="664"/>
      <c r="L587" s="663"/>
      <c r="M587" s="663"/>
      <c r="N587" s="663"/>
      <c r="O587" s="663"/>
      <c r="P587" s="663">
        <f t="shared" ref="P587:R587" si="209">P588+P591+P594</f>
        <v>0</v>
      </c>
      <c r="Q587" s="663">
        <f t="shared" si="209"/>
        <v>216.46254146398803</v>
      </c>
      <c r="R587" s="663">
        <f t="shared" si="209"/>
        <v>349.81471063456939</v>
      </c>
    </row>
    <row r="588" spans="5:18" ht="12.75" outlineLevel="1" thickBot="1">
      <c r="F588" s="520" t="s">
        <v>2258</v>
      </c>
      <c r="I588" s="660"/>
      <c r="J588" s="660"/>
      <c r="K588" s="665"/>
      <c r="L588" s="660"/>
      <c r="M588" s="660"/>
      <c r="N588" s="660"/>
      <c r="O588" s="660"/>
      <c r="P588" s="660"/>
      <c r="Q588" s="660">
        <f t="shared" ref="Q588:R588" si="210">MAX(Q590,Q589)</f>
        <v>70.75833333333334</v>
      </c>
      <c r="R588" s="660">
        <f t="shared" si="210"/>
        <v>121.7</v>
      </c>
    </row>
    <row r="589" spans="5:18" ht="12.75" outlineLevel="1" thickBot="1">
      <c r="F589" s="681" t="s">
        <v>2262</v>
      </c>
      <c r="G589" s="582"/>
      <c r="I589" s="660"/>
      <c r="J589" s="660"/>
      <c r="K589" s="665"/>
      <c r="L589" s="660"/>
      <c r="M589" s="660"/>
      <c r="N589" s="660"/>
      <c r="O589" s="660"/>
      <c r="P589" s="660"/>
      <c r="Q589" s="660">
        <f>P599*7%</f>
        <v>0</v>
      </c>
      <c r="R589" s="660">
        <f>Q599*7%</f>
        <v>115.62477113228226</v>
      </c>
    </row>
    <row r="590" spans="5:18" ht="12.75" outlineLevel="1" thickBot="1">
      <c r="F590" s="681" t="s">
        <v>2274</v>
      </c>
      <c r="G590" s="700"/>
      <c r="I590" s="660"/>
      <c r="J590" s="660"/>
      <c r="K590" s="665"/>
      <c r="L590" s="660"/>
      <c r="M590" s="660"/>
      <c r="N590" s="660"/>
      <c r="O590" s="660"/>
      <c r="P590" s="660"/>
      <c r="Q590" s="660">
        <f>100000*Q600/10^6*7/12</f>
        <v>70.75833333333334</v>
      </c>
      <c r="R590" s="660">
        <f t="shared" ref="R590" si="211">100000*R600/10^6</f>
        <v>121.7</v>
      </c>
    </row>
    <row r="591" spans="5:18" ht="12.75" outlineLevel="1" thickBot="1">
      <c r="F591" s="520" t="s">
        <v>1977</v>
      </c>
      <c r="I591" s="660"/>
      <c r="J591" s="660"/>
      <c r="K591" s="665"/>
      <c r="L591" s="660"/>
      <c r="M591" s="660"/>
      <c r="N591" s="660"/>
      <c r="O591" s="660"/>
      <c r="P591" s="660"/>
      <c r="Q591" s="660">
        <f t="shared" ref="Q591" si="212">SUM(Q592:Q593)</f>
        <v>115.62477113228226</v>
      </c>
      <c r="R591" s="660">
        <f t="shared" ref="R591" si="213">SUM(R592:R593)</f>
        <v>181.02230228915192</v>
      </c>
    </row>
    <row r="592" spans="5:18" ht="12.75" outlineLevel="1" thickBot="1">
      <c r="F592" s="681" t="s">
        <v>2280</v>
      </c>
      <c r="G592" s="582"/>
      <c r="I592" s="660"/>
      <c r="J592" s="660"/>
      <c r="K592" s="665"/>
      <c r="L592" s="660"/>
      <c r="M592" s="660"/>
      <c r="N592" s="660"/>
      <c r="O592" s="660"/>
      <c r="P592" s="660"/>
      <c r="Q592" s="660">
        <f>Q599*7%</f>
        <v>115.62477113228226</v>
      </c>
      <c r="R592" s="660">
        <f>R599*7%</f>
        <v>181.02230228915192</v>
      </c>
    </row>
    <row r="593" spans="5:18" ht="12.75" outlineLevel="1" thickBot="1">
      <c r="F593" s="681" t="s">
        <v>2281</v>
      </c>
      <c r="G593" s="701"/>
      <c r="I593" s="660"/>
      <c r="J593" s="660"/>
      <c r="K593" s="665"/>
      <c r="L593" s="660"/>
      <c r="M593" s="660"/>
      <c r="N593" s="660"/>
      <c r="O593" s="660"/>
      <c r="P593" s="660"/>
      <c r="Q593" s="660">
        <v>0</v>
      </c>
      <c r="R593" s="660">
        <v>0</v>
      </c>
    </row>
    <row r="594" spans="5:18" outlineLevel="1">
      <c r="F594" s="552" t="s">
        <v>1895</v>
      </c>
      <c r="G594" s="553"/>
      <c r="H594" s="553"/>
      <c r="I594" s="666"/>
      <c r="J594" s="666"/>
      <c r="K594" s="667"/>
      <c r="L594" s="666"/>
      <c r="M594" s="666"/>
      <c r="N594" s="666"/>
      <c r="O594" s="666"/>
      <c r="P594" s="666"/>
      <c r="Q594" s="666">
        <f>Q599*Q598</f>
        <v>30.079436998372444</v>
      </c>
      <c r="R594" s="666">
        <f>R599*R598</f>
        <v>47.092408345417489</v>
      </c>
    </row>
    <row r="595" spans="5:18" ht="12.75" outlineLevel="1" thickBot="1">
      <c r="E595" s="702"/>
      <c r="F595" s="688" t="s">
        <v>2199</v>
      </c>
      <c r="G595" s="688"/>
      <c r="H595" s="688"/>
      <c r="I595" s="688"/>
      <c r="J595" s="688"/>
      <c r="K595" s="673"/>
      <c r="L595" s="672"/>
      <c r="M595" s="672"/>
      <c r="N595" s="688"/>
      <c r="O595" s="688"/>
      <c r="P595" s="688"/>
      <c r="Q595" s="688">
        <v>0.12944586645479172</v>
      </c>
      <c r="R595" s="688">
        <v>0.13343394936773043</v>
      </c>
    </row>
    <row r="596" spans="5:18" ht="12.75" outlineLevel="1" thickBot="1">
      <c r="E596" s="702"/>
      <c r="F596" s="698" t="s">
        <v>2259</v>
      </c>
      <c r="G596" s="582"/>
      <c r="H596" s="688"/>
      <c r="I596" s="672"/>
      <c r="J596" s="672"/>
      <c r="K596" s="673"/>
      <c r="L596" s="672"/>
      <c r="M596" s="672"/>
      <c r="N596" s="688"/>
      <c r="O596" s="688"/>
      <c r="P596" s="688"/>
      <c r="Q596" s="688">
        <v>4.1235576659042233E-2</v>
      </c>
      <c r="R596" s="688">
        <v>4.522365957198092E-2</v>
      </c>
    </row>
    <row r="597" spans="5:18" ht="12.75" outlineLevel="1" thickBot="1">
      <c r="E597" s="702"/>
      <c r="F597" s="698" t="s">
        <v>1616</v>
      </c>
      <c r="G597" s="582"/>
      <c r="H597" s="688"/>
      <c r="I597" s="672"/>
      <c r="J597" s="672"/>
      <c r="K597" s="673"/>
      <c r="L597" s="672"/>
      <c r="M597" s="672"/>
      <c r="N597" s="688"/>
      <c r="O597" s="688"/>
      <c r="P597" s="688"/>
      <c r="Q597" s="688">
        <v>7.0000000000000007E-2</v>
      </c>
      <c r="R597" s="688">
        <v>7.0000000000000007E-2</v>
      </c>
    </row>
    <row r="598" spans="5:18" ht="12.75" outlineLevel="1" thickBot="1">
      <c r="E598" s="702"/>
      <c r="F598" s="699" t="s">
        <v>1614</v>
      </c>
      <c r="G598" s="582"/>
      <c r="H598" s="675"/>
      <c r="I598" s="675"/>
      <c r="J598" s="675"/>
      <c r="K598" s="676"/>
      <c r="L598" s="675"/>
      <c r="M598" s="675"/>
      <c r="N598" s="675"/>
      <c r="O598" s="675"/>
      <c r="P598" s="675"/>
      <c r="Q598" s="675">
        <v>1.8210289795749502E-2</v>
      </c>
      <c r="R598" s="675">
        <v>1.8210289795749502E-2</v>
      </c>
    </row>
    <row r="599" spans="5:18" outlineLevel="1">
      <c r="F599" s="576" t="s">
        <v>1975</v>
      </c>
      <c r="G599" s="576"/>
      <c r="H599" s="576"/>
      <c r="I599" s="677"/>
      <c r="J599" s="677"/>
      <c r="K599" s="677">
        <f>'1. Sales'!K484</f>
        <v>0</v>
      </c>
      <c r="L599" s="677"/>
      <c r="M599" s="677"/>
      <c r="N599" s="677">
        <f>'1. Sales'!N484</f>
        <v>0</v>
      </c>
      <c r="O599" s="677">
        <f>'1. Sales'!O484</f>
        <v>0</v>
      </c>
      <c r="P599" s="677">
        <f>'1. Sales'!P484</f>
        <v>0</v>
      </c>
      <c r="Q599" s="677">
        <f>'1. Sales'!Q484</f>
        <v>1651.7824447468893</v>
      </c>
      <c r="R599" s="677">
        <f>'1. Sales'!R484</f>
        <v>2586.0328898450271</v>
      </c>
    </row>
    <row r="600" spans="5:18" outlineLevel="1">
      <c r="F600" s="576" t="s">
        <v>2266</v>
      </c>
      <c r="G600" s="576"/>
      <c r="H600" s="576"/>
      <c r="I600" s="677"/>
      <c r="J600" s="677"/>
      <c r="K600" s="677">
        <v>1303</v>
      </c>
      <c r="L600" s="677"/>
      <c r="M600" s="677"/>
      <c r="N600" s="677">
        <v>1220</v>
      </c>
      <c r="O600" s="677">
        <v>1197</v>
      </c>
      <c r="P600" s="677">
        <v>1192</v>
      </c>
      <c r="Q600" s="677">
        <v>1213</v>
      </c>
      <c r="R600" s="677">
        <v>1217</v>
      </c>
    </row>
    <row r="601" spans="5:18" outlineLevel="1">
      <c r="F601" s="576"/>
      <c r="G601" s="576"/>
      <c r="H601" s="576"/>
      <c r="I601" s="677"/>
      <c r="J601" s="677"/>
      <c r="K601" s="677"/>
      <c r="L601" s="677"/>
      <c r="M601" s="677"/>
      <c r="N601" s="677"/>
      <c r="O601" s="677"/>
      <c r="P601" s="677"/>
      <c r="Q601" s="677"/>
      <c r="R601" s="677"/>
    </row>
    <row r="602" spans="5:18" outlineLevel="1">
      <c r="F602" s="576"/>
      <c r="G602" s="576"/>
      <c r="H602" s="576"/>
      <c r="I602" s="677"/>
      <c r="J602" s="677"/>
      <c r="K602" s="677"/>
      <c r="L602" s="677"/>
      <c r="M602" s="677"/>
      <c r="N602" s="677"/>
      <c r="O602" s="677"/>
      <c r="P602" s="677"/>
      <c r="Q602" s="677"/>
      <c r="R602" s="677"/>
    </row>
    <row r="603" spans="5:18" outlineLevel="1">
      <c r="F603" s="576"/>
      <c r="G603" s="576"/>
      <c r="H603" s="576"/>
      <c r="I603" s="677"/>
      <c r="J603" s="677"/>
      <c r="K603" s="677"/>
      <c r="L603" s="677"/>
      <c r="M603" s="677"/>
      <c r="N603" s="677"/>
      <c r="O603" s="677"/>
      <c r="P603" s="677"/>
      <c r="Q603" s="677"/>
      <c r="R603" s="677"/>
    </row>
    <row r="604" spans="5:18" outlineLevel="1">
      <c r="F604" s="570" t="s">
        <v>2288</v>
      </c>
      <c r="I604" s="660"/>
      <c r="J604" s="660"/>
      <c r="K604" s="660"/>
      <c r="L604" s="660"/>
      <c r="M604" s="660"/>
    </row>
    <row r="605" spans="5:18" outlineLevel="1">
      <c r="F605" s="546" t="s">
        <v>2093</v>
      </c>
      <c r="G605" s="512"/>
      <c r="H605" s="512"/>
      <c r="I605" s="513" t="s">
        <v>2047</v>
      </c>
      <c r="J605" s="513" t="s">
        <v>2048</v>
      </c>
      <c r="K605" s="514" t="s">
        <v>2049</v>
      </c>
      <c r="L605" s="513"/>
      <c r="M605" s="513"/>
      <c r="N605" s="571" t="s">
        <v>2050</v>
      </c>
      <c r="O605" s="571" t="s">
        <v>2051</v>
      </c>
      <c r="P605" s="571" t="s">
        <v>2052</v>
      </c>
      <c r="Q605" s="571" t="s">
        <v>2053</v>
      </c>
      <c r="R605" s="571" t="s">
        <v>2054</v>
      </c>
    </row>
    <row r="606" spans="5:18" outlineLevel="1">
      <c r="E606" s="502" t="s">
        <v>1976</v>
      </c>
      <c r="F606" s="548" t="s">
        <v>1898</v>
      </c>
      <c r="G606" s="539"/>
      <c r="H606" s="539"/>
      <c r="I606" s="663">
        <v>0</v>
      </c>
      <c r="J606" s="663">
        <v>0</v>
      </c>
      <c r="K606" s="664"/>
      <c r="L606" s="663"/>
      <c r="M606" s="663"/>
      <c r="N606" s="663"/>
      <c r="O606" s="663"/>
      <c r="P606" s="663"/>
      <c r="Q606" s="663">
        <f t="shared" ref="Q606:R606" si="214">Q607+Q610+Q613</f>
        <v>30.972993384828353</v>
      </c>
      <c r="R606" s="663">
        <f t="shared" si="214"/>
        <v>376.64867873896145</v>
      </c>
    </row>
    <row r="607" spans="5:18" ht="12.75" outlineLevel="1" thickBot="1">
      <c r="F607" s="520" t="s">
        <v>2258</v>
      </c>
      <c r="I607" s="660"/>
      <c r="J607" s="660"/>
      <c r="K607" s="665"/>
      <c r="L607" s="660"/>
      <c r="M607" s="660"/>
      <c r="N607" s="660"/>
      <c r="O607" s="660"/>
      <c r="P607" s="660"/>
      <c r="Q607" s="660">
        <f t="shared" ref="Q607:R607" si="215">MAX(Q609,Q608)</f>
        <v>10.108333333333333</v>
      </c>
      <c r="R607" s="660">
        <f t="shared" si="215"/>
        <v>121.7</v>
      </c>
    </row>
    <row r="608" spans="5:18" ht="12.75" outlineLevel="1" thickBot="1">
      <c r="F608" s="681" t="s">
        <v>2262</v>
      </c>
      <c r="G608" s="582"/>
      <c r="I608" s="660"/>
      <c r="J608" s="660"/>
      <c r="K608" s="665"/>
      <c r="L608" s="660"/>
      <c r="M608" s="660"/>
      <c r="N608" s="660"/>
      <c r="O608" s="660"/>
      <c r="P608" s="660"/>
      <c r="Q608" s="660">
        <v>0</v>
      </c>
      <c r="R608" s="660">
        <v>17.159535300888603</v>
      </c>
    </row>
    <row r="609" spans="5:18" ht="12.75" outlineLevel="1" thickBot="1">
      <c r="F609" s="681" t="s">
        <v>2274</v>
      </c>
      <c r="G609" s="700"/>
      <c r="I609" s="660"/>
      <c r="J609" s="660"/>
      <c r="K609" s="665"/>
      <c r="L609" s="660"/>
      <c r="M609" s="660"/>
      <c r="N609" s="660"/>
      <c r="O609" s="660"/>
      <c r="P609" s="660"/>
      <c r="Q609" s="660">
        <f>100000*Q619/10^6*1/12</f>
        <v>10.108333333333333</v>
      </c>
      <c r="R609" s="660">
        <f t="shared" ref="R609" si="216">100000*R619/10^6</f>
        <v>121.7</v>
      </c>
    </row>
    <row r="610" spans="5:18" ht="12.75" outlineLevel="1" thickBot="1">
      <c r="F610" s="520" t="s">
        <v>1977</v>
      </c>
      <c r="I610" s="660"/>
      <c r="J610" s="660"/>
      <c r="K610" s="665"/>
      <c r="L610" s="660"/>
      <c r="M610" s="660"/>
      <c r="N610" s="660"/>
      <c r="O610" s="660"/>
      <c r="P610" s="660"/>
      <c r="Q610" s="660">
        <f t="shared" ref="Q610" si="217">SUM(Q611:Q612)</f>
        <v>16.557322359857256</v>
      </c>
      <c r="R610" s="660">
        <f t="shared" ref="R610" si="218">SUM(R611:R612)</f>
        <v>202.31661808447259</v>
      </c>
    </row>
    <row r="611" spans="5:18" ht="12.75" outlineLevel="1" thickBot="1">
      <c r="F611" s="681" t="s">
        <v>2280</v>
      </c>
      <c r="G611" s="582"/>
      <c r="I611" s="660"/>
      <c r="J611" s="660"/>
      <c r="K611" s="665"/>
      <c r="L611" s="660"/>
      <c r="M611" s="660"/>
      <c r="N611" s="660"/>
      <c r="O611" s="660"/>
      <c r="P611" s="660"/>
      <c r="Q611" s="660">
        <f>Q618*7%</f>
        <v>16.557322359857256</v>
      </c>
      <c r="R611" s="660">
        <f>R618*7%</f>
        <v>202.31661808447259</v>
      </c>
    </row>
    <row r="612" spans="5:18" ht="12.75" outlineLevel="1" thickBot="1">
      <c r="F612" s="681" t="s">
        <v>2281</v>
      </c>
      <c r="G612" s="701"/>
      <c r="I612" s="660"/>
      <c r="J612" s="660"/>
      <c r="K612" s="665"/>
      <c r="L612" s="660"/>
      <c r="M612" s="660"/>
      <c r="N612" s="660"/>
      <c r="O612" s="660"/>
      <c r="P612" s="660"/>
      <c r="Q612" s="660">
        <v>0</v>
      </c>
      <c r="R612" s="660">
        <v>0</v>
      </c>
    </row>
    <row r="613" spans="5:18" outlineLevel="1">
      <c r="F613" s="552" t="s">
        <v>1895</v>
      </c>
      <c r="G613" s="553"/>
      <c r="H613" s="553"/>
      <c r="I613" s="666"/>
      <c r="J613" s="666"/>
      <c r="K613" s="667"/>
      <c r="L613" s="666"/>
      <c r="M613" s="666"/>
      <c r="N613" s="666"/>
      <c r="O613" s="666"/>
      <c r="P613" s="666"/>
      <c r="Q613" s="666">
        <f>Q618*Q617</f>
        <v>4.3073376916377653</v>
      </c>
      <c r="R613" s="666">
        <f>R618*R617</f>
        <v>52.632060654488861</v>
      </c>
    </row>
    <row r="614" spans="5:18" ht="12.75" outlineLevel="1" thickBot="1">
      <c r="E614" s="702"/>
      <c r="F614" s="688" t="s">
        <v>2199</v>
      </c>
      <c r="G614" s="688"/>
      <c r="H614" s="688"/>
      <c r="I614" s="688"/>
      <c r="J614" s="688"/>
      <c r="K614" s="673"/>
      <c r="L614" s="672"/>
      <c r="M614" s="672"/>
      <c r="N614" s="688"/>
      <c r="O614" s="688"/>
      <c r="P614" s="688"/>
      <c r="Q614" s="688">
        <v>0.12944586645479172</v>
      </c>
      <c r="R614" s="688">
        <v>0.12885704941825313</v>
      </c>
    </row>
    <row r="615" spans="5:18" ht="12.75" outlineLevel="1" thickBot="1">
      <c r="E615" s="702"/>
      <c r="F615" s="698" t="s">
        <v>2259</v>
      </c>
      <c r="G615" s="582"/>
      <c r="H615" s="688"/>
      <c r="I615" s="672"/>
      <c r="J615" s="672"/>
      <c r="K615" s="673"/>
      <c r="L615" s="672"/>
      <c r="M615" s="672"/>
      <c r="N615" s="688"/>
      <c r="O615" s="688"/>
      <c r="P615" s="688"/>
      <c r="Q615" s="688">
        <v>4.123557665904224E-2</v>
      </c>
      <c r="R615" s="688">
        <v>4.0646759622503636E-2</v>
      </c>
    </row>
    <row r="616" spans="5:18" ht="12.75" outlineLevel="1" thickBot="1">
      <c r="E616" s="702"/>
      <c r="F616" s="698" t="s">
        <v>1616</v>
      </c>
      <c r="G616" s="582"/>
      <c r="H616" s="688"/>
      <c r="I616" s="672"/>
      <c r="J616" s="672"/>
      <c r="K616" s="673"/>
      <c r="L616" s="672"/>
      <c r="M616" s="672"/>
      <c r="N616" s="688"/>
      <c r="O616" s="688"/>
      <c r="P616" s="688"/>
      <c r="Q616" s="688">
        <v>6.9999999999999993E-2</v>
      </c>
      <c r="R616" s="688">
        <v>7.0000000000000007E-2</v>
      </c>
    </row>
    <row r="617" spans="5:18" ht="12.75" outlineLevel="1" thickBot="1">
      <c r="E617" s="702"/>
      <c r="F617" s="699" t="s">
        <v>1614</v>
      </c>
      <c r="G617" s="582"/>
      <c r="H617" s="675"/>
      <c r="I617" s="675"/>
      <c r="J617" s="675"/>
      <c r="K617" s="676"/>
      <c r="L617" s="675"/>
      <c r="M617" s="675"/>
      <c r="N617" s="675"/>
      <c r="O617" s="675"/>
      <c r="P617" s="675"/>
      <c r="Q617" s="675">
        <v>1.8210289795749502E-2</v>
      </c>
      <c r="R617" s="675">
        <v>1.8210289795749502E-2</v>
      </c>
    </row>
    <row r="618" spans="5:18" outlineLevel="1">
      <c r="F618" s="576" t="s">
        <v>1976</v>
      </c>
      <c r="G618" s="576"/>
      <c r="H618" s="576"/>
      <c r="I618" s="677"/>
      <c r="J618" s="677"/>
      <c r="K618" s="677">
        <f>'1. Sales'!K529</f>
        <v>0</v>
      </c>
      <c r="L618" s="677"/>
      <c r="M618" s="677"/>
      <c r="N618" s="677">
        <f>'1. Sales'!N529</f>
        <v>0</v>
      </c>
      <c r="O618" s="677">
        <f>'1. Sales'!O529</f>
        <v>0</v>
      </c>
      <c r="P618" s="677">
        <f>'1. Sales'!P529</f>
        <v>0</v>
      </c>
      <c r="Q618" s="677">
        <f>'1. Sales'!Q529</f>
        <v>236.53317656938933</v>
      </c>
      <c r="R618" s="677">
        <f>'1. Sales'!R529</f>
        <v>2890.2374012067512</v>
      </c>
    </row>
    <row r="619" spans="5:18" outlineLevel="1">
      <c r="F619" s="576" t="s">
        <v>2266</v>
      </c>
      <c r="G619" s="576"/>
      <c r="H619" s="576"/>
      <c r="I619" s="677"/>
      <c r="J619" s="677"/>
      <c r="K619" s="677">
        <v>1303</v>
      </c>
      <c r="L619" s="677"/>
      <c r="M619" s="677"/>
      <c r="N619" s="677">
        <v>1220</v>
      </c>
      <c r="O619" s="677">
        <v>1197</v>
      </c>
      <c r="P619" s="677">
        <v>1192</v>
      </c>
      <c r="Q619" s="677">
        <v>1213</v>
      </c>
      <c r="R619" s="677">
        <v>1217</v>
      </c>
    </row>
    <row r="620" spans="5:18" outlineLevel="1"/>
    <row r="626" spans="4:18">
      <c r="D626" s="502" t="s">
        <v>1652</v>
      </c>
      <c r="F626" s="507" t="s">
        <v>2289</v>
      </c>
      <c r="I626" s="660"/>
      <c r="J626" s="660"/>
      <c r="K626" s="660" t="b">
        <v>1</v>
      </c>
      <c r="L626" s="660"/>
      <c r="M626" s="660"/>
      <c r="N626" s="660"/>
      <c r="O626" s="660"/>
      <c r="P626" s="660"/>
      <c r="Q626" s="660"/>
      <c r="R626" s="660"/>
    </row>
    <row r="627" spans="4:18">
      <c r="F627" s="546" t="s">
        <v>2093</v>
      </c>
      <c r="G627" s="547"/>
      <c r="H627" s="512"/>
      <c r="I627" s="513" t="s">
        <v>2047</v>
      </c>
      <c r="J627" s="513" t="s">
        <v>2048</v>
      </c>
      <c r="K627" s="514" t="s">
        <v>2049</v>
      </c>
      <c r="L627" s="513" t="s">
        <v>3118</v>
      </c>
      <c r="M627" s="513" t="s">
        <v>3120</v>
      </c>
      <c r="N627" s="632" t="s">
        <v>2050</v>
      </c>
      <c r="O627" s="632" t="s">
        <v>2051</v>
      </c>
      <c r="P627" s="632" t="s">
        <v>2052</v>
      </c>
      <c r="Q627" s="632" t="s">
        <v>2053</v>
      </c>
      <c r="R627" s="632" t="s">
        <v>2054</v>
      </c>
    </row>
    <row r="628" spans="4:18">
      <c r="F628" s="548" t="s">
        <v>1619</v>
      </c>
      <c r="G628" s="539"/>
      <c r="H628" s="539"/>
      <c r="I628" s="663"/>
      <c r="J628" s="663">
        <v>0</v>
      </c>
      <c r="K628" s="664">
        <f>SUM(K629:K645)</f>
        <v>1011.8099487714286</v>
      </c>
      <c r="L628" s="663">
        <f>SUM(L629:L645)</f>
        <v>615.20132699999999</v>
      </c>
      <c r="M628" s="663">
        <f>SUM(M629:M645)</f>
        <v>442.42499970332852</v>
      </c>
      <c r="N628" s="663">
        <f>SUM(N629:N645)</f>
        <v>1057.6263267033285</v>
      </c>
      <c r="O628" s="663">
        <f t="shared" ref="O628:R628" si="219">SUM(O629:O645)</f>
        <v>1403.4969600947288</v>
      </c>
      <c r="P628" s="663">
        <f t="shared" si="219"/>
        <v>1640.2340264172849</v>
      </c>
      <c r="Q628" s="663">
        <f t="shared" si="219"/>
        <v>1880.3324731480907</v>
      </c>
      <c r="R628" s="663">
        <f t="shared" si="219"/>
        <v>2058.2013434719447</v>
      </c>
    </row>
    <row r="629" spans="4:18">
      <c r="F629" s="520" t="s">
        <v>608</v>
      </c>
      <c r="I629" s="660"/>
      <c r="J629" s="660">
        <v>0</v>
      </c>
      <c r="K629" s="665">
        <f>SUMIF($F$653:$F$981,F629,$K$653:$K$981)</f>
        <v>223.42289351428576</v>
      </c>
      <c r="L629" s="660">
        <f>SUMIF($F$653:$F$981,F629,$L$653:$L$981)</f>
        <v>278.11029699999995</v>
      </c>
      <c r="M629" s="660">
        <f>N629-L629</f>
        <v>23.946292917885785</v>
      </c>
      <c r="N629" s="660">
        <f>SUMIF($F$653:$F$981,F629,$N$653:$N$981)</f>
        <v>302.05658991788573</v>
      </c>
      <c r="O629" s="660">
        <f>SUMIF($F$653:$F$981,F629,$O$653:$O$981)</f>
        <v>376.02303755657181</v>
      </c>
      <c r="P629" s="660">
        <f>SUMIF($F$653:$F$981,F629,$P$653:$P$981)</f>
        <v>422.9844022045034</v>
      </c>
      <c r="Q629" s="660">
        <f>SUMIF($F$653:$F$981,F629,$Q$653:$Q$981)</f>
        <v>470.28653630502532</v>
      </c>
      <c r="R629" s="660">
        <f>SUMIF($F$653:$F$981,F629,$R$653:$R$981)</f>
        <v>505.97396359170295</v>
      </c>
    </row>
    <row r="630" spans="4:18">
      <c r="F630" s="520" t="s">
        <v>1896</v>
      </c>
      <c r="I630" s="660"/>
      <c r="J630" s="660">
        <v>0</v>
      </c>
      <c r="K630" s="665">
        <f t="shared" ref="K630:K645" si="220">SUMIF($F$653:$F$981,F630,$K$653:$K$981)</f>
        <v>77.060550857142857</v>
      </c>
      <c r="L630" s="660">
        <f t="shared" ref="L630:L645" si="221">SUMIF($F$653:$F$981,F630,$L$653:$L$981)</f>
        <v>53.280965000000002</v>
      </c>
      <c r="M630" s="660">
        <f t="shared" ref="M630:M645" si="222">N630-L630</f>
        <v>37.496812588142838</v>
      </c>
      <c r="N630" s="660">
        <f t="shared" ref="N630:N645" si="223">SUMIF($F$653:$F$981,F630,$N$653:$N$981)</f>
        <v>90.77777758814284</v>
      </c>
      <c r="O630" s="660">
        <f t="shared" ref="O630:O645" si="224">SUMIF($F$653:$F$981,F630,$O$653:$O$981)</f>
        <v>123.35030202955312</v>
      </c>
      <c r="P630" s="660">
        <f t="shared" ref="P630:P645" si="225">SUMIF($F$653:$F$981,F630,$P$653:$P$981)</f>
        <v>125.81730807014418</v>
      </c>
      <c r="Q630" s="660">
        <f t="shared" ref="Q630:Q645" si="226">SUMIF($F$653:$F$981,F630,$Q$653:$Q$981)</f>
        <v>127.95620230733661</v>
      </c>
      <c r="R630" s="660">
        <f t="shared" ref="R630:R645" si="227">SUMIF($F$653:$F$981,F630,$R$653:$R$981)</f>
        <v>130.25941394886868</v>
      </c>
    </row>
    <row r="631" spans="4:18">
      <c r="F631" s="520" t="s">
        <v>2290</v>
      </c>
      <c r="I631" s="660"/>
      <c r="J631" s="660">
        <v>0</v>
      </c>
      <c r="K631" s="665">
        <f t="shared" si="220"/>
        <v>248.29987637142855</v>
      </c>
      <c r="L631" s="660">
        <f t="shared" si="221"/>
        <v>0</v>
      </c>
      <c r="M631" s="660">
        <f t="shared" si="222"/>
        <v>170.66537075222851</v>
      </c>
      <c r="N631" s="660">
        <f t="shared" si="223"/>
        <v>170.66537075222851</v>
      </c>
      <c r="O631" s="660">
        <f t="shared" si="224"/>
        <v>253.22448331999271</v>
      </c>
      <c r="P631" s="660">
        <f t="shared" si="225"/>
        <v>365.84336884965933</v>
      </c>
      <c r="Q631" s="660">
        <f t="shared" si="226"/>
        <v>481.44552671304575</v>
      </c>
      <c r="R631" s="660">
        <f t="shared" si="227"/>
        <v>564.3460204362907</v>
      </c>
    </row>
    <row r="632" spans="4:18">
      <c r="F632" s="520" t="s">
        <v>1297</v>
      </c>
      <c r="I632" s="660"/>
      <c r="J632" s="660">
        <v>0</v>
      </c>
      <c r="K632" s="665">
        <f t="shared" si="220"/>
        <v>116.04864271428572</v>
      </c>
      <c r="L632" s="660">
        <f t="shared" si="221"/>
        <v>1.7157800000000001</v>
      </c>
      <c r="M632" s="660">
        <f t="shared" si="222"/>
        <v>92.309729014285722</v>
      </c>
      <c r="N632" s="660">
        <f t="shared" si="223"/>
        <v>94.025509014285717</v>
      </c>
      <c r="O632" s="660">
        <f t="shared" si="224"/>
        <v>133.35065694826093</v>
      </c>
      <c r="P632" s="660">
        <f t="shared" si="225"/>
        <v>172.20153220254744</v>
      </c>
      <c r="Q632" s="660">
        <f t="shared" si="226"/>
        <v>211.9279460212725</v>
      </c>
      <c r="R632" s="660">
        <f t="shared" si="227"/>
        <v>240.71689541709858</v>
      </c>
    </row>
    <row r="633" spans="4:18">
      <c r="F633" s="520" t="s">
        <v>1893</v>
      </c>
      <c r="I633" s="660"/>
      <c r="J633" s="660">
        <v>0</v>
      </c>
      <c r="K633" s="665">
        <f t="shared" si="220"/>
        <v>67.028219142857154</v>
      </c>
      <c r="L633" s="660">
        <f t="shared" si="221"/>
        <v>0</v>
      </c>
      <c r="M633" s="660">
        <f t="shared" si="222"/>
        <v>68.435811744857148</v>
      </c>
      <c r="N633" s="660">
        <f t="shared" si="223"/>
        <v>68.435811744857148</v>
      </c>
      <c r="O633" s="660">
        <f t="shared" si="224"/>
        <v>91.829625984126849</v>
      </c>
      <c r="P633" s="660">
        <f t="shared" si="225"/>
        <v>94.299500057218324</v>
      </c>
      <c r="Q633" s="660">
        <f t="shared" si="226"/>
        <v>96.546638898007998</v>
      </c>
      <c r="R633" s="660">
        <f t="shared" si="227"/>
        <v>98.721571859461221</v>
      </c>
    </row>
    <row r="634" spans="4:18">
      <c r="F634" s="520" t="s">
        <v>1933</v>
      </c>
      <c r="I634" s="660"/>
      <c r="J634" s="660">
        <v>0</v>
      </c>
      <c r="K634" s="665">
        <f t="shared" si="220"/>
        <v>133.20444167142855</v>
      </c>
      <c r="L634" s="660">
        <f t="shared" si="221"/>
        <v>74.96101800000001</v>
      </c>
      <c r="M634" s="660">
        <f t="shared" si="222"/>
        <v>27.118696130228571</v>
      </c>
      <c r="N634" s="660">
        <f t="shared" si="223"/>
        <v>102.07971413022858</v>
      </c>
      <c r="O634" s="660">
        <f t="shared" si="224"/>
        <v>108.48183061551224</v>
      </c>
      <c r="P634" s="660">
        <f t="shared" si="225"/>
        <v>110.65146722782249</v>
      </c>
      <c r="Q634" s="660">
        <f t="shared" si="226"/>
        <v>112.53254217069544</v>
      </c>
      <c r="R634" s="660">
        <f t="shared" si="227"/>
        <v>114.55812792976798</v>
      </c>
    </row>
    <row r="635" spans="4:18">
      <c r="F635" s="520" t="s">
        <v>1615</v>
      </c>
      <c r="I635" s="660"/>
      <c r="J635" s="660">
        <v>0</v>
      </c>
      <c r="K635" s="665">
        <f t="shared" si="220"/>
        <v>60.07662357142857</v>
      </c>
      <c r="L635" s="660">
        <f t="shared" si="221"/>
        <v>96.961787999999999</v>
      </c>
      <c r="M635" s="660">
        <f t="shared" si="222"/>
        <v>-28.542735736771448</v>
      </c>
      <c r="N635" s="660">
        <f t="shared" si="223"/>
        <v>68.419052263228551</v>
      </c>
      <c r="O635" s="660">
        <f t="shared" si="224"/>
        <v>108.35748722386421</v>
      </c>
      <c r="P635" s="660">
        <f t="shared" si="225"/>
        <v>110.52463696834151</v>
      </c>
      <c r="Q635" s="660">
        <f t="shared" si="226"/>
        <v>112.40355579680332</v>
      </c>
      <c r="R635" s="660">
        <f t="shared" si="227"/>
        <v>114.42681980114577</v>
      </c>
    </row>
    <row r="636" spans="4:18">
      <c r="F636" s="520" t="s">
        <v>1298</v>
      </c>
      <c r="I636" s="660"/>
      <c r="J636" s="660">
        <v>0</v>
      </c>
      <c r="K636" s="665">
        <f t="shared" si="220"/>
        <v>29.450375457142858</v>
      </c>
      <c r="L636" s="660">
        <f t="shared" si="221"/>
        <v>14.754003000000001</v>
      </c>
      <c r="M636" s="660">
        <f t="shared" si="222"/>
        <v>14.223327228742857</v>
      </c>
      <c r="N636" s="660">
        <f t="shared" si="223"/>
        <v>28.977330228742858</v>
      </c>
      <c r="O636" s="660">
        <f t="shared" si="224"/>
        <v>40.236860121979802</v>
      </c>
      <c r="P636" s="660">
        <f t="shared" si="225"/>
        <v>52.627018200291801</v>
      </c>
      <c r="Q636" s="660">
        <f t="shared" si="226"/>
        <v>65.30405054045896</v>
      </c>
      <c r="R636" s="660">
        <f t="shared" si="227"/>
        <v>74.475827280397851</v>
      </c>
    </row>
    <row r="637" spans="4:18">
      <c r="F637" s="520" t="s">
        <v>1613</v>
      </c>
      <c r="I637" s="660"/>
      <c r="J637" s="660">
        <v>0</v>
      </c>
      <c r="K637" s="665">
        <f t="shared" si="220"/>
        <v>21.148468000000001</v>
      </c>
      <c r="L637" s="660">
        <f t="shared" si="221"/>
        <v>11.642775</v>
      </c>
      <c r="M637" s="660">
        <f t="shared" si="222"/>
        <v>12.536793673600002</v>
      </c>
      <c r="N637" s="660">
        <f t="shared" si="223"/>
        <v>24.179568673600002</v>
      </c>
      <c r="O637" s="660">
        <f t="shared" si="224"/>
        <v>35.517943703044267</v>
      </c>
      <c r="P637" s="660">
        <f t="shared" si="225"/>
        <v>37.997416884945153</v>
      </c>
      <c r="Q637" s="660">
        <f t="shared" si="226"/>
        <v>40.442562223062488</v>
      </c>
      <c r="R637" s="660">
        <f t="shared" si="227"/>
        <v>42.391578114806016</v>
      </c>
    </row>
    <row r="638" spans="4:18">
      <c r="F638" s="520" t="s">
        <v>1612</v>
      </c>
      <c r="I638" s="660"/>
      <c r="J638" s="660">
        <v>0</v>
      </c>
      <c r="K638" s="665">
        <f t="shared" si="220"/>
        <v>0</v>
      </c>
      <c r="L638" s="660">
        <f t="shared" si="221"/>
        <v>4.2000000000000003E-2</v>
      </c>
      <c r="M638" s="660">
        <f t="shared" si="222"/>
        <v>9.4583999999999988E-3</v>
      </c>
      <c r="N638" s="660">
        <f t="shared" si="223"/>
        <v>5.1458400000000001E-2</v>
      </c>
      <c r="O638" s="660">
        <f t="shared" si="224"/>
        <v>5.2281734400000002E-2</v>
      </c>
      <c r="P638" s="660">
        <f t="shared" si="225"/>
        <v>5.3327369088000003E-2</v>
      </c>
      <c r="Q638" s="660">
        <f t="shared" si="226"/>
        <v>5.4233934362495996E-2</v>
      </c>
      <c r="R638" s="660">
        <f t="shared" si="227"/>
        <v>5.5210145181020923E-2</v>
      </c>
    </row>
    <row r="639" spans="4:18">
      <c r="F639" s="520" t="s">
        <v>1300</v>
      </c>
      <c r="I639" s="660"/>
      <c r="J639" s="660">
        <v>0</v>
      </c>
      <c r="K639" s="665">
        <f t="shared" si="220"/>
        <v>17.162691799999997</v>
      </c>
      <c r="L639" s="660">
        <f t="shared" si="221"/>
        <v>16.815039000000002</v>
      </c>
      <c r="M639" s="660">
        <f t="shared" si="222"/>
        <v>3.3875882621999942</v>
      </c>
      <c r="N639" s="660">
        <f t="shared" si="223"/>
        <v>20.202627262199996</v>
      </c>
      <c r="O639" s="660">
        <f t="shared" si="224"/>
        <v>31.70236373669173</v>
      </c>
      <c r="P639" s="660">
        <f t="shared" si="225"/>
        <v>41.142498712612955</v>
      </c>
      <c r="Q639" s="660">
        <f t="shared" si="226"/>
        <v>50.797712382834924</v>
      </c>
      <c r="R639" s="660">
        <f t="shared" si="227"/>
        <v>57.790068161436302</v>
      </c>
    </row>
    <row r="640" spans="4:18">
      <c r="F640" s="520" t="s">
        <v>1611</v>
      </c>
      <c r="I640" s="660"/>
      <c r="J640" s="660">
        <v>0</v>
      </c>
      <c r="K640" s="665">
        <f t="shared" si="220"/>
        <v>4.6120306285714285</v>
      </c>
      <c r="L640" s="660">
        <f t="shared" si="221"/>
        <v>2.6113590000000002</v>
      </c>
      <c r="M640" s="660">
        <f t="shared" si="222"/>
        <v>1.9510295581714283</v>
      </c>
      <c r="N640" s="660">
        <f t="shared" si="223"/>
        <v>4.5623885581714285</v>
      </c>
      <c r="O640" s="660">
        <f t="shared" si="224"/>
        <v>8.2491245996483045</v>
      </c>
      <c r="P640" s="660">
        <f t="shared" si="225"/>
        <v>9.9494003547524379</v>
      </c>
      <c r="Q640" s="660">
        <f t="shared" si="226"/>
        <v>11.679933409367287</v>
      </c>
      <c r="R640" s="660">
        <f t="shared" si="227"/>
        <v>12.949837762108281</v>
      </c>
    </row>
    <row r="641" spans="5:18">
      <c r="F641" s="520" t="s">
        <v>1295</v>
      </c>
      <c r="I641" s="660"/>
      <c r="J641" s="660">
        <v>0</v>
      </c>
      <c r="K641" s="665">
        <f t="shared" si="220"/>
        <v>2.249187</v>
      </c>
      <c r="L641" s="660">
        <f t="shared" si="221"/>
        <v>37.194158000000009</v>
      </c>
      <c r="M641" s="660">
        <f t="shared" si="222"/>
        <v>9.3206177885999892</v>
      </c>
      <c r="N641" s="660">
        <f t="shared" si="223"/>
        <v>46.514775788599998</v>
      </c>
      <c r="O641" s="660">
        <f t="shared" si="224"/>
        <v>47.933823819502919</v>
      </c>
      <c r="P641" s="660">
        <f t="shared" si="225"/>
        <v>49.526355330136184</v>
      </c>
      <c r="Q641" s="660">
        <f t="shared" si="226"/>
        <v>51.012933940573831</v>
      </c>
      <c r="R641" s="660">
        <f t="shared" si="227"/>
        <v>52.368656031558942</v>
      </c>
    </row>
    <row r="642" spans="5:18">
      <c r="F642" s="520" t="s">
        <v>1299</v>
      </c>
      <c r="I642" s="660"/>
      <c r="J642" s="660">
        <v>0</v>
      </c>
      <c r="K642" s="665">
        <f t="shared" si="220"/>
        <v>5.036327428571429</v>
      </c>
      <c r="L642" s="660">
        <f t="shared" si="221"/>
        <v>10.469899</v>
      </c>
      <c r="M642" s="660">
        <f t="shared" si="222"/>
        <v>2.4498683137714288</v>
      </c>
      <c r="N642" s="660">
        <f t="shared" si="223"/>
        <v>12.919767313771429</v>
      </c>
      <c r="O642" s="660">
        <f t="shared" si="224"/>
        <v>18.31316359079177</v>
      </c>
      <c r="P642" s="660">
        <f t="shared" si="225"/>
        <v>18.679426862607606</v>
      </c>
      <c r="Q642" s="660">
        <f t="shared" si="226"/>
        <v>18.996977119271932</v>
      </c>
      <c r="R642" s="660">
        <f t="shared" si="227"/>
        <v>19.338922707418831</v>
      </c>
    </row>
    <row r="643" spans="5:18">
      <c r="F643" s="520" t="s">
        <v>1934</v>
      </c>
      <c r="I643" s="660"/>
      <c r="J643" s="660">
        <v>0</v>
      </c>
      <c r="K643" s="665">
        <f t="shared" si="220"/>
        <v>0.51323027142857147</v>
      </c>
      <c r="L643" s="660">
        <f t="shared" si="221"/>
        <v>0.111369</v>
      </c>
      <c r="M643" s="660">
        <f t="shared" si="222"/>
        <v>0.52774235892857146</v>
      </c>
      <c r="N643" s="660">
        <f t="shared" si="223"/>
        <v>0.6391113589285714</v>
      </c>
      <c r="O643" s="660">
        <f t="shared" si="224"/>
        <v>1.0702100818042286</v>
      </c>
      <c r="P643" s="660">
        <f t="shared" si="225"/>
        <v>1.1402812213798013</v>
      </c>
      <c r="Q643" s="660">
        <f t="shared" si="226"/>
        <v>1.2091602780277171</v>
      </c>
      <c r="R643" s="660">
        <f t="shared" si="227"/>
        <v>1.2645152782658025</v>
      </c>
    </row>
    <row r="644" spans="5:18">
      <c r="F644" s="520" t="s">
        <v>1296</v>
      </c>
      <c r="I644" s="660"/>
      <c r="J644" s="660">
        <v>0</v>
      </c>
      <c r="K644" s="665">
        <f t="shared" si="220"/>
        <v>1.5142857142857142</v>
      </c>
      <c r="L644" s="660">
        <f t="shared" si="221"/>
        <v>16.530877</v>
      </c>
      <c r="M644" s="660">
        <f t="shared" si="222"/>
        <v>4.8167404146857145</v>
      </c>
      <c r="N644" s="660">
        <f t="shared" si="223"/>
        <v>21.347617414685715</v>
      </c>
      <c r="O644" s="660">
        <f t="shared" si="224"/>
        <v>22.726515293320684</v>
      </c>
      <c r="P644" s="660">
        <f t="shared" si="225"/>
        <v>23.181045599187101</v>
      </c>
      <c r="Q644" s="660">
        <f t="shared" si="226"/>
        <v>23.57512337437328</v>
      </c>
      <c r="R644" s="660">
        <f t="shared" si="227"/>
        <v>23.999475595111996</v>
      </c>
    </row>
    <row r="645" spans="5:18">
      <c r="F645" s="572" t="s">
        <v>1897</v>
      </c>
      <c r="G645" s="573"/>
      <c r="H645" s="573"/>
      <c r="I645" s="703"/>
      <c r="J645" s="703">
        <v>0</v>
      </c>
      <c r="K645" s="704">
        <f t="shared" si="220"/>
        <v>4.9821046285714292</v>
      </c>
      <c r="L645" s="703">
        <f t="shared" si="221"/>
        <v>0</v>
      </c>
      <c r="M645" s="703">
        <f t="shared" si="222"/>
        <v>1.7718562937714284</v>
      </c>
      <c r="N645" s="703">
        <f t="shared" si="223"/>
        <v>1.7718562937714284</v>
      </c>
      <c r="O645" s="703">
        <f t="shared" si="224"/>
        <v>3.077249735663238</v>
      </c>
      <c r="P645" s="703">
        <f t="shared" si="225"/>
        <v>3.6150403020470305</v>
      </c>
      <c r="Q645" s="703">
        <f t="shared" si="226"/>
        <v>4.1608377335707569</v>
      </c>
      <c r="R645" s="703">
        <f t="shared" si="227"/>
        <v>4.5644394113243161</v>
      </c>
    </row>
    <row r="646" spans="5:18" s="576" customFormat="1">
      <c r="F646" s="576" t="s">
        <v>1189</v>
      </c>
      <c r="I646" s="677"/>
      <c r="J646" s="677"/>
      <c r="K646" s="677"/>
      <c r="L646" s="677"/>
      <c r="M646" s="677"/>
      <c r="N646" s="562">
        <v>2.1000000000000001E-2</v>
      </c>
      <c r="O646" s="562">
        <v>1.6E-2</v>
      </c>
      <c r="P646" s="562">
        <v>0.02</v>
      </c>
      <c r="Q646" s="562">
        <v>1.7000000000000001E-2</v>
      </c>
      <c r="R646" s="562">
        <v>1.8000000000000002E-2</v>
      </c>
    </row>
    <row r="647" spans="5:18">
      <c r="I647" s="509"/>
      <c r="J647" s="509"/>
      <c r="K647" s="509"/>
      <c r="L647" s="509"/>
      <c r="M647" s="509"/>
      <c r="N647" s="509"/>
      <c r="O647" s="509"/>
      <c r="P647" s="509"/>
      <c r="Q647" s="509"/>
      <c r="R647" s="509"/>
    </row>
    <row r="648" spans="5:18">
      <c r="I648" s="509"/>
      <c r="J648" s="509"/>
      <c r="K648" s="509"/>
      <c r="L648" s="509"/>
      <c r="M648" s="509"/>
      <c r="N648" s="509"/>
      <c r="O648" s="509"/>
      <c r="P648" s="509"/>
      <c r="Q648" s="509"/>
      <c r="R648" s="509"/>
    </row>
    <row r="649" spans="5:18" outlineLevel="1">
      <c r="I649" s="509"/>
      <c r="J649" s="509"/>
      <c r="K649" s="509"/>
      <c r="L649" s="509"/>
      <c r="M649" s="509"/>
      <c r="N649" s="509"/>
      <c r="O649" s="509"/>
      <c r="P649" s="509"/>
      <c r="Q649" s="509"/>
      <c r="R649" s="509"/>
    </row>
    <row r="650" spans="5:18" outlineLevel="1">
      <c r="F650" s="507" t="s">
        <v>2291</v>
      </c>
      <c r="I650" s="660"/>
      <c r="J650" s="660"/>
      <c r="K650" s="660"/>
      <c r="L650" s="660"/>
      <c r="M650" s="660"/>
      <c r="N650" s="660"/>
      <c r="O650" s="660"/>
      <c r="P650" s="660"/>
      <c r="Q650" s="660"/>
      <c r="R650" s="660"/>
    </row>
    <row r="651" spans="5:18" outlineLevel="1">
      <c r="F651" s="546" t="s">
        <v>2093</v>
      </c>
      <c r="G651" s="547"/>
      <c r="H651" s="512"/>
      <c r="I651" s="513" t="s">
        <v>2047</v>
      </c>
      <c r="J651" s="513" t="s">
        <v>2048</v>
      </c>
      <c r="K651" s="514" t="s">
        <v>2049</v>
      </c>
      <c r="L651" s="513" t="s">
        <v>3118</v>
      </c>
      <c r="M651" s="513" t="s">
        <v>3120</v>
      </c>
      <c r="N651" s="571" t="s">
        <v>2050</v>
      </c>
      <c r="O651" s="571" t="s">
        <v>2051</v>
      </c>
      <c r="P651" s="571" t="s">
        <v>2052</v>
      </c>
      <c r="Q651" s="571" t="s">
        <v>2053</v>
      </c>
      <c r="R651" s="571" t="s">
        <v>2054</v>
      </c>
    </row>
    <row r="652" spans="5:18" outlineLevel="1">
      <c r="E652" s="502" t="s">
        <v>1965</v>
      </c>
      <c r="F652" s="548" t="s">
        <v>1619</v>
      </c>
      <c r="G652" s="539"/>
      <c r="H652" s="539"/>
      <c r="I652" s="663"/>
      <c r="J652" s="663"/>
      <c r="K652" s="664">
        <f>SUM(K653:K669)</f>
        <v>12.433387</v>
      </c>
      <c r="L652" s="663">
        <f t="shared" ref="L652:M652" si="228">SUM(L653:L669)</f>
        <v>425.38222699999994</v>
      </c>
      <c r="M652" s="663">
        <f t="shared" si="228"/>
        <v>95.796077520399933</v>
      </c>
      <c r="N652" s="663">
        <f>SUM(N653:N669)</f>
        <v>521.17830452040005</v>
      </c>
      <c r="O652" s="663">
        <f>SUM(O653:O669)</f>
        <v>529.51715739272652</v>
      </c>
      <c r="P652" s="663">
        <f t="shared" ref="P652:R652" si="229">SUM(P653:P669)</f>
        <v>540.10750054058099</v>
      </c>
      <c r="Q652" s="663">
        <f t="shared" si="229"/>
        <v>549.2893280497708</v>
      </c>
      <c r="R652" s="663">
        <f t="shared" si="229"/>
        <v>559.17653595466663</v>
      </c>
    </row>
    <row r="653" spans="5:18" outlineLevel="1">
      <c r="E653" s="502" t="s">
        <v>2261</v>
      </c>
      <c r="F653" s="520" t="s">
        <v>608</v>
      </c>
      <c r="I653" s="660"/>
      <c r="J653" s="660"/>
      <c r="K653" s="665">
        <v>0</v>
      </c>
      <c r="L653" s="660">
        <f>SUMIF('손익계산서(10월)'!$B$7:$B$57,'3. SG&amp;A'!F653,'손익계산서(10월)'!$D$7:$D$57)/10^6</f>
        <v>100.620763</v>
      </c>
      <c r="M653" s="660">
        <f>N653-L653</f>
        <v>22.659795827599979</v>
      </c>
      <c r="N653" s="660">
        <f t="shared" ref="N653:N655" si="230">L653/10*12*(1+$N$670)</f>
        <v>123.28055882759998</v>
      </c>
      <c r="O653" s="660">
        <f t="shared" ref="O653:O655" si="231">N653*(1+$O$670)</f>
        <v>125.25304776884158</v>
      </c>
      <c r="P653" s="660">
        <f t="shared" ref="P653:P655" si="232">O653*(1+$P$670)</f>
        <v>127.75810872421842</v>
      </c>
      <c r="Q653" s="660">
        <f t="shared" ref="Q653:Q655" si="233">P653*(1+$Q$670)</f>
        <v>129.92999657253011</v>
      </c>
      <c r="R653" s="660">
        <f t="shared" ref="R653:R655" si="234">Q653*(1+$R$670)</f>
        <v>132.26873651083565</v>
      </c>
    </row>
    <row r="654" spans="5:18" outlineLevel="1">
      <c r="E654" s="502" t="s">
        <v>2261</v>
      </c>
      <c r="F654" s="520" t="s">
        <v>1896</v>
      </c>
      <c r="I654" s="660"/>
      <c r="J654" s="660"/>
      <c r="K654" s="665">
        <v>0</v>
      </c>
      <c r="L654" s="660">
        <f>SUMIF('손익계산서(10월)'!$B$7:$B$57,'3. SG&amp;A'!F654,'손익계산서(10월)'!$D$7:$D$57)/10^6</f>
        <v>6.0839999999999996</v>
      </c>
      <c r="M654" s="660">
        <f t="shared" ref="M654:M669" si="235">N654-L654</f>
        <v>1.3701167999999981</v>
      </c>
      <c r="N654" s="660">
        <f t="shared" si="230"/>
        <v>7.4541167999999978</v>
      </c>
      <c r="O654" s="660">
        <f t="shared" si="231"/>
        <v>7.5733826687999981</v>
      </c>
      <c r="P654" s="660">
        <f t="shared" si="232"/>
        <v>7.7248503221759979</v>
      </c>
      <c r="Q654" s="660">
        <f t="shared" si="233"/>
        <v>7.856172777652989</v>
      </c>
      <c r="R654" s="660">
        <f t="shared" si="234"/>
        <v>7.9975838876507428</v>
      </c>
    </row>
    <row r="655" spans="5:18" outlineLevel="1">
      <c r="E655" s="502" t="s">
        <v>2261</v>
      </c>
      <c r="F655" s="520" t="s">
        <v>3346</v>
      </c>
      <c r="I655" s="660"/>
      <c r="J655" s="660"/>
      <c r="K655" s="665">
        <v>0</v>
      </c>
      <c r="L655" s="660">
        <f>SUMIF('손익계산서(10월)'!$B$7:$B$57,'3. SG&amp;A'!F655,'손익계산서(10월)'!$D$7:$D$57)/10^6</f>
        <v>178.760029</v>
      </c>
      <c r="M655" s="660">
        <f t="shared" si="235"/>
        <v>40.256758530799971</v>
      </c>
      <c r="N655" s="660">
        <f t="shared" si="230"/>
        <v>219.01678753079997</v>
      </c>
      <c r="O655" s="660">
        <f t="shared" si="231"/>
        <v>222.52105613129277</v>
      </c>
      <c r="P655" s="660">
        <f t="shared" si="232"/>
        <v>226.97147725391864</v>
      </c>
      <c r="Q655" s="660">
        <f t="shared" si="233"/>
        <v>230.82999236723523</v>
      </c>
      <c r="R655" s="660">
        <f t="shared" si="234"/>
        <v>234.98493222984547</v>
      </c>
    </row>
    <row r="656" spans="5:18" outlineLevel="1">
      <c r="E656" s="502" t="s">
        <v>2261</v>
      </c>
      <c r="F656" s="520" t="s">
        <v>1297</v>
      </c>
      <c r="I656" s="660"/>
      <c r="J656" s="660"/>
      <c r="K656" s="665">
        <v>10.383122999999999</v>
      </c>
      <c r="L656" s="660">
        <f>SUMIF('손익계산서(10월)'!$B$7:$B$57,'3. SG&amp;A'!F656,'손익계산서(10월)'!$D$7:$D$57)/10^6</f>
        <v>0.62068000000000001</v>
      </c>
      <c r="M656" s="660">
        <f t="shared" si="235"/>
        <v>0.13977713599999986</v>
      </c>
      <c r="N656" s="660">
        <f>L656/10*12*(1+$N$670)</f>
        <v>0.76045713599999987</v>
      </c>
      <c r="O656" s="660">
        <f>N656*(1+$O$670)</f>
        <v>0.7726244501759999</v>
      </c>
      <c r="P656" s="660">
        <f>O656*(1+$P$670)</f>
        <v>0.78807693917951993</v>
      </c>
      <c r="Q656" s="660">
        <f>P656*(1+$Q$670)</f>
        <v>0.80147424714557169</v>
      </c>
      <c r="R656" s="660">
        <f>Q656*(1+$R$670)</f>
        <v>0.81590078359419205</v>
      </c>
    </row>
    <row r="657" spans="5:18" outlineLevel="1">
      <c r="E657" s="502" t="s">
        <v>2261</v>
      </c>
      <c r="F657" s="520" t="s">
        <v>1893</v>
      </c>
      <c r="I657" s="660"/>
      <c r="J657" s="660"/>
      <c r="K657" s="665">
        <v>0</v>
      </c>
      <c r="L657" s="660">
        <f>SUMIF('손익계산서(10월)'!$B$7:$B$57,'3. SG&amp;A'!F657,'손익계산서(10월)'!$D$7:$D$57)/10^6</f>
        <v>0</v>
      </c>
      <c r="M657" s="660">
        <f t="shared" si="235"/>
        <v>0</v>
      </c>
      <c r="N657" s="660">
        <f t="shared" ref="N657:N669" si="236">L657/10*12*(1+$N$670)</f>
        <v>0</v>
      </c>
      <c r="O657" s="660">
        <f t="shared" ref="O657:O669" si="237">N657*(1+$O$670)</f>
        <v>0</v>
      </c>
      <c r="P657" s="660">
        <f t="shared" ref="P657:P669" si="238">O657*(1+$P$670)</f>
        <v>0</v>
      </c>
      <c r="Q657" s="660">
        <f t="shared" ref="Q657:Q669" si="239">P657*(1+$Q$670)</f>
        <v>0</v>
      </c>
      <c r="R657" s="660">
        <f t="shared" ref="R657:R669" si="240">Q657*(1+$R$670)</f>
        <v>0</v>
      </c>
    </row>
    <row r="658" spans="5:18" outlineLevel="1">
      <c r="E658" s="502" t="s">
        <v>2261</v>
      </c>
      <c r="F658" s="520" t="s">
        <v>1933</v>
      </c>
      <c r="I658" s="660"/>
      <c r="J658" s="660"/>
      <c r="K658" s="665">
        <v>0</v>
      </c>
      <c r="L658" s="660">
        <f>SUMIF('손익계산서(10월)'!$B$7:$B$57,'3. SG&amp;A'!F658,'손익계산서(10월)'!$D$7:$D$57)/10^6</f>
        <v>74.675109000000006</v>
      </c>
      <c r="M658" s="660">
        <f t="shared" si="235"/>
        <v>16.816834546799996</v>
      </c>
      <c r="N658" s="660">
        <f t="shared" si="236"/>
        <v>91.491943546800002</v>
      </c>
      <c r="O658" s="660">
        <f t="shared" si="237"/>
        <v>92.955814643548806</v>
      </c>
      <c r="P658" s="660">
        <f t="shared" si="238"/>
        <v>94.814930936419785</v>
      </c>
      <c r="Q658" s="660">
        <f t="shared" si="239"/>
        <v>96.426784762338912</v>
      </c>
      <c r="R658" s="660">
        <f t="shared" si="240"/>
        <v>98.162466888061019</v>
      </c>
    </row>
    <row r="659" spans="5:18" outlineLevel="1">
      <c r="E659" s="502" t="s">
        <v>2261</v>
      </c>
      <c r="F659" s="520" t="s">
        <v>1615</v>
      </c>
      <c r="I659" s="660"/>
      <c r="J659" s="660"/>
      <c r="K659" s="665">
        <v>0</v>
      </c>
      <c r="L659" s="660">
        <f>SUMIF('손익계산서(10월)'!$B$7:$B$57,'3. SG&amp;A'!F659,'손익계산서(10월)'!$D$7:$D$57)/10^6</f>
        <v>0.57286400000000004</v>
      </c>
      <c r="M659" s="660">
        <f t="shared" si="235"/>
        <v>0.1290089727999999</v>
      </c>
      <c r="N659" s="660">
        <f t="shared" si="236"/>
        <v>0.70187297279999994</v>
      </c>
      <c r="O659" s="660">
        <f t="shared" si="237"/>
        <v>0.71310294036479993</v>
      </c>
      <c r="P659" s="660">
        <f t="shared" si="238"/>
        <v>0.72736499917209596</v>
      </c>
      <c r="Q659" s="660">
        <f t="shared" si="239"/>
        <v>0.73973020415802149</v>
      </c>
      <c r="R659" s="660">
        <f t="shared" si="240"/>
        <v>0.75304534783286592</v>
      </c>
    </row>
    <row r="660" spans="5:18" outlineLevel="1">
      <c r="E660" s="502" t="s">
        <v>2261</v>
      </c>
      <c r="F660" s="520" t="s">
        <v>1298</v>
      </c>
      <c r="I660" s="660"/>
      <c r="J660" s="660"/>
      <c r="K660" s="665">
        <v>2.0502639999999999</v>
      </c>
      <c r="L660" s="660">
        <f>SUMIF('손익계산서(10월)'!$B$7:$B$57,'3. SG&amp;A'!F660,'손익계산서(10월)'!$D$7:$D$57)/10^6</f>
        <v>1.34389</v>
      </c>
      <c r="M660" s="660">
        <f t="shared" si="235"/>
        <v>0.30264402800000001</v>
      </c>
      <c r="N660" s="660">
        <f t="shared" si="236"/>
        <v>1.646534028</v>
      </c>
      <c r="O660" s="660">
        <f t="shared" si="237"/>
        <v>1.672878572448</v>
      </c>
      <c r="P660" s="660">
        <f t="shared" si="238"/>
        <v>1.70633614389696</v>
      </c>
      <c r="Q660" s="660">
        <f t="shared" si="239"/>
        <v>1.7353438583432081</v>
      </c>
      <c r="R660" s="660">
        <f t="shared" si="240"/>
        <v>1.766580047793386</v>
      </c>
    </row>
    <row r="661" spans="5:18" outlineLevel="1">
      <c r="E661" s="502" t="s">
        <v>2261</v>
      </c>
      <c r="F661" s="520" t="s">
        <v>1613</v>
      </c>
      <c r="I661" s="660"/>
      <c r="J661" s="660"/>
      <c r="K661" s="665">
        <v>0</v>
      </c>
      <c r="L661" s="660">
        <f>SUMIF('손익계산서(10월)'!$B$7:$B$57,'3. SG&amp;A'!F661,'손익계산서(10월)'!$D$7:$D$57)/10^6</f>
        <v>0.14272799999999999</v>
      </c>
      <c r="M661" s="660">
        <f t="shared" si="235"/>
        <v>3.2142345599999955E-2</v>
      </c>
      <c r="N661" s="660">
        <f t="shared" si="236"/>
        <v>0.17487034559999995</v>
      </c>
      <c r="O661" s="660">
        <f t="shared" si="237"/>
        <v>0.17766827112959996</v>
      </c>
      <c r="P661" s="660">
        <f t="shared" si="238"/>
        <v>0.18122163655219195</v>
      </c>
      <c r="Q661" s="660">
        <f t="shared" si="239"/>
        <v>0.1843024043735792</v>
      </c>
      <c r="R661" s="660">
        <f t="shared" si="240"/>
        <v>0.18761984765230363</v>
      </c>
    </row>
    <row r="662" spans="5:18" outlineLevel="1">
      <c r="E662" s="502" t="s">
        <v>2261</v>
      </c>
      <c r="F662" s="520" t="s">
        <v>1612</v>
      </c>
      <c r="I662" s="660"/>
      <c r="J662" s="660"/>
      <c r="K662" s="665">
        <v>0</v>
      </c>
      <c r="L662" s="660">
        <f>SUMIF('손익계산서(10월)'!$B$7:$B$57,'3. SG&amp;A'!F662,'손익계산서(10월)'!$D$7:$D$57)/10^6</f>
        <v>4.2000000000000003E-2</v>
      </c>
      <c r="M662" s="660">
        <f t="shared" si="235"/>
        <v>9.4583999999999988E-3</v>
      </c>
      <c r="N662" s="660">
        <f t="shared" si="236"/>
        <v>5.1458400000000001E-2</v>
      </c>
      <c r="O662" s="660">
        <f t="shared" si="237"/>
        <v>5.2281734400000002E-2</v>
      </c>
      <c r="P662" s="660">
        <f t="shared" si="238"/>
        <v>5.3327369088000003E-2</v>
      </c>
      <c r="Q662" s="660">
        <f t="shared" si="239"/>
        <v>5.4233934362495996E-2</v>
      </c>
      <c r="R662" s="660">
        <f t="shared" si="240"/>
        <v>5.5210145181020923E-2</v>
      </c>
    </row>
    <row r="663" spans="5:18" outlineLevel="1">
      <c r="E663" s="502" t="s">
        <v>2261</v>
      </c>
      <c r="F663" s="520" t="s">
        <v>1300</v>
      </c>
      <c r="I663" s="660"/>
      <c r="J663" s="660"/>
      <c r="K663" s="665">
        <v>0</v>
      </c>
      <c r="L663" s="660">
        <f>SUMIF('손익계산서(10월)'!$B$7:$B$57,'3. SG&amp;A'!F663,'손익계산서(10월)'!$D$7:$D$57)/10^6</f>
        <v>4.7355369999999999</v>
      </c>
      <c r="M663" s="660">
        <f t="shared" si="235"/>
        <v>1.0664429323999984</v>
      </c>
      <c r="N663" s="660">
        <f t="shared" si="236"/>
        <v>5.8019799323999983</v>
      </c>
      <c r="O663" s="660">
        <f t="shared" si="237"/>
        <v>5.8948116113183984</v>
      </c>
      <c r="P663" s="660">
        <f t="shared" si="238"/>
        <v>6.0127078435447663</v>
      </c>
      <c r="Q663" s="660">
        <f t="shared" si="239"/>
        <v>6.1149238768850269</v>
      </c>
      <c r="R663" s="660">
        <f t="shared" si="240"/>
        <v>6.2249925066689578</v>
      </c>
    </row>
    <row r="664" spans="5:18" outlineLevel="1">
      <c r="E664" s="502" t="s">
        <v>2261</v>
      </c>
      <c r="F664" s="520" t="s">
        <v>1611</v>
      </c>
      <c r="I664" s="660"/>
      <c r="J664" s="660"/>
      <c r="K664" s="665">
        <v>0</v>
      </c>
      <c r="L664" s="660">
        <f>SUMIF('손익계산서(10월)'!$B$7:$B$57,'3. SG&amp;A'!F664,'손익계산서(10월)'!$D$7:$D$57)/10^6</f>
        <v>0.15940199999999999</v>
      </c>
      <c r="M664" s="660">
        <f t="shared" si="235"/>
        <v>3.5897330399999955E-2</v>
      </c>
      <c r="N664" s="660">
        <f t="shared" si="236"/>
        <v>0.19529933039999994</v>
      </c>
      <c r="O664" s="660">
        <f t="shared" si="237"/>
        <v>0.19842411968639995</v>
      </c>
      <c r="P664" s="660">
        <f t="shared" si="238"/>
        <v>0.20239260208012794</v>
      </c>
      <c r="Q664" s="660">
        <f t="shared" si="239"/>
        <v>0.20583327631549009</v>
      </c>
      <c r="R664" s="660">
        <f t="shared" si="240"/>
        <v>0.20953827528916891</v>
      </c>
    </row>
    <row r="665" spans="5:18" outlineLevel="1">
      <c r="E665" s="502" t="s">
        <v>2261</v>
      </c>
      <c r="F665" s="520" t="s">
        <v>1295</v>
      </c>
      <c r="I665" s="660"/>
      <c r="J665" s="660"/>
      <c r="K665" s="665">
        <v>0</v>
      </c>
      <c r="L665" s="660">
        <f>SUMIF('손익계산서(10월)'!$B$7:$B$57,'3. SG&amp;A'!F665,'손익계산서(10월)'!$D$7:$D$57)/10^6</f>
        <v>36.121808000000001</v>
      </c>
      <c r="M665" s="660">
        <f t="shared" si="235"/>
        <v>8.1346311615999909</v>
      </c>
      <c r="N665" s="660">
        <f t="shared" si="236"/>
        <v>44.256439161599992</v>
      </c>
      <c r="O665" s="660">
        <f t="shared" si="237"/>
        <v>44.96454218818559</v>
      </c>
      <c r="P665" s="660">
        <f t="shared" si="238"/>
        <v>45.863833031949305</v>
      </c>
      <c r="Q665" s="660">
        <f t="shared" si="239"/>
        <v>46.64351819349244</v>
      </c>
      <c r="R665" s="660">
        <f t="shared" si="240"/>
        <v>47.483101520975303</v>
      </c>
    </row>
    <row r="666" spans="5:18" outlineLevel="1">
      <c r="E666" s="502" t="s">
        <v>2261</v>
      </c>
      <c r="F666" s="520" t="s">
        <v>1299</v>
      </c>
      <c r="I666" s="660"/>
      <c r="J666" s="660"/>
      <c r="K666" s="665">
        <v>0</v>
      </c>
      <c r="L666" s="660">
        <f>SUMIF('손익계산서(10월)'!$B$7:$B$57,'3. SG&amp;A'!F666,'손익계산서(10월)'!$D$7:$D$57)/10^6</f>
        <v>5.2301710000000003</v>
      </c>
      <c r="M666" s="660">
        <f t="shared" si="235"/>
        <v>1.1778345091999984</v>
      </c>
      <c r="N666" s="660">
        <f t="shared" si="236"/>
        <v>6.4080055091999988</v>
      </c>
      <c r="O666" s="660">
        <f t="shared" si="237"/>
        <v>6.5105335973471989</v>
      </c>
      <c r="P666" s="660">
        <f t="shared" si="238"/>
        <v>6.6407442692941432</v>
      </c>
      <c r="Q666" s="660">
        <f t="shared" si="239"/>
        <v>6.7536369218721433</v>
      </c>
      <c r="R666" s="660">
        <f t="shared" si="240"/>
        <v>6.8752023864658423</v>
      </c>
    </row>
    <row r="667" spans="5:18" outlineLevel="1">
      <c r="E667" s="502" t="s">
        <v>2261</v>
      </c>
      <c r="F667" s="520" t="s">
        <v>1934</v>
      </c>
      <c r="I667" s="660"/>
      <c r="J667" s="660"/>
      <c r="K667" s="665">
        <v>0</v>
      </c>
      <c r="L667" s="660">
        <f>SUMIF('손익계산서(10월)'!$B$7:$B$57,'3. SG&amp;A'!F667,'손익계산서(10월)'!$D$7:$D$57)/10^6</f>
        <v>0.111369</v>
      </c>
      <c r="M667" s="660">
        <f t="shared" si="235"/>
        <v>2.5080298800000012E-2</v>
      </c>
      <c r="N667" s="660">
        <f t="shared" si="236"/>
        <v>0.13644929880000001</v>
      </c>
      <c r="O667" s="660">
        <f t="shared" si="237"/>
        <v>0.13863248758080002</v>
      </c>
      <c r="P667" s="660">
        <f t="shared" si="238"/>
        <v>0.14140513733241603</v>
      </c>
      <c r="Q667" s="660">
        <f t="shared" si="239"/>
        <v>0.14380902466706708</v>
      </c>
      <c r="R667" s="660">
        <f t="shared" si="240"/>
        <v>0.14639758711107428</v>
      </c>
    </row>
    <row r="668" spans="5:18" outlineLevel="1">
      <c r="E668" s="502" t="s">
        <v>2261</v>
      </c>
      <c r="F668" s="520" t="s">
        <v>1296</v>
      </c>
      <c r="I668" s="660"/>
      <c r="J668" s="660"/>
      <c r="K668" s="665">
        <v>0</v>
      </c>
      <c r="L668" s="660">
        <f>SUMIF('손익계산서(10월)'!$B$7:$B$57,'3. SG&amp;A'!F668,'손익계산서(10월)'!$D$7:$D$57)/10^6</f>
        <v>16.161877</v>
      </c>
      <c r="M668" s="660">
        <f t="shared" si="235"/>
        <v>3.6396547003999977</v>
      </c>
      <c r="N668" s="660">
        <f t="shared" si="236"/>
        <v>19.801531700399998</v>
      </c>
      <c r="O668" s="660">
        <f t="shared" si="237"/>
        <v>20.1183562076064</v>
      </c>
      <c r="P668" s="660">
        <f t="shared" si="238"/>
        <v>20.520723331758528</v>
      </c>
      <c r="Q668" s="660">
        <f t="shared" si="239"/>
        <v>20.869575628398422</v>
      </c>
      <c r="R668" s="660">
        <f t="shared" si="240"/>
        <v>21.245227989709594</v>
      </c>
    </row>
    <row r="669" spans="5:18" outlineLevel="1">
      <c r="E669" s="502" t="s">
        <v>2261</v>
      </c>
      <c r="F669" s="572" t="s">
        <v>1897</v>
      </c>
      <c r="G669" s="573"/>
      <c r="H669" s="573"/>
      <c r="I669" s="703"/>
      <c r="J669" s="703"/>
      <c r="K669" s="704">
        <v>0</v>
      </c>
      <c r="L669" s="705">
        <f>SUMIF('손익계산서(10월)'!$B$7:$B$57,'3. SG&amp;A'!F669,'손익계산서(10월)'!$D$7:$D$57)/10^6</f>
        <v>0</v>
      </c>
      <c r="M669" s="703">
        <f t="shared" si="235"/>
        <v>0</v>
      </c>
      <c r="N669" s="703">
        <f t="shared" si="236"/>
        <v>0</v>
      </c>
      <c r="O669" s="703">
        <f t="shared" si="237"/>
        <v>0</v>
      </c>
      <c r="P669" s="703">
        <f t="shared" si="238"/>
        <v>0</v>
      </c>
      <c r="Q669" s="703">
        <f t="shared" si="239"/>
        <v>0</v>
      </c>
      <c r="R669" s="703">
        <f t="shared" si="240"/>
        <v>0</v>
      </c>
    </row>
    <row r="670" spans="5:18" s="576" customFormat="1" outlineLevel="1">
      <c r="F670" s="576" t="s">
        <v>1189</v>
      </c>
      <c r="I670" s="677"/>
      <c r="J670" s="677"/>
      <c r="K670" s="677"/>
      <c r="L670" s="677"/>
      <c r="M670" s="677"/>
      <c r="N670" s="562">
        <v>2.1000000000000001E-2</v>
      </c>
      <c r="O670" s="562">
        <v>1.6E-2</v>
      </c>
      <c r="P670" s="562">
        <v>0.02</v>
      </c>
      <c r="Q670" s="562">
        <v>1.7000000000000001E-2</v>
      </c>
      <c r="R670" s="562">
        <v>1.8000000000000002E-2</v>
      </c>
    </row>
    <row r="671" spans="5:18" outlineLevel="1"/>
    <row r="672" spans="5:18" outlineLevel="1"/>
    <row r="673" spans="5:18" outlineLevel="1"/>
    <row r="674" spans="5:18" outlineLevel="1">
      <c r="F674" s="507" t="s">
        <v>2292</v>
      </c>
      <c r="I674" s="660"/>
      <c r="J674" s="660"/>
      <c r="K674" s="660"/>
      <c r="L674" s="660"/>
      <c r="M674" s="660"/>
      <c r="N674" s="660"/>
      <c r="O674" s="660"/>
      <c r="P674" s="660"/>
      <c r="Q674" s="660"/>
      <c r="R674" s="660"/>
    </row>
    <row r="675" spans="5:18" outlineLevel="1">
      <c r="F675" s="546" t="s">
        <v>2093</v>
      </c>
      <c r="G675" s="547"/>
      <c r="H675" s="512"/>
      <c r="I675" s="513" t="s">
        <v>2047</v>
      </c>
      <c r="J675" s="513" t="s">
        <v>2048</v>
      </c>
      <c r="K675" s="514" t="s">
        <v>2049</v>
      </c>
      <c r="L675" s="513" t="s">
        <v>3118</v>
      </c>
      <c r="M675" s="513" t="s">
        <v>3120</v>
      </c>
      <c r="N675" s="571" t="s">
        <v>2050</v>
      </c>
      <c r="O675" s="571" t="s">
        <v>2051</v>
      </c>
      <c r="P675" s="571" t="s">
        <v>2052</v>
      </c>
      <c r="Q675" s="571" t="s">
        <v>2053</v>
      </c>
      <c r="R675" s="571" t="s">
        <v>2054</v>
      </c>
    </row>
    <row r="676" spans="5:18" outlineLevel="1">
      <c r="E676" s="502" t="s">
        <v>1925</v>
      </c>
      <c r="F676" s="548" t="s">
        <v>1619</v>
      </c>
      <c r="G676" s="539"/>
      <c r="H676" s="539"/>
      <c r="I676" s="663"/>
      <c r="J676" s="663"/>
      <c r="K676" s="664">
        <f>SUM(K677:K693)</f>
        <v>251.37153299999997</v>
      </c>
      <c r="L676" s="663">
        <f t="shared" ref="L676:M676" si="241">SUM(L677:L693)</f>
        <v>115.311761</v>
      </c>
      <c r="M676" s="663">
        <f t="shared" si="241"/>
        <v>141.33857419299994</v>
      </c>
      <c r="N676" s="663">
        <f>SUM(N677:N693)</f>
        <v>256.65033519299999</v>
      </c>
      <c r="O676" s="663">
        <f>SUM(O677:O693)</f>
        <v>260.75674055608789</v>
      </c>
      <c r="P676" s="663">
        <f t="shared" ref="P676:R676" si="242">SUM(P677:P693)</f>
        <v>265.97187536720975</v>
      </c>
      <c r="Q676" s="663">
        <f t="shared" si="242"/>
        <v>270.4933972484522</v>
      </c>
      <c r="R676" s="663">
        <f t="shared" si="242"/>
        <v>275.36227839892439</v>
      </c>
    </row>
    <row r="677" spans="5:18" outlineLevel="1">
      <c r="E677" s="502" t="s">
        <v>1925</v>
      </c>
      <c r="F677" s="520" t="s">
        <v>608</v>
      </c>
      <c r="I677" s="660"/>
      <c r="J677" s="660"/>
      <c r="K677" s="665">
        <v>54.22</v>
      </c>
      <c r="L677" s="660">
        <f>SUMIF('손익계산서(10월)'!$B$7:$B$57,'3. SG&amp;A'!F677,'손익계산서(10월)'!$E$7:$E$57)/10^6</f>
        <v>40.431230999999997</v>
      </c>
      <c r="M677" s="660">
        <f>N677-L677</f>
        <v>14.927388999999998</v>
      </c>
      <c r="N677" s="660">
        <f>K677*(1+$N$694)</f>
        <v>55.358619999999995</v>
      </c>
      <c r="O677" s="660">
        <f>N677*(1+$O$694)</f>
        <v>56.244357919999999</v>
      </c>
      <c r="P677" s="660">
        <f>O677*(1+$P$694)</f>
        <v>57.369245078399999</v>
      </c>
      <c r="Q677" s="660">
        <f>P677*(1+$Q$694)</f>
        <v>58.344522244732794</v>
      </c>
      <c r="R677" s="660">
        <f>Q677*(1+$R$694)</f>
        <v>59.394723645137987</v>
      </c>
    </row>
    <row r="678" spans="5:18" outlineLevel="1">
      <c r="E678" s="502" t="s">
        <v>1925</v>
      </c>
      <c r="F678" s="520" t="s">
        <v>1896</v>
      </c>
      <c r="I678" s="660"/>
      <c r="J678" s="660"/>
      <c r="K678" s="665">
        <v>30</v>
      </c>
      <c r="L678" s="660">
        <f>SUMIF('손익계산서(10월)'!$B$7:$B$57,'3. SG&amp;A'!F678,'손익계산서(10월)'!$E$7:$E$57)/10^6</f>
        <v>23.962074999999999</v>
      </c>
      <c r="M678" s="660">
        <f t="shared" ref="M678:M693" si="243">N678-L678</f>
        <v>6.6679249999999968</v>
      </c>
      <c r="N678" s="660">
        <f t="shared" ref="N678:N693" si="244">K678*(1+$N$694)</f>
        <v>30.629999999999995</v>
      </c>
      <c r="O678" s="660">
        <f t="shared" ref="O678:R678" si="245">N678*(1+O$694)</f>
        <v>31.120079999999994</v>
      </c>
      <c r="P678" s="660">
        <f t="shared" si="245"/>
        <v>31.742481599999994</v>
      </c>
      <c r="Q678" s="660">
        <f t="shared" si="245"/>
        <v>32.282103787199993</v>
      </c>
      <c r="R678" s="660">
        <f t="shared" si="245"/>
        <v>32.863181655369594</v>
      </c>
    </row>
    <row r="679" spans="5:18" outlineLevel="1">
      <c r="E679" s="502" t="s">
        <v>1925</v>
      </c>
      <c r="F679" s="520" t="s">
        <v>2290</v>
      </c>
      <c r="I679" s="660"/>
      <c r="J679" s="660"/>
      <c r="K679" s="665">
        <v>43.071840999999999</v>
      </c>
      <c r="L679" s="660">
        <f>SUMIF('손익계산서(10월)'!$B$7:$B$57,'3. SG&amp;A'!F679,'손익계산서(10월)'!$E$7:$E$57)/10^6</f>
        <v>0</v>
      </c>
      <c r="M679" s="660">
        <f t="shared" si="243"/>
        <v>43.976349660999993</v>
      </c>
      <c r="N679" s="660">
        <f t="shared" si="244"/>
        <v>43.976349660999993</v>
      </c>
      <c r="O679" s="660">
        <f t="shared" ref="O679:R693" si="246">N679*(1+O$694)</f>
        <v>44.679971255575992</v>
      </c>
      <c r="P679" s="660">
        <f t="shared" si="246"/>
        <v>45.57357068068751</v>
      </c>
      <c r="Q679" s="660">
        <f t="shared" si="246"/>
        <v>46.348321382259194</v>
      </c>
      <c r="R679" s="660">
        <f t="shared" si="246"/>
        <v>47.182591167139861</v>
      </c>
    </row>
    <row r="680" spans="5:18" outlineLevel="1">
      <c r="E680" s="502" t="s">
        <v>1925</v>
      </c>
      <c r="F680" s="520" t="s">
        <v>1297</v>
      </c>
      <c r="I680" s="660"/>
      <c r="J680" s="660"/>
      <c r="K680" s="665">
        <v>25.060296999999998</v>
      </c>
      <c r="L680" s="660">
        <f>SUMIF('손익계산서(10월)'!$B$7:$B$57,'3. SG&amp;A'!F680,'손익계산서(10월)'!$E$7:$E$57)/10^6</f>
        <v>0.23724999999999999</v>
      </c>
      <c r="M680" s="660">
        <f t="shared" si="243"/>
        <v>25.349313236999997</v>
      </c>
      <c r="N680" s="660">
        <f t="shared" si="244"/>
        <v>25.586563236999996</v>
      </c>
      <c r="O680" s="660">
        <f t="shared" si="246"/>
        <v>25.995948248791997</v>
      </c>
      <c r="P680" s="660">
        <f t="shared" si="246"/>
        <v>26.515867213767837</v>
      </c>
      <c r="Q680" s="660">
        <f t="shared" si="246"/>
        <v>26.966636956401889</v>
      </c>
      <c r="R680" s="660">
        <f t="shared" si="246"/>
        <v>27.452036421617123</v>
      </c>
    </row>
    <row r="681" spans="5:18" outlineLevel="1">
      <c r="E681" s="502" t="s">
        <v>1925</v>
      </c>
      <c r="F681" s="520" t="s">
        <v>1893</v>
      </c>
      <c r="I681" s="660"/>
      <c r="J681" s="660"/>
      <c r="K681" s="665">
        <v>21.296751</v>
      </c>
      <c r="L681" s="660">
        <f>SUMIF('손익계산서(10월)'!$B$7:$B$57,'3. SG&amp;A'!F681,'손익계산서(10월)'!$E$7:$E$57)/10^6</f>
        <v>0</v>
      </c>
      <c r="M681" s="660">
        <f t="shared" si="243"/>
        <v>21.743982770999999</v>
      </c>
      <c r="N681" s="660">
        <f t="shared" si="244"/>
        <v>21.743982770999999</v>
      </c>
      <c r="O681" s="660">
        <f t="shared" si="246"/>
        <v>22.091886495335999</v>
      </c>
      <c r="P681" s="660">
        <f t="shared" si="246"/>
        <v>22.533724225242718</v>
      </c>
      <c r="Q681" s="660">
        <f t="shared" si="246"/>
        <v>22.916797537071844</v>
      </c>
      <c r="R681" s="660">
        <f t="shared" si="246"/>
        <v>23.329299892739137</v>
      </c>
    </row>
    <row r="682" spans="5:18" outlineLevel="1">
      <c r="E682" s="502" t="s">
        <v>1925</v>
      </c>
      <c r="F682" s="520" t="s">
        <v>1933</v>
      </c>
      <c r="I682" s="660"/>
      <c r="J682" s="660"/>
      <c r="K682" s="665">
        <v>4.5972</v>
      </c>
      <c r="L682" s="660">
        <f>SUMIF('손익계산서(10월)'!$B$7:$B$57,'3. SG&amp;A'!F682,'손익계산서(10월)'!$E$7:$E$57)/10^6</f>
        <v>6.5000000000000002E-2</v>
      </c>
      <c r="M682" s="660">
        <f t="shared" si="243"/>
        <v>4.6287411999999994</v>
      </c>
      <c r="N682" s="660">
        <f t="shared" si="244"/>
        <v>4.6937411999999998</v>
      </c>
      <c r="O682" s="660">
        <f t="shared" si="246"/>
        <v>4.7688410591999997</v>
      </c>
      <c r="P682" s="660">
        <f t="shared" si="246"/>
        <v>4.8642178803839995</v>
      </c>
      <c r="Q682" s="660">
        <f t="shared" si="246"/>
        <v>4.9469095843505269</v>
      </c>
      <c r="R682" s="660">
        <f t="shared" si="246"/>
        <v>5.0359539568688367</v>
      </c>
    </row>
    <row r="683" spans="5:18" outlineLevel="1">
      <c r="E683" s="502" t="s">
        <v>1925</v>
      </c>
      <c r="F683" s="520" t="s">
        <v>1615</v>
      </c>
      <c r="I683" s="660"/>
      <c r="J683" s="660"/>
      <c r="K683" s="665">
        <v>37.445658999999999</v>
      </c>
      <c r="L683" s="660">
        <f>SUMIF('손익계산서(10월)'!$B$7:$B$57,'3. SG&amp;A'!F683,'손익계산서(10월)'!$E$7:$E$57)/10^6</f>
        <v>27.684116</v>
      </c>
      <c r="M683" s="660">
        <f t="shared" si="243"/>
        <v>10.547901838999994</v>
      </c>
      <c r="N683" s="660">
        <f t="shared" si="244"/>
        <v>38.232017838999994</v>
      </c>
      <c r="O683" s="660">
        <f t="shared" si="246"/>
        <v>38.843730124423992</v>
      </c>
      <c r="P683" s="660">
        <f t="shared" si="246"/>
        <v>39.620604726912475</v>
      </c>
      <c r="Q683" s="660">
        <f t="shared" si="246"/>
        <v>40.294155007269985</v>
      </c>
      <c r="R683" s="660">
        <f t="shared" si="246"/>
        <v>41.019449797400846</v>
      </c>
    </row>
    <row r="684" spans="5:18" outlineLevel="1">
      <c r="E684" s="502" t="s">
        <v>1925</v>
      </c>
      <c r="F684" s="520" t="s">
        <v>1298</v>
      </c>
      <c r="I684" s="660"/>
      <c r="J684" s="660"/>
      <c r="K684" s="665">
        <v>6.7575089999999998</v>
      </c>
      <c r="L684" s="660">
        <f>SUMIF('손익계산서(10월)'!$B$7:$B$57,'3. SG&amp;A'!F684,'손익계산서(10월)'!$E$7:$E$57)/10^6</f>
        <v>3.2991899999999998</v>
      </c>
      <c r="M684" s="660">
        <f t="shared" si="243"/>
        <v>3.600226688999999</v>
      </c>
      <c r="N684" s="660">
        <f t="shared" si="244"/>
        <v>6.8994166889999988</v>
      </c>
      <c r="O684" s="660">
        <f t="shared" si="246"/>
        <v>7.0098073560239991</v>
      </c>
      <c r="P684" s="660">
        <f t="shared" si="246"/>
        <v>7.1500035031444789</v>
      </c>
      <c r="Q684" s="660">
        <f t="shared" si="246"/>
        <v>7.2715535626979344</v>
      </c>
      <c r="R684" s="660">
        <f t="shared" si="246"/>
        <v>7.4024415268264976</v>
      </c>
    </row>
    <row r="685" spans="5:18" outlineLevel="1">
      <c r="E685" s="502" t="s">
        <v>1925</v>
      </c>
      <c r="F685" s="520" t="s">
        <v>1613</v>
      </c>
      <c r="I685" s="660"/>
      <c r="J685" s="660"/>
      <c r="K685" s="665">
        <v>10</v>
      </c>
      <c r="L685" s="660">
        <f>SUMIF('손익계산서(10월)'!$B$7:$B$57,'3. SG&amp;A'!F685,'손익계산서(10월)'!$E$7:$E$57)/10^6</f>
        <v>8.2275469999999995</v>
      </c>
      <c r="M685" s="660">
        <f t="shared" si="243"/>
        <v>1.9824529999999996</v>
      </c>
      <c r="N685" s="660">
        <f t="shared" si="244"/>
        <v>10.209999999999999</v>
      </c>
      <c r="O685" s="660">
        <f t="shared" si="246"/>
        <v>10.37336</v>
      </c>
      <c r="P685" s="660">
        <f t="shared" si="246"/>
        <v>10.5808272</v>
      </c>
      <c r="Q685" s="660">
        <f t="shared" si="246"/>
        <v>10.7607012624</v>
      </c>
      <c r="R685" s="660">
        <f t="shared" si="246"/>
        <v>10.954393885123199</v>
      </c>
    </row>
    <row r="686" spans="5:18" outlineLevel="1">
      <c r="E686" s="502" t="s">
        <v>1925</v>
      </c>
      <c r="F686" s="520" t="s">
        <v>1612</v>
      </c>
      <c r="I686" s="660"/>
      <c r="J686" s="660"/>
      <c r="K686" s="665">
        <v>0</v>
      </c>
      <c r="L686" s="660">
        <f>SUMIF('손익계산서(10월)'!$B$7:$B$57,'3. SG&amp;A'!F686,'손익계산서(10월)'!$E$7:$E$57)/10^6</f>
        <v>0</v>
      </c>
      <c r="M686" s="660">
        <f t="shared" si="243"/>
        <v>0</v>
      </c>
      <c r="N686" s="660">
        <f t="shared" si="244"/>
        <v>0</v>
      </c>
      <c r="O686" s="660">
        <f t="shared" si="246"/>
        <v>0</v>
      </c>
      <c r="P686" s="660">
        <f t="shared" si="246"/>
        <v>0</v>
      </c>
      <c r="Q686" s="660">
        <f t="shared" si="246"/>
        <v>0</v>
      </c>
      <c r="R686" s="660">
        <f t="shared" si="246"/>
        <v>0</v>
      </c>
    </row>
    <row r="687" spans="5:18" outlineLevel="1">
      <c r="E687" s="502" t="s">
        <v>1925</v>
      </c>
      <c r="F687" s="520" t="s">
        <v>1300</v>
      </c>
      <c r="I687" s="660"/>
      <c r="J687" s="660"/>
      <c r="K687" s="665">
        <v>8</v>
      </c>
      <c r="L687" s="660">
        <f>SUMIF('손익계산서(10월)'!$B$7:$B$57,'3. SG&amp;A'!F687,'손익계산서(10월)'!$E$7:$E$57)/10^6</f>
        <v>6.1180640000000004</v>
      </c>
      <c r="M687" s="660">
        <f t="shared" si="243"/>
        <v>2.0499359999999989</v>
      </c>
      <c r="N687" s="660">
        <f t="shared" si="244"/>
        <v>8.1679999999999993</v>
      </c>
      <c r="O687" s="660">
        <f t="shared" si="246"/>
        <v>8.2986879999999985</v>
      </c>
      <c r="P687" s="660">
        <f t="shared" si="246"/>
        <v>8.4646617599999985</v>
      </c>
      <c r="Q687" s="660">
        <f t="shared" si="246"/>
        <v>8.6085610099199972</v>
      </c>
      <c r="R687" s="660">
        <f t="shared" si="246"/>
        <v>8.7635151080985576</v>
      </c>
    </row>
    <row r="688" spans="5:18" outlineLevel="1">
      <c r="E688" s="502" t="s">
        <v>1925</v>
      </c>
      <c r="F688" s="520" t="s">
        <v>1611</v>
      </c>
      <c r="I688" s="660"/>
      <c r="J688" s="660"/>
      <c r="K688" s="665">
        <v>3</v>
      </c>
      <c r="L688" s="660">
        <f>SUMIF('손익계산서(10월)'!$B$7:$B$57,'3. SG&amp;A'!F688,'손익계산서(10월)'!$E$7:$E$57)/10^6</f>
        <v>1.1522140000000001</v>
      </c>
      <c r="M688" s="660">
        <f t="shared" si="243"/>
        <v>1.9107859999999997</v>
      </c>
      <c r="N688" s="660">
        <f t="shared" si="244"/>
        <v>3.0629999999999997</v>
      </c>
      <c r="O688" s="660">
        <f t="shared" si="246"/>
        <v>3.1120079999999999</v>
      </c>
      <c r="P688" s="660">
        <f t="shared" si="246"/>
        <v>3.1742481599999999</v>
      </c>
      <c r="Q688" s="660">
        <f t="shared" si="246"/>
        <v>3.2282103787199996</v>
      </c>
      <c r="R688" s="660">
        <f t="shared" si="246"/>
        <v>3.2863181655369598</v>
      </c>
    </row>
    <row r="689" spans="5:18" outlineLevel="1">
      <c r="E689" s="502" t="s">
        <v>1925</v>
      </c>
      <c r="F689" s="520" t="s">
        <v>1295</v>
      </c>
      <c r="I689" s="660"/>
      <c r="J689" s="660"/>
      <c r="K689" s="665">
        <v>0.45083699999999999</v>
      </c>
      <c r="L689" s="660">
        <f>SUMIF('손익계산서(10월)'!$B$7:$B$57,'3. SG&amp;A'!F689,'손익계산서(10월)'!$E$7:$E$57)/10^6</f>
        <v>0.14860000000000001</v>
      </c>
      <c r="M689" s="660">
        <f t="shared" si="243"/>
        <v>0.31170457699999993</v>
      </c>
      <c r="N689" s="660">
        <f t="shared" si="244"/>
        <v>0.46030457699999994</v>
      </c>
      <c r="O689" s="660">
        <f t="shared" si="246"/>
        <v>0.46766945023199996</v>
      </c>
      <c r="P689" s="660">
        <f t="shared" si="246"/>
        <v>0.47702283923663996</v>
      </c>
      <c r="Q689" s="660">
        <f t="shared" si="246"/>
        <v>0.48513222750366281</v>
      </c>
      <c r="R689" s="660">
        <f t="shared" si="246"/>
        <v>0.49386460759872874</v>
      </c>
    </row>
    <row r="690" spans="5:18" outlineLevel="1">
      <c r="E690" s="502" t="s">
        <v>1925</v>
      </c>
      <c r="F690" s="520" t="s">
        <v>1299</v>
      </c>
      <c r="I690" s="660"/>
      <c r="J690" s="660"/>
      <c r="K690" s="665">
        <v>5</v>
      </c>
      <c r="L690" s="660">
        <f>SUMIF('손익계산서(10월)'!$B$7:$B$57,'3. SG&amp;A'!F690,'손익계산서(10월)'!$E$7:$E$57)/10^6</f>
        <v>3.6174740000000001</v>
      </c>
      <c r="M690" s="660">
        <f t="shared" si="243"/>
        <v>1.4875259999999995</v>
      </c>
      <c r="N690" s="660">
        <f t="shared" si="244"/>
        <v>5.1049999999999995</v>
      </c>
      <c r="O690" s="660">
        <f t="shared" si="246"/>
        <v>5.18668</v>
      </c>
      <c r="P690" s="660">
        <f t="shared" si="246"/>
        <v>5.2904135999999999</v>
      </c>
      <c r="Q690" s="660">
        <f t="shared" si="246"/>
        <v>5.3803506311999998</v>
      </c>
      <c r="R690" s="660">
        <f t="shared" si="246"/>
        <v>5.4771969425615996</v>
      </c>
    </row>
    <row r="691" spans="5:18" outlineLevel="1">
      <c r="E691" s="502" t="s">
        <v>1925</v>
      </c>
      <c r="F691" s="520" t="s">
        <v>1934</v>
      </c>
      <c r="I691" s="660"/>
      <c r="J691" s="660"/>
      <c r="K691" s="665">
        <v>0.39039299999999999</v>
      </c>
      <c r="L691" s="660">
        <f>SUMIF('손익계산서(10월)'!$B$7:$B$57,'3. SG&amp;A'!F691,'손익계산서(10월)'!$E$7:$E$57)/10^6</f>
        <v>0</v>
      </c>
      <c r="M691" s="660">
        <f t="shared" si="243"/>
        <v>0.39859125299999998</v>
      </c>
      <c r="N691" s="660">
        <f t="shared" si="244"/>
        <v>0.39859125299999998</v>
      </c>
      <c r="O691" s="660">
        <f t="shared" si="246"/>
        <v>0.40496871304799997</v>
      </c>
      <c r="P691" s="660">
        <f t="shared" si="246"/>
        <v>0.41306808730896</v>
      </c>
      <c r="Q691" s="660">
        <f t="shared" si="246"/>
        <v>0.42009024479321228</v>
      </c>
      <c r="R691" s="660">
        <f t="shared" si="246"/>
        <v>0.42765186919949011</v>
      </c>
    </row>
    <row r="692" spans="5:18" outlineLevel="1">
      <c r="E692" s="502" t="s">
        <v>1925</v>
      </c>
      <c r="F692" s="520" t="s">
        <v>1296</v>
      </c>
      <c r="I692" s="660"/>
      <c r="J692" s="660"/>
      <c r="K692" s="665">
        <v>1</v>
      </c>
      <c r="L692" s="660">
        <f>SUMIF('손익계산서(10월)'!$B$7:$B$57,'3. SG&amp;A'!F692,'손익계산서(10월)'!$E$7:$E$57)/10^6</f>
        <v>0.36899999999999999</v>
      </c>
      <c r="M692" s="660">
        <f t="shared" si="243"/>
        <v>0.65199999999999991</v>
      </c>
      <c r="N692" s="660">
        <f t="shared" si="244"/>
        <v>1.0209999999999999</v>
      </c>
      <c r="O692" s="660">
        <f t="shared" si="246"/>
        <v>1.0373359999999998</v>
      </c>
      <c r="P692" s="660">
        <f t="shared" si="246"/>
        <v>1.0580827199999998</v>
      </c>
      <c r="Q692" s="660">
        <f t="shared" si="246"/>
        <v>1.0760701262399996</v>
      </c>
      <c r="R692" s="660">
        <f t="shared" si="246"/>
        <v>1.0954393885123197</v>
      </c>
    </row>
    <row r="693" spans="5:18" outlineLevel="1">
      <c r="E693" s="502" t="s">
        <v>1925</v>
      </c>
      <c r="F693" s="572" t="s">
        <v>1897</v>
      </c>
      <c r="G693" s="573"/>
      <c r="H693" s="573"/>
      <c r="I693" s="703"/>
      <c r="J693" s="703"/>
      <c r="K693" s="704">
        <v>1.081046</v>
      </c>
      <c r="L693" s="703">
        <f>SUMIF('손익계산서(10월)'!$B$7:$B$57,'3. SG&amp;A'!F693,'손익계산서(10월)'!$E$7:$E$57)/10^6</f>
        <v>0</v>
      </c>
      <c r="M693" s="703">
        <f t="shared" si="243"/>
        <v>1.1037479659999998</v>
      </c>
      <c r="N693" s="703">
        <f t="shared" si="244"/>
        <v>1.1037479659999998</v>
      </c>
      <c r="O693" s="703">
        <f t="shared" si="246"/>
        <v>1.1214079334559999</v>
      </c>
      <c r="P693" s="703">
        <f t="shared" si="246"/>
        <v>1.1438360921251198</v>
      </c>
      <c r="Q693" s="703">
        <f t="shared" si="246"/>
        <v>1.1632813056912468</v>
      </c>
      <c r="R693" s="703">
        <f t="shared" si="246"/>
        <v>1.1842203691936892</v>
      </c>
    </row>
    <row r="694" spans="5:18" s="576" customFormat="1" outlineLevel="1">
      <c r="F694" s="576" t="s">
        <v>1189</v>
      </c>
      <c r="I694" s="677"/>
      <c r="J694" s="677"/>
      <c r="K694" s="677"/>
      <c r="L694" s="677"/>
      <c r="M694" s="677"/>
      <c r="N694" s="562">
        <v>2.1000000000000001E-2</v>
      </c>
      <c r="O694" s="562">
        <v>1.6E-2</v>
      </c>
      <c r="P694" s="562">
        <v>0.02</v>
      </c>
      <c r="Q694" s="562">
        <v>1.7000000000000001E-2</v>
      </c>
      <c r="R694" s="562">
        <v>1.8000000000000002E-2</v>
      </c>
    </row>
    <row r="695" spans="5:18" outlineLevel="1">
      <c r="I695" s="509"/>
      <c r="J695" s="509"/>
      <c r="K695" s="509"/>
      <c r="L695" s="509"/>
      <c r="M695" s="509"/>
      <c r="N695" s="509"/>
      <c r="O695" s="509"/>
      <c r="P695" s="509"/>
      <c r="Q695" s="509"/>
      <c r="R695" s="509"/>
    </row>
    <row r="696" spans="5:18" outlineLevel="1">
      <c r="I696" s="509"/>
      <c r="J696" s="509"/>
      <c r="K696" s="509"/>
      <c r="L696" s="509"/>
      <c r="M696" s="509"/>
      <c r="N696" s="509"/>
      <c r="O696" s="509"/>
      <c r="P696" s="509"/>
      <c r="Q696" s="509"/>
      <c r="R696" s="509"/>
    </row>
    <row r="697" spans="5:18" outlineLevel="1">
      <c r="I697" s="509"/>
      <c r="J697" s="509"/>
      <c r="K697" s="509"/>
      <c r="L697" s="509"/>
      <c r="M697" s="509"/>
      <c r="N697" s="509"/>
      <c r="O697" s="509"/>
      <c r="P697" s="509"/>
      <c r="Q697" s="509"/>
      <c r="R697" s="509"/>
    </row>
    <row r="698" spans="5:18" outlineLevel="1">
      <c r="F698" s="507" t="s">
        <v>2293</v>
      </c>
      <c r="I698" s="660"/>
      <c r="J698" s="660"/>
      <c r="K698" s="660"/>
      <c r="L698" s="660"/>
      <c r="M698" s="660"/>
      <c r="N698" s="660"/>
      <c r="O698" s="660"/>
      <c r="P698" s="660"/>
      <c r="Q698" s="660"/>
      <c r="R698" s="660"/>
    </row>
    <row r="699" spans="5:18" outlineLevel="1">
      <c r="F699" s="546" t="s">
        <v>2093</v>
      </c>
      <c r="G699" s="547"/>
      <c r="H699" s="512"/>
      <c r="I699" s="513" t="s">
        <v>2047</v>
      </c>
      <c r="J699" s="513" t="s">
        <v>2048</v>
      </c>
      <c r="K699" s="514" t="s">
        <v>2049</v>
      </c>
      <c r="L699" s="513"/>
      <c r="M699" s="513"/>
      <c r="N699" s="571" t="s">
        <v>2050</v>
      </c>
      <c r="O699" s="571" t="s">
        <v>2051</v>
      </c>
      <c r="P699" s="571" t="s">
        <v>2052</v>
      </c>
      <c r="Q699" s="571" t="s">
        <v>2053</v>
      </c>
      <c r="R699" s="571" t="s">
        <v>2054</v>
      </c>
    </row>
    <row r="700" spans="5:18" outlineLevel="1">
      <c r="E700" s="502" t="s">
        <v>1943</v>
      </c>
      <c r="F700" s="548" t="s">
        <v>1619</v>
      </c>
      <c r="G700" s="539"/>
      <c r="H700" s="539"/>
      <c r="I700" s="663"/>
      <c r="J700" s="663"/>
      <c r="K700" s="664">
        <v>0</v>
      </c>
      <c r="L700" s="663"/>
      <c r="M700" s="663"/>
      <c r="N700" s="663">
        <v>0</v>
      </c>
      <c r="O700" s="663">
        <v>0</v>
      </c>
      <c r="P700" s="663">
        <v>0</v>
      </c>
      <c r="Q700" s="663">
        <v>0</v>
      </c>
      <c r="R700" s="663">
        <v>0</v>
      </c>
    </row>
    <row r="701" spans="5:18" outlineLevel="1">
      <c r="E701" s="502" t="s">
        <v>1943</v>
      </c>
      <c r="F701" s="520" t="s">
        <v>608</v>
      </c>
      <c r="I701" s="660"/>
      <c r="J701" s="660"/>
      <c r="K701" s="665">
        <v>0</v>
      </c>
      <c r="L701" s="660"/>
      <c r="M701" s="660"/>
      <c r="N701" s="660">
        <v>0</v>
      </c>
      <c r="O701" s="660">
        <v>0</v>
      </c>
      <c r="P701" s="660">
        <v>0</v>
      </c>
      <c r="Q701" s="660">
        <v>0</v>
      </c>
      <c r="R701" s="660">
        <v>0</v>
      </c>
    </row>
    <row r="702" spans="5:18" outlineLevel="1">
      <c r="E702" s="502" t="s">
        <v>1943</v>
      </c>
      <c r="F702" s="520" t="s">
        <v>1896</v>
      </c>
      <c r="I702" s="660"/>
      <c r="J702" s="660"/>
      <c r="K702" s="665">
        <v>0</v>
      </c>
      <c r="L702" s="660"/>
      <c r="M702" s="660"/>
      <c r="N702" s="660">
        <v>0</v>
      </c>
      <c r="O702" s="660">
        <v>0</v>
      </c>
      <c r="P702" s="660">
        <v>0</v>
      </c>
      <c r="Q702" s="660">
        <v>0</v>
      </c>
      <c r="R702" s="660">
        <v>0</v>
      </c>
    </row>
    <row r="703" spans="5:18" outlineLevel="1">
      <c r="E703" s="502" t="s">
        <v>1943</v>
      </c>
      <c r="F703" s="520" t="s">
        <v>2290</v>
      </c>
      <c r="I703" s="660"/>
      <c r="J703" s="660"/>
      <c r="K703" s="665">
        <v>0</v>
      </c>
      <c r="L703" s="660"/>
      <c r="M703" s="660"/>
      <c r="N703" s="660">
        <v>0</v>
      </c>
      <c r="O703" s="660">
        <v>0</v>
      </c>
      <c r="P703" s="660">
        <v>0</v>
      </c>
      <c r="Q703" s="660">
        <v>0</v>
      </c>
      <c r="R703" s="660">
        <v>0</v>
      </c>
    </row>
    <row r="704" spans="5:18" outlineLevel="1">
      <c r="E704" s="502" t="s">
        <v>1943</v>
      </c>
      <c r="F704" s="520" t="s">
        <v>1297</v>
      </c>
      <c r="I704" s="660"/>
      <c r="J704" s="660"/>
      <c r="K704" s="665">
        <v>0</v>
      </c>
      <c r="L704" s="660"/>
      <c r="M704" s="660"/>
      <c r="N704" s="660">
        <v>0</v>
      </c>
      <c r="O704" s="660">
        <v>0</v>
      </c>
      <c r="P704" s="660">
        <v>0</v>
      </c>
      <c r="Q704" s="660">
        <v>0</v>
      </c>
      <c r="R704" s="660">
        <v>0</v>
      </c>
    </row>
    <row r="705" spans="5:18" outlineLevel="1">
      <c r="E705" s="502" t="s">
        <v>1943</v>
      </c>
      <c r="F705" s="520" t="s">
        <v>1893</v>
      </c>
      <c r="I705" s="660"/>
      <c r="J705" s="660"/>
      <c r="K705" s="665">
        <v>0</v>
      </c>
      <c r="L705" s="660"/>
      <c r="M705" s="660"/>
      <c r="N705" s="660">
        <v>0</v>
      </c>
      <c r="O705" s="660">
        <v>0</v>
      </c>
      <c r="P705" s="660">
        <v>0</v>
      </c>
      <c r="Q705" s="660">
        <v>0</v>
      </c>
      <c r="R705" s="660">
        <v>0</v>
      </c>
    </row>
    <row r="706" spans="5:18" outlineLevel="1">
      <c r="E706" s="502" t="s">
        <v>1943</v>
      </c>
      <c r="F706" s="520" t="s">
        <v>1933</v>
      </c>
      <c r="I706" s="660"/>
      <c r="J706" s="660"/>
      <c r="K706" s="665">
        <v>0</v>
      </c>
      <c r="L706" s="660"/>
      <c r="M706" s="660"/>
      <c r="N706" s="660">
        <v>0</v>
      </c>
      <c r="O706" s="660">
        <v>0</v>
      </c>
      <c r="P706" s="660">
        <v>0</v>
      </c>
      <c r="Q706" s="660">
        <v>0</v>
      </c>
      <c r="R706" s="660">
        <v>0</v>
      </c>
    </row>
    <row r="707" spans="5:18" outlineLevel="1">
      <c r="E707" s="502" t="s">
        <v>1943</v>
      </c>
      <c r="F707" s="520" t="s">
        <v>1615</v>
      </c>
      <c r="I707" s="660"/>
      <c r="J707" s="660"/>
      <c r="K707" s="665">
        <v>0</v>
      </c>
      <c r="L707" s="660"/>
      <c r="M707" s="660"/>
      <c r="N707" s="660">
        <v>0</v>
      </c>
      <c r="O707" s="660">
        <v>0</v>
      </c>
      <c r="P707" s="660">
        <v>0</v>
      </c>
      <c r="Q707" s="660">
        <v>0</v>
      </c>
      <c r="R707" s="660">
        <v>0</v>
      </c>
    </row>
    <row r="708" spans="5:18" outlineLevel="1">
      <c r="E708" s="502" t="s">
        <v>1943</v>
      </c>
      <c r="F708" s="520" t="s">
        <v>1298</v>
      </c>
      <c r="I708" s="660"/>
      <c r="J708" s="660"/>
      <c r="K708" s="665">
        <v>0</v>
      </c>
      <c r="L708" s="660"/>
      <c r="M708" s="660"/>
      <c r="N708" s="660">
        <v>0</v>
      </c>
      <c r="O708" s="660">
        <v>0</v>
      </c>
      <c r="P708" s="660">
        <v>0</v>
      </c>
      <c r="Q708" s="660">
        <v>0</v>
      </c>
      <c r="R708" s="660">
        <v>0</v>
      </c>
    </row>
    <row r="709" spans="5:18" outlineLevel="1">
      <c r="E709" s="502" t="s">
        <v>1943</v>
      </c>
      <c r="F709" s="520" t="s">
        <v>1613</v>
      </c>
      <c r="I709" s="660"/>
      <c r="J709" s="660"/>
      <c r="K709" s="665">
        <v>0</v>
      </c>
      <c r="L709" s="660"/>
      <c r="M709" s="660"/>
      <c r="N709" s="660">
        <v>0</v>
      </c>
      <c r="O709" s="660">
        <v>0</v>
      </c>
      <c r="P709" s="660">
        <v>0</v>
      </c>
      <c r="Q709" s="660">
        <v>0</v>
      </c>
      <c r="R709" s="660">
        <v>0</v>
      </c>
    </row>
    <row r="710" spans="5:18" outlineLevel="1">
      <c r="E710" s="502" t="s">
        <v>1943</v>
      </c>
      <c r="F710" s="520" t="s">
        <v>1612</v>
      </c>
      <c r="I710" s="660"/>
      <c r="J710" s="660"/>
      <c r="K710" s="665">
        <v>0</v>
      </c>
      <c r="L710" s="660"/>
      <c r="M710" s="660"/>
      <c r="N710" s="660">
        <v>0</v>
      </c>
      <c r="O710" s="660">
        <v>0</v>
      </c>
      <c r="P710" s="660">
        <v>0</v>
      </c>
      <c r="Q710" s="660">
        <v>0</v>
      </c>
      <c r="R710" s="660">
        <v>0</v>
      </c>
    </row>
    <row r="711" spans="5:18" outlineLevel="1">
      <c r="E711" s="502" t="s">
        <v>1943</v>
      </c>
      <c r="F711" s="520" t="s">
        <v>1300</v>
      </c>
      <c r="I711" s="660"/>
      <c r="J711" s="660"/>
      <c r="K711" s="665">
        <v>0</v>
      </c>
      <c r="L711" s="660"/>
      <c r="M711" s="660"/>
      <c r="N711" s="660">
        <v>0</v>
      </c>
      <c r="O711" s="660">
        <v>0</v>
      </c>
      <c r="P711" s="660">
        <v>0</v>
      </c>
      <c r="Q711" s="660">
        <v>0</v>
      </c>
      <c r="R711" s="660">
        <v>0</v>
      </c>
    </row>
    <row r="712" spans="5:18" outlineLevel="1">
      <c r="E712" s="502" t="s">
        <v>1943</v>
      </c>
      <c r="F712" s="520" t="s">
        <v>1611</v>
      </c>
      <c r="I712" s="660"/>
      <c r="J712" s="660"/>
      <c r="K712" s="665">
        <v>0</v>
      </c>
      <c r="L712" s="660"/>
      <c r="M712" s="660"/>
      <c r="N712" s="660">
        <v>0</v>
      </c>
      <c r="O712" s="660">
        <v>0</v>
      </c>
      <c r="P712" s="660">
        <v>0</v>
      </c>
      <c r="Q712" s="660">
        <v>0</v>
      </c>
      <c r="R712" s="660">
        <v>0</v>
      </c>
    </row>
    <row r="713" spans="5:18" outlineLevel="1">
      <c r="E713" s="502" t="s">
        <v>1943</v>
      </c>
      <c r="F713" s="520" t="s">
        <v>1295</v>
      </c>
      <c r="I713" s="660"/>
      <c r="J713" s="660"/>
      <c r="K713" s="665">
        <v>0</v>
      </c>
      <c r="L713" s="660"/>
      <c r="M713" s="660"/>
      <c r="N713" s="660">
        <v>0</v>
      </c>
      <c r="O713" s="660">
        <v>0</v>
      </c>
      <c r="P713" s="660">
        <v>0</v>
      </c>
      <c r="Q713" s="660">
        <v>0</v>
      </c>
      <c r="R713" s="660">
        <v>0</v>
      </c>
    </row>
    <row r="714" spans="5:18" outlineLevel="1">
      <c r="E714" s="502" t="s">
        <v>1943</v>
      </c>
      <c r="F714" s="520" t="s">
        <v>1299</v>
      </c>
      <c r="I714" s="660"/>
      <c r="J714" s="660"/>
      <c r="K714" s="665">
        <v>0</v>
      </c>
      <c r="L714" s="660"/>
      <c r="M714" s="660"/>
      <c r="N714" s="660">
        <v>0</v>
      </c>
      <c r="O714" s="660">
        <v>0</v>
      </c>
      <c r="P714" s="660">
        <v>0</v>
      </c>
      <c r="Q714" s="660">
        <v>0</v>
      </c>
      <c r="R714" s="660">
        <v>0</v>
      </c>
    </row>
    <row r="715" spans="5:18" outlineLevel="1">
      <c r="E715" s="502" t="s">
        <v>1943</v>
      </c>
      <c r="F715" s="520" t="s">
        <v>1934</v>
      </c>
      <c r="I715" s="660"/>
      <c r="J715" s="660"/>
      <c r="K715" s="665">
        <v>0</v>
      </c>
      <c r="L715" s="660"/>
      <c r="M715" s="660"/>
      <c r="N715" s="660">
        <v>0</v>
      </c>
      <c r="O715" s="660">
        <v>0</v>
      </c>
      <c r="P715" s="660">
        <v>0</v>
      </c>
      <c r="Q715" s="660">
        <v>0</v>
      </c>
      <c r="R715" s="660">
        <v>0</v>
      </c>
    </row>
    <row r="716" spans="5:18" outlineLevel="1">
      <c r="E716" s="502" t="s">
        <v>1943</v>
      </c>
      <c r="F716" s="520" t="s">
        <v>1296</v>
      </c>
      <c r="I716" s="660"/>
      <c r="J716" s="660"/>
      <c r="K716" s="665">
        <v>0</v>
      </c>
      <c r="L716" s="660"/>
      <c r="M716" s="660"/>
      <c r="N716" s="660">
        <v>0</v>
      </c>
      <c r="O716" s="660">
        <v>0</v>
      </c>
      <c r="P716" s="660">
        <v>0</v>
      </c>
      <c r="Q716" s="660">
        <v>0</v>
      </c>
      <c r="R716" s="660">
        <v>0</v>
      </c>
    </row>
    <row r="717" spans="5:18" outlineLevel="1">
      <c r="E717" s="502" t="s">
        <v>1943</v>
      </c>
      <c r="F717" s="572" t="s">
        <v>1897</v>
      </c>
      <c r="G717" s="573"/>
      <c r="H717" s="573"/>
      <c r="I717" s="703"/>
      <c r="J717" s="703"/>
      <c r="K717" s="704">
        <v>0</v>
      </c>
      <c r="L717" s="703"/>
      <c r="M717" s="703"/>
      <c r="N717" s="703">
        <v>0</v>
      </c>
      <c r="O717" s="703">
        <v>0</v>
      </c>
      <c r="P717" s="703">
        <v>0</v>
      </c>
      <c r="Q717" s="703">
        <v>0</v>
      </c>
      <c r="R717" s="703">
        <v>0</v>
      </c>
    </row>
    <row r="718" spans="5:18" s="576" customFormat="1" outlineLevel="1">
      <c r="F718" s="576" t="s">
        <v>1189</v>
      </c>
      <c r="I718" s="677"/>
      <c r="J718" s="677"/>
      <c r="K718" s="677"/>
      <c r="L718" s="677"/>
      <c r="M718" s="677"/>
      <c r="N718" s="562">
        <v>2.1000000000000001E-2</v>
      </c>
      <c r="O718" s="562">
        <v>1.6E-2</v>
      </c>
      <c r="P718" s="562">
        <v>0.02</v>
      </c>
      <c r="Q718" s="562">
        <v>1.7000000000000001E-2</v>
      </c>
      <c r="R718" s="562">
        <v>1.8000000000000002E-2</v>
      </c>
    </row>
    <row r="719" spans="5:18" outlineLevel="1"/>
    <row r="720" spans="5:18" outlineLevel="1"/>
    <row r="721" spans="5:18" outlineLevel="1"/>
    <row r="722" spans="5:18" outlineLevel="1">
      <c r="F722" s="507" t="s">
        <v>2294</v>
      </c>
      <c r="I722" s="660"/>
      <c r="J722" s="660"/>
      <c r="K722" s="660">
        <v>3</v>
      </c>
      <c r="L722" s="660"/>
      <c r="M722" s="660"/>
      <c r="N722" s="660">
        <v>9</v>
      </c>
      <c r="O722" s="660"/>
      <c r="P722" s="660"/>
      <c r="Q722" s="660"/>
      <c r="R722" s="660"/>
    </row>
    <row r="723" spans="5:18" outlineLevel="1">
      <c r="F723" s="546" t="s">
        <v>2093</v>
      </c>
      <c r="G723" s="547"/>
      <c r="H723" s="512"/>
      <c r="I723" s="513" t="s">
        <v>2047</v>
      </c>
      <c r="J723" s="513" t="s">
        <v>2048</v>
      </c>
      <c r="K723" s="514" t="s">
        <v>2049</v>
      </c>
      <c r="L723" s="513" t="s">
        <v>3118</v>
      </c>
      <c r="M723" s="513" t="s">
        <v>3120</v>
      </c>
      <c r="N723" s="571" t="s">
        <v>2050</v>
      </c>
      <c r="O723" s="571" t="s">
        <v>2051</v>
      </c>
      <c r="P723" s="571" t="s">
        <v>2052</v>
      </c>
      <c r="Q723" s="571" t="s">
        <v>2053</v>
      </c>
      <c r="R723" s="571" t="s">
        <v>2054</v>
      </c>
    </row>
    <row r="724" spans="5:18" outlineLevel="1">
      <c r="E724" s="502" t="s">
        <v>1966</v>
      </c>
      <c r="F724" s="548" t="s">
        <v>1619</v>
      </c>
      <c r="G724" s="539"/>
      <c r="H724" s="539"/>
      <c r="I724" s="663"/>
      <c r="J724" s="663"/>
      <c r="K724" s="664">
        <f>SUM(K725:K741)</f>
        <v>200.12352699999997</v>
      </c>
      <c r="L724" s="663">
        <f t="shared" ref="L724" si="247">SUM(L725:L741)</f>
        <v>37.499501999999993</v>
      </c>
      <c r="M724" s="663">
        <f t="shared" ref="M724" si="248">SUM(M725:M741)</f>
        <v>0.78748954199999721</v>
      </c>
      <c r="N724" s="663">
        <f>SUM(N725:N741)</f>
        <v>38.286991542000003</v>
      </c>
      <c r="O724" s="663">
        <f>SUM(O725:O741)</f>
        <v>38.899583406671994</v>
      </c>
      <c r="P724" s="663">
        <f t="shared" ref="P724:R724" si="249">SUM(P725:P741)</f>
        <v>39.677575074805439</v>
      </c>
      <c r="Q724" s="663">
        <f t="shared" si="249"/>
        <v>40.352093851077115</v>
      </c>
      <c r="R724" s="663">
        <f t="shared" si="249"/>
        <v>41.078431540396515</v>
      </c>
    </row>
    <row r="725" spans="5:18" outlineLevel="1">
      <c r="E725" s="502" t="s">
        <v>1966</v>
      </c>
      <c r="F725" s="520" t="s">
        <v>608</v>
      </c>
      <c r="I725" s="660"/>
      <c r="J725" s="660"/>
      <c r="K725" s="665">
        <v>32.364438</v>
      </c>
      <c r="L725" s="660">
        <f>SUMIF('손익계산서(10월)'!$B$7:$B$57,'3. SG&amp;A'!F725,'손익계산서(10월)'!$F$7:$F$57)/10^6</f>
        <v>31.272812999999999</v>
      </c>
      <c r="M725" s="660">
        <f>N725-L725</f>
        <v>0.6567290729999975</v>
      </c>
      <c r="N725" s="660">
        <f>L725*(1+$N$742)</f>
        <v>31.929542072999997</v>
      </c>
      <c r="O725" s="660">
        <f>N725*(1+$O$742)</f>
        <v>32.440414746167995</v>
      </c>
      <c r="P725" s="660">
        <f>O725*(1+$P$742)</f>
        <v>33.089223041091358</v>
      </c>
      <c r="Q725" s="660">
        <f>P725*(1+$Q$742)</f>
        <v>33.651739832789907</v>
      </c>
      <c r="R725" s="660">
        <f>Q725*(1+$R$742)</f>
        <v>34.257471149780123</v>
      </c>
    </row>
    <row r="726" spans="5:18" outlineLevel="1">
      <c r="E726" s="502" t="s">
        <v>1966</v>
      </c>
      <c r="F726" s="520" t="s">
        <v>1896</v>
      </c>
      <c r="I726" s="660"/>
      <c r="J726" s="660"/>
      <c r="K726" s="665">
        <v>0</v>
      </c>
      <c r="L726" s="660">
        <f>SUMIF('손익계산서(10월)'!$B$7:$B$57,'3. SG&amp;A'!F726,'손익계산서(10월)'!$F$7:$F$57)/10^6</f>
        <v>0.12767300000000001</v>
      </c>
      <c r="M726" s="660">
        <f t="shared" ref="M726:M741" si="250">N726-L726</f>
        <v>2.6811330000000022E-3</v>
      </c>
      <c r="N726" s="660">
        <f t="shared" ref="N726:N741" si="251">L726*(1+$N$742)</f>
        <v>0.13035413300000001</v>
      </c>
      <c r="O726" s="660">
        <f t="shared" ref="O726:O741" si="252">N726*(1+$O$742)</f>
        <v>0.13243979912800002</v>
      </c>
      <c r="P726" s="660">
        <f t="shared" ref="P726:P741" si="253">O726*(1+$P$742)</f>
        <v>0.13508859511056004</v>
      </c>
      <c r="Q726" s="660">
        <f t="shared" ref="Q726:Q741" si="254">P726*(1+$Q$742)</f>
        <v>0.13738510122743955</v>
      </c>
      <c r="R726" s="660">
        <f t="shared" ref="R726:R741" si="255">Q726*(1+$R$742)</f>
        <v>0.13985803304953345</v>
      </c>
    </row>
    <row r="727" spans="5:18" outlineLevel="1">
      <c r="E727" s="502" t="s">
        <v>1966</v>
      </c>
      <c r="F727" s="520" t="s">
        <v>2290</v>
      </c>
      <c r="I727" s="660"/>
      <c r="J727" s="660"/>
      <c r="K727" s="665">
        <v>81.144762999999983</v>
      </c>
      <c r="L727" s="660">
        <f>SUMIF('손익계산서(10월)'!$B$7:$B$57,'3. SG&amp;A'!F727,'손익계산서(10월)'!$F$7:$F$57)/10^6</f>
        <v>0</v>
      </c>
      <c r="M727" s="660">
        <f t="shared" si="250"/>
        <v>0</v>
      </c>
      <c r="N727" s="660">
        <f t="shared" si="251"/>
        <v>0</v>
      </c>
      <c r="O727" s="660">
        <f t="shared" si="252"/>
        <v>0</v>
      </c>
      <c r="P727" s="660">
        <f t="shared" si="253"/>
        <v>0</v>
      </c>
      <c r="Q727" s="660">
        <f t="shared" si="254"/>
        <v>0</v>
      </c>
      <c r="R727" s="660">
        <f t="shared" si="255"/>
        <v>0</v>
      </c>
    </row>
    <row r="728" spans="5:18" outlineLevel="1">
      <c r="E728" s="502" t="s">
        <v>1966</v>
      </c>
      <c r="F728" s="520" t="s">
        <v>1297</v>
      </c>
      <c r="I728" s="660"/>
      <c r="J728" s="660"/>
      <c r="K728" s="665">
        <v>14.602869999999999</v>
      </c>
      <c r="L728" s="660">
        <f>SUMIF('손익계산서(10월)'!$B$7:$B$57,'3. SG&amp;A'!F728,'손익계산서(10월)'!$F$7:$F$57)/10^6</f>
        <v>9.8000000000000004E-2</v>
      </c>
      <c r="M728" s="660">
        <f t="shared" si="250"/>
        <v>2.0579999999999904E-3</v>
      </c>
      <c r="N728" s="660">
        <f t="shared" si="251"/>
        <v>0.10005799999999999</v>
      </c>
      <c r="O728" s="660">
        <f t="shared" si="252"/>
        <v>0.101658928</v>
      </c>
      <c r="P728" s="660">
        <f t="shared" si="253"/>
        <v>0.10369210656</v>
      </c>
      <c r="Q728" s="660">
        <f t="shared" si="254"/>
        <v>0.10545487237151999</v>
      </c>
      <c r="R728" s="660">
        <f t="shared" si="255"/>
        <v>0.10735306007420735</v>
      </c>
    </row>
    <row r="729" spans="5:18" outlineLevel="1">
      <c r="E729" s="502" t="s">
        <v>1966</v>
      </c>
      <c r="F729" s="520" t="s">
        <v>1893</v>
      </c>
      <c r="I729" s="660"/>
      <c r="J729" s="660"/>
      <c r="K729" s="665">
        <v>0</v>
      </c>
      <c r="L729" s="660">
        <f>SUMIF('손익계산서(10월)'!$B$7:$B$57,'3. SG&amp;A'!F729,'손익계산서(10월)'!$F$7:$F$57)/10^6</f>
        <v>0</v>
      </c>
      <c r="M729" s="660">
        <f t="shared" si="250"/>
        <v>0</v>
      </c>
      <c r="N729" s="660">
        <f t="shared" si="251"/>
        <v>0</v>
      </c>
      <c r="O729" s="660">
        <f t="shared" si="252"/>
        <v>0</v>
      </c>
      <c r="P729" s="660">
        <f t="shared" si="253"/>
        <v>0</v>
      </c>
      <c r="Q729" s="660">
        <f t="shared" si="254"/>
        <v>0</v>
      </c>
      <c r="R729" s="660">
        <f t="shared" si="255"/>
        <v>0</v>
      </c>
    </row>
    <row r="730" spans="5:18" outlineLevel="1">
      <c r="E730" s="502" t="s">
        <v>1966</v>
      </c>
      <c r="F730" s="520" t="s">
        <v>1933</v>
      </c>
      <c r="I730" s="660"/>
      <c r="J730" s="660"/>
      <c r="K730" s="665">
        <v>58.492590999999997</v>
      </c>
      <c r="L730" s="660">
        <f>SUMIF('손익계산서(10월)'!$B$7:$B$57,'3. SG&amp;A'!F730,'손익계산서(10월)'!$F$7:$F$57)/10^6</f>
        <v>0</v>
      </c>
      <c r="M730" s="660">
        <f t="shared" si="250"/>
        <v>0</v>
      </c>
      <c r="N730" s="660">
        <f t="shared" si="251"/>
        <v>0</v>
      </c>
      <c r="O730" s="660">
        <f t="shared" si="252"/>
        <v>0</v>
      </c>
      <c r="P730" s="660">
        <f t="shared" si="253"/>
        <v>0</v>
      </c>
      <c r="Q730" s="660">
        <f t="shared" si="254"/>
        <v>0</v>
      </c>
      <c r="R730" s="660">
        <f t="shared" si="255"/>
        <v>0</v>
      </c>
    </row>
    <row r="731" spans="5:18" outlineLevel="1">
      <c r="E731" s="502" t="s">
        <v>1966</v>
      </c>
      <c r="F731" s="520" t="s">
        <v>1615</v>
      </c>
      <c r="I731" s="660"/>
      <c r="J731" s="660"/>
      <c r="K731" s="665">
        <v>0</v>
      </c>
      <c r="L731" s="660">
        <f>SUMIF('손익계산서(10월)'!$B$7:$B$57,'3. SG&amp;A'!F731,'손익계산서(10월)'!$F$7:$F$57)/10^6</f>
        <v>0</v>
      </c>
      <c r="M731" s="660">
        <f t="shared" si="250"/>
        <v>0</v>
      </c>
      <c r="N731" s="660">
        <f t="shared" si="251"/>
        <v>0</v>
      </c>
      <c r="O731" s="660">
        <f t="shared" si="252"/>
        <v>0</v>
      </c>
      <c r="P731" s="660">
        <f t="shared" si="253"/>
        <v>0</v>
      </c>
      <c r="Q731" s="660">
        <f t="shared" si="254"/>
        <v>0</v>
      </c>
      <c r="R731" s="660">
        <f t="shared" si="255"/>
        <v>0</v>
      </c>
    </row>
    <row r="732" spans="5:18" outlineLevel="1">
      <c r="E732" s="502" t="s">
        <v>1966</v>
      </c>
      <c r="F732" s="520" t="s">
        <v>1298</v>
      </c>
      <c r="I732" s="660"/>
      <c r="J732" s="660"/>
      <c r="K732" s="665">
        <v>4.776376</v>
      </c>
      <c r="L732" s="660">
        <f>SUMIF('손익계산서(10월)'!$B$7:$B$57,'3. SG&amp;A'!F732,'손익계산서(10월)'!$F$7:$F$57)/10^6</f>
        <v>3.4815160000000001</v>
      </c>
      <c r="M732" s="660">
        <f t="shared" si="250"/>
        <v>7.3111835999999819E-2</v>
      </c>
      <c r="N732" s="660">
        <f t="shared" si="251"/>
        <v>3.5546278359999999</v>
      </c>
      <c r="O732" s="660">
        <f t="shared" si="252"/>
        <v>3.6115018813759998</v>
      </c>
      <c r="P732" s="660">
        <f t="shared" si="253"/>
        <v>3.6837319190035198</v>
      </c>
      <c r="Q732" s="660">
        <f t="shared" si="254"/>
        <v>3.7463553616265792</v>
      </c>
      <c r="R732" s="660">
        <f t="shared" si="255"/>
        <v>3.8137897581358575</v>
      </c>
    </row>
    <row r="733" spans="5:18" outlineLevel="1">
      <c r="E733" s="502" t="s">
        <v>1966</v>
      </c>
      <c r="F733" s="520" t="s">
        <v>1613</v>
      </c>
      <c r="I733" s="660"/>
      <c r="J733" s="660"/>
      <c r="K733" s="665">
        <v>0.76</v>
      </c>
      <c r="L733" s="660">
        <f>SUMIF('손익계산서(10월)'!$B$7:$B$57,'3. SG&amp;A'!F733,'손익계산서(10월)'!$F$7:$F$57)/10^6</f>
        <v>1.3225</v>
      </c>
      <c r="M733" s="660">
        <f t="shared" si="250"/>
        <v>2.7772499999999978E-2</v>
      </c>
      <c r="N733" s="660">
        <f t="shared" si="251"/>
        <v>1.3502725</v>
      </c>
      <c r="O733" s="660">
        <f t="shared" si="252"/>
        <v>1.37187686</v>
      </c>
      <c r="P733" s="660">
        <f t="shared" si="253"/>
        <v>1.3993143971999999</v>
      </c>
      <c r="Q733" s="660">
        <f t="shared" si="254"/>
        <v>1.4231027419523998</v>
      </c>
      <c r="R733" s="660">
        <f t="shared" si="255"/>
        <v>1.4487185913075431</v>
      </c>
    </row>
    <row r="734" spans="5:18" outlineLevel="1">
      <c r="E734" s="502" t="s">
        <v>1966</v>
      </c>
      <c r="F734" s="520" t="s">
        <v>1612</v>
      </c>
      <c r="I734" s="660"/>
      <c r="J734" s="660"/>
      <c r="K734" s="665">
        <v>0</v>
      </c>
      <c r="L734" s="660">
        <f>SUMIF('손익계산서(10월)'!$B$7:$B$57,'3. SG&amp;A'!F734,'손익계산서(10월)'!$F$7:$F$57)/10^6</f>
        <v>0</v>
      </c>
      <c r="M734" s="660">
        <f t="shared" si="250"/>
        <v>0</v>
      </c>
      <c r="N734" s="660">
        <f t="shared" si="251"/>
        <v>0</v>
      </c>
      <c r="O734" s="660">
        <f t="shared" si="252"/>
        <v>0</v>
      </c>
      <c r="P734" s="660">
        <f t="shared" si="253"/>
        <v>0</v>
      </c>
      <c r="Q734" s="660">
        <f t="shared" si="254"/>
        <v>0</v>
      </c>
      <c r="R734" s="660">
        <f t="shared" si="255"/>
        <v>0</v>
      </c>
    </row>
    <row r="735" spans="5:18" outlineLevel="1">
      <c r="E735" s="502" t="s">
        <v>1966</v>
      </c>
      <c r="F735" s="520" t="s">
        <v>1300</v>
      </c>
      <c r="I735" s="660"/>
      <c r="J735" s="660"/>
      <c r="K735" s="665">
        <v>3.7830379999999999</v>
      </c>
      <c r="L735" s="660">
        <f>SUMIF('손익계산서(10월)'!$B$7:$B$57,'3. SG&amp;A'!F735,'손익계산서(10월)'!$F$7:$F$57)/10^6</f>
        <v>0.7248</v>
      </c>
      <c r="M735" s="660">
        <f t="shared" si="250"/>
        <v>1.5220799999999923E-2</v>
      </c>
      <c r="N735" s="660">
        <f t="shared" si="251"/>
        <v>0.74002079999999992</v>
      </c>
      <c r="O735" s="660">
        <f t="shared" si="252"/>
        <v>0.75186113279999989</v>
      </c>
      <c r="P735" s="660">
        <f t="shared" si="253"/>
        <v>0.76689835545599994</v>
      </c>
      <c r="Q735" s="660">
        <f t="shared" si="254"/>
        <v>0.77993562749875189</v>
      </c>
      <c r="R735" s="660">
        <f t="shared" si="255"/>
        <v>0.79397446879372946</v>
      </c>
    </row>
    <row r="736" spans="5:18" outlineLevel="1">
      <c r="E736" s="502" t="s">
        <v>1966</v>
      </c>
      <c r="F736" s="520" t="s">
        <v>1611</v>
      </c>
      <c r="I736" s="660"/>
      <c r="J736" s="660"/>
      <c r="K736" s="665">
        <v>0.65955200000000003</v>
      </c>
      <c r="L736" s="660">
        <f>SUMIF('손익계산서(10월)'!$B$7:$B$57,'3. SG&amp;A'!F736,'손익계산서(10월)'!$F$7:$F$57)/10^6</f>
        <v>0.23319999999999999</v>
      </c>
      <c r="M736" s="660">
        <f t="shared" si="250"/>
        <v>4.8971999999999904E-3</v>
      </c>
      <c r="N736" s="660">
        <f t="shared" si="251"/>
        <v>0.23809719999999998</v>
      </c>
      <c r="O736" s="660">
        <f t="shared" si="252"/>
        <v>0.24190675519999999</v>
      </c>
      <c r="P736" s="660">
        <f t="shared" si="253"/>
        <v>0.24674489030399999</v>
      </c>
      <c r="Q736" s="660">
        <f t="shared" si="254"/>
        <v>0.25093955343916796</v>
      </c>
      <c r="R736" s="660">
        <f t="shared" si="255"/>
        <v>0.25545646540107297</v>
      </c>
    </row>
    <row r="737" spans="5:18" outlineLevel="1">
      <c r="E737" s="502" t="s">
        <v>1966</v>
      </c>
      <c r="F737" s="520" t="s">
        <v>1295</v>
      </c>
      <c r="I737" s="660"/>
      <c r="J737" s="660"/>
      <c r="K737" s="665">
        <v>0.27229999999999999</v>
      </c>
      <c r="L737" s="660">
        <f>SUMIF('손익계산서(10월)'!$B$7:$B$57,'3. SG&amp;A'!F737,'손익계산서(10월)'!$F$7:$F$57)/10^6</f>
        <v>0.23499999999999999</v>
      </c>
      <c r="M737" s="660">
        <f t="shared" si="250"/>
        <v>4.9349999999999672E-3</v>
      </c>
      <c r="N737" s="660">
        <f t="shared" si="251"/>
        <v>0.23993499999999995</v>
      </c>
      <c r="O737" s="660">
        <f t="shared" si="252"/>
        <v>0.24377395999999996</v>
      </c>
      <c r="P737" s="660">
        <f t="shared" si="253"/>
        <v>0.24864943919999996</v>
      </c>
      <c r="Q737" s="660">
        <f t="shared" si="254"/>
        <v>0.25287647966639992</v>
      </c>
      <c r="R737" s="660">
        <f t="shared" si="255"/>
        <v>0.25742825630039512</v>
      </c>
    </row>
    <row r="738" spans="5:18" outlineLevel="1">
      <c r="E738" s="502" t="s">
        <v>1966</v>
      </c>
      <c r="F738" s="520" t="s">
        <v>1299</v>
      </c>
      <c r="I738" s="660"/>
      <c r="J738" s="660"/>
      <c r="K738" s="665">
        <v>0</v>
      </c>
      <c r="L738" s="660">
        <f>SUMIF('손익계산서(10월)'!$B$7:$B$57,'3. SG&amp;A'!F738,'손익계산서(10월)'!$F$7:$F$57)/10^6</f>
        <v>4.0000000000000001E-3</v>
      </c>
      <c r="M738" s="660">
        <f t="shared" si="250"/>
        <v>8.3999999999999873E-5</v>
      </c>
      <c r="N738" s="660">
        <f t="shared" si="251"/>
        <v>4.084E-3</v>
      </c>
      <c r="O738" s="660">
        <f t="shared" si="252"/>
        <v>4.1493440000000001E-3</v>
      </c>
      <c r="P738" s="660">
        <f t="shared" si="253"/>
        <v>4.2323308800000002E-3</v>
      </c>
      <c r="Q738" s="660">
        <f t="shared" si="254"/>
        <v>4.3042805049599998E-3</v>
      </c>
      <c r="R738" s="660">
        <f t="shared" si="255"/>
        <v>4.3817575540492796E-3</v>
      </c>
    </row>
    <row r="739" spans="5:18" outlineLevel="1">
      <c r="E739" s="502" t="s">
        <v>1966</v>
      </c>
      <c r="F739" s="520" t="s">
        <v>1934</v>
      </c>
      <c r="I739" s="660"/>
      <c r="J739" s="660"/>
      <c r="K739" s="665">
        <v>2.0906999999999999E-2</v>
      </c>
      <c r="L739" s="660">
        <f>SUMIF('손익계산서(10월)'!$B$7:$B$57,'3. SG&amp;A'!F739,'손익계산서(10월)'!$F$7:$F$57)/10^6</f>
        <v>0</v>
      </c>
      <c r="M739" s="660">
        <f t="shared" si="250"/>
        <v>0</v>
      </c>
      <c r="N739" s="660">
        <f t="shared" si="251"/>
        <v>0</v>
      </c>
      <c r="O739" s="660">
        <f t="shared" si="252"/>
        <v>0</v>
      </c>
      <c r="P739" s="660">
        <f t="shared" si="253"/>
        <v>0</v>
      </c>
      <c r="Q739" s="660">
        <f t="shared" si="254"/>
        <v>0</v>
      </c>
      <c r="R739" s="660">
        <f t="shared" si="255"/>
        <v>0</v>
      </c>
    </row>
    <row r="740" spans="5:18" outlineLevel="1">
      <c r="E740" s="502" t="s">
        <v>1966</v>
      </c>
      <c r="F740" s="520" t="s">
        <v>1296</v>
      </c>
      <c r="I740" s="660"/>
      <c r="J740" s="660"/>
      <c r="K740" s="665">
        <v>0</v>
      </c>
      <c r="L740" s="660">
        <f>SUMIF('손익계산서(10월)'!$B$7:$B$57,'3. SG&amp;A'!F740,'손익계산서(10월)'!$F$7:$F$57)/10^6</f>
        <v>0</v>
      </c>
      <c r="M740" s="660">
        <f t="shared" si="250"/>
        <v>0</v>
      </c>
      <c r="N740" s="660">
        <f t="shared" si="251"/>
        <v>0</v>
      </c>
      <c r="O740" s="660">
        <f t="shared" si="252"/>
        <v>0</v>
      </c>
      <c r="P740" s="660">
        <f t="shared" si="253"/>
        <v>0</v>
      </c>
      <c r="Q740" s="660">
        <f t="shared" si="254"/>
        <v>0</v>
      </c>
      <c r="R740" s="660">
        <f t="shared" si="255"/>
        <v>0</v>
      </c>
    </row>
    <row r="741" spans="5:18" outlineLevel="1">
      <c r="E741" s="502" t="s">
        <v>1966</v>
      </c>
      <c r="F741" s="572" t="s">
        <v>1897</v>
      </c>
      <c r="G741" s="573"/>
      <c r="H741" s="573"/>
      <c r="I741" s="703"/>
      <c r="J741" s="703"/>
      <c r="K741" s="704">
        <v>3.2466919999999999</v>
      </c>
      <c r="L741" s="705">
        <f>SUMIF('손익계산서(10월)'!$B$7:$B$57,'3. SG&amp;A'!F741,'손익계산서(10월)'!$F$7:$F$57)/10^6</f>
        <v>0</v>
      </c>
      <c r="M741" s="703">
        <f t="shared" si="250"/>
        <v>0</v>
      </c>
      <c r="N741" s="703">
        <f t="shared" si="251"/>
        <v>0</v>
      </c>
      <c r="O741" s="703">
        <f t="shared" si="252"/>
        <v>0</v>
      </c>
      <c r="P741" s="703">
        <f t="shared" si="253"/>
        <v>0</v>
      </c>
      <c r="Q741" s="703">
        <f t="shared" si="254"/>
        <v>0</v>
      </c>
      <c r="R741" s="703">
        <f t="shared" si="255"/>
        <v>0</v>
      </c>
    </row>
    <row r="742" spans="5:18" s="576" customFormat="1" outlineLevel="1">
      <c r="F742" s="576" t="s">
        <v>1189</v>
      </c>
      <c r="I742" s="677"/>
      <c r="J742" s="677"/>
      <c r="K742" s="677"/>
      <c r="L742" s="677"/>
      <c r="M742" s="677"/>
      <c r="N742" s="562">
        <v>2.1000000000000001E-2</v>
      </c>
      <c r="O742" s="562">
        <v>1.6E-2</v>
      </c>
      <c r="P742" s="562">
        <v>0.02</v>
      </c>
      <c r="Q742" s="562">
        <v>1.7000000000000001E-2</v>
      </c>
      <c r="R742" s="562">
        <v>1.8000000000000002E-2</v>
      </c>
    </row>
    <row r="743" spans="5:18" outlineLevel="1">
      <c r="I743" s="509"/>
      <c r="J743" s="509"/>
      <c r="K743" s="509"/>
      <c r="L743" s="509"/>
      <c r="M743" s="509"/>
      <c r="N743" s="509"/>
      <c r="O743" s="509"/>
      <c r="P743" s="509"/>
      <c r="Q743" s="509"/>
      <c r="R743" s="509"/>
    </row>
    <row r="744" spans="5:18" outlineLevel="1">
      <c r="I744" s="509"/>
      <c r="J744" s="509"/>
      <c r="K744" s="509"/>
      <c r="L744" s="509"/>
      <c r="M744" s="509"/>
      <c r="N744" s="509"/>
      <c r="O744" s="509"/>
      <c r="P744" s="509"/>
      <c r="Q744" s="509"/>
      <c r="R744" s="509"/>
    </row>
    <row r="745" spans="5:18" outlineLevel="1">
      <c r="I745" s="509"/>
      <c r="J745" s="509"/>
      <c r="K745" s="509"/>
      <c r="L745" s="509"/>
      <c r="M745" s="509"/>
      <c r="N745" s="509"/>
      <c r="O745" s="509"/>
      <c r="P745" s="509"/>
      <c r="Q745" s="509"/>
      <c r="R745" s="509"/>
    </row>
    <row r="746" spans="5:18" outlineLevel="1">
      <c r="F746" s="507" t="s">
        <v>2295</v>
      </c>
      <c r="I746" s="660"/>
      <c r="J746" s="660"/>
      <c r="K746" s="660">
        <v>6</v>
      </c>
      <c r="L746" s="660"/>
      <c r="M746" s="660"/>
      <c r="N746" s="660">
        <v>6</v>
      </c>
      <c r="O746" s="660"/>
      <c r="P746" s="660"/>
      <c r="Q746" s="660"/>
      <c r="R746" s="660"/>
    </row>
    <row r="747" spans="5:18" outlineLevel="1">
      <c r="F747" s="546" t="s">
        <v>2093</v>
      </c>
      <c r="G747" s="547"/>
      <c r="H747" s="512"/>
      <c r="I747" s="513" t="s">
        <v>2047</v>
      </c>
      <c r="J747" s="513" t="s">
        <v>2048</v>
      </c>
      <c r="K747" s="514" t="s">
        <v>2049</v>
      </c>
      <c r="L747" s="513" t="s">
        <v>3118</v>
      </c>
      <c r="M747" s="513" t="s">
        <v>3120</v>
      </c>
      <c r="N747" s="571" t="s">
        <v>2050</v>
      </c>
      <c r="O747" s="571" t="s">
        <v>2051</v>
      </c>
      <c r="P747" s="571" t="s">
        <v>2052</v>
      </c>
      <c r="Q747" s="571" t="s">
        <v>2053</v>
      </c>
      <c r="R747" s="571" t="s">
        <v>2054</v>
      </c>
    </row>
    <row r="748" spans="5:18" outlineLevel="1">
      <c r="E748" s="502" t="s">
        <v>1967</v>
      </c>
      <c r="F748" s="548" t="s">
        <v>1619</v>
      </c>
      <c r="G748" s="539"/>
      <c r="H748" s="539"/>
      <c r="I748" s="663"/>
      <c r="J748" s="663"/>
      <c r="K748" s="664">
        <f>SUM(K749:K765)</f>
        <v>309.97043657142859</v>
      </c>
      <c r="L748" s="663">
        <f t="shared" ref="L748" si="256">SUM(L749:L765)</f>
        <v>128.22965600000001</v>
      </c>
      <c r="M748" s="663">
        <f t="shared" ref="M748" si="257">SUM(M749:M765)</f>
        <v>188.25015973942857</v>
      </c>
      <c r="N748" s="663">
        <f>SUM(N749:N765)</f>
        <v>316.4798157394286</v>
      </c>
      <c r="O748" s="663">
        <f>SUM(O749:O765)</f>
        <v>321.54349279125938</v>
      </c>
      <c r="P748" s="663">
        <f t="shared" ref="P748:R748" si="258">SUM(P749:P765)</f>
        <v>327.97436264708472</v>
      </c>
      <c r="Q748" s="663">
        <f t="shared" si="258"/>
        <v>333.549926812085</v>
      </c>
      <c r="R748" s="663">
        <f t="shared" si="258"/>
        <v>339.55382549470255</v>
      </c>
    </row>
    <row r="749" spans="5:18" outlineLevel="1">
      <c r="E749" s="502" t="s">
        <v>1967</v>
      </c>
      <c r="F749" s="520" t="s">
        <v>608</v>
      </c>
      <c r="I749" s="660"/>
      <c r="J749" s="660"/>
      <c r="K749" s="665">
        <v>43.237573714285716</v>
      </c>
      <c r="L749" s="660">
        <f>SUMIF('손익계산서(10월)'!$B$7:$B$57,'3. SG&amp;A'!F749,'손익계산서(10월)'!$G$7:$G$57)/10^6</f>
        <v>65.368629999999996</v>
      </c>
      <c r="M749" s="660">
        <f>N749-L749</f>
        <v>-21.223067237714282</v>
      </c>
      <c r="N749" s="660">
        <f>K749*(1+$N$766)</f>
        <v>44.145562762285714</v>
      </c>
      <c r="O749" s="660">
        <f>N749*(1+$O$766)</f>
        <v>44.851891766482282</v>
      </c>
      <c r="P749" s="660">
        <f>O749*(1+$P$766)</f>
        <v>45.74892960181193</v>
      </c>
      <c r="Q749" s="660">
        <f>P749*(1+$Q$766)</f>
        <v>46.526661405042731</v>
      </c>
      <c r="R749" s="660">
        <f>Q749*(1+$R$766)</f>
        <v>47.364141310333501</v>
      </c>
    </row>
    <row r="750" spans="5:18" outlineLevel="1">
      <c r="E750" s="502" t="s">
        <v>1967</v>
      </c>
      <c r="F750" s="520" t="s">
        <v>1896</v>
      </c>
      <c r="I750" s="660"/>
      <c r="J750" s="660"/>
      <c r="K750" s="665">
        <v>47.060550857142857</v>
      </c>
      <c r="L750" s="660">
        <f>SUMIF('손익계산서(10월)'!$B$7:$B$57,'3. SG&amp;A'!F750,'손익계산서(10월)'!$G$7:$G$57)/10^6</f>
        <v>18.655190999999999</v>
      </c>
      <c r="M750" s="660">
        <f t="shared" ref="M750:M765" si="259">N750-L750</f>
        <v>29.393631425142853</v>
      </c>
      <c r="N750" s="660">
        <f t="shared" ref="N750:N765" si="260">K750*(1+$N$766)</f>
        <v>48.048822425142852</v>
      </c>
      <c r="O750" s="660">
        <f t="shared" ref="O750:O765" si="261">N750*(1+$O$766)</f>
        <v>48.817603583945136</v>
      </c>
      <c r="P750" s="660">
        <f t="shared" ref="P750:P765" si="262">O750*(1+$P$766)</f>
        <v>49.793955655624039</v>
      </c>
      <c r="Q750" s="660">
        <f t="shared" ref="Q750:Q765" si="263">P750*(1+$Q$766)</f>
        <v>50.640452901769642</v>
      </c>
      <c r="R750" s="660">
        <f t="shared" ref="R750:R765" si="264">Q750*(1+$R$766)</f>
        <v>51.551981054001494</v>
      </c>
    </row>
    <row r="751" spans="5:18" outlineLevel="1">
      <c r="E751" s="502" t="s">
        <v>1967</v>
      </c>
      <c r="F751" s="520" t="s">
        <v>2290</v>
      </c>
      <c r="I751" s="660"/>
      <c r="J751" s="660"/>
      <c r="K751" s="665">
        <v>73.258136571428565</v>
      </c>
      <c r="L751" s="660">
        <f>SUMIF('손익계산서(10월)'!$B$7:$B$57,'3. SG&amp;A'!F751,'손익계산서(10월)'!$G$7:$G$57)/10^6</f>
        <v>0</v>
      </c>
      <c r="M751" s="660">
        <f t="shared" si="259"/>
        <v>74.796557439428554</v>
      </c>
      <c r="N751" s="660">
        <f t="shared" si="260"/>
        <v>74.796557439428554</v>
      </c>
      <c r="O751" s="660">
        <f t="shared" si="261"/>
        <v>75.993302358459417</v>
      </c>
      <c r="P751" s="660">
        <f t="shared" si="262"/>
        <v>77.513168405628605</v>
      </c>
      <c r="Q751" s="660">
        <f t="shared" si="263"/>
        <v>78.830892268524281</v>
      </c>
      <c r="R751" s="660">
        <f t="shared" si="264"/>
        <v>80.249848329357718</v>
      </c>
    </row>
    <row r="752" spans="5:18" outlineLevel="1">
      <c r="E752" s="502" t="s">
        <v>1967</v>
      </c>
      <c r="F752" s="520" t="s">
        <v>1297</v>
      </c>
      <c r="I752" s="660"/>
      <c r="J752" s="660"/>
      <c r="K752" s="665">
        <v>48.903565714285719</v>
      </c>
      <c r="L752" s="660">
        <f>SUMIF('손익계산서(10월)'!$B$7:$B$57,'3. SG&amp;A'!F752,'손익계산서(10월)'!$G$7:$G$57)/10^6</f>
        <v>0.33199000000000001</v>
      </c>
      <c r="M752" s="660">
        <f t="shared" si="259"/>
        <v>49.598550594285719</v>
      </c>
      <c r="N752" s="660">
        <f t="shared" si="260"/>
        <v>49.930540594285716</v>
      </c>
      <c r="O752" s="660">
        <f t="shared" si="261"/>
        <v>50.729429243794286</v>
      </c>
      <c r="P752" s="660">
        <f t="shared" si="262"/>
        <v>51.744017828670174</v>
      </c>
      <c r="Q752" s="660">
        <f t="shared" si="263"/>
        <v>52.62366613175756</v>
      </c>
      <c r="R752" s="660">
        <f t="shared" si="264"/>
        <v>53.570892122129194</v>
      </c>
    </row>
    <row r="753" spans="5:18" outlineLevel="1">
      <c r="E753" s="502" t="s">
        <v>1967</v>
      </c>
      <c r="F753" s="520" t="s">
        <v>1893</v>
      </c>
      <c r="I753" s="660"/>
      <c r="J753" s="660"/>
      <c r="K753" s="665">
        <v>45.432209142857147</v>
      </c>
      <c r="L753" s="660">
        <f>SUMIF('손익계산서(10월)'!$B$7:$B$57,'3. SG&amp;A'!F753,'손익계산서(10월)'!$G$7:$G$57)/10^6</f>
        <v>0</v>
      </c>
      <c r="M753" s="660">
        <f t="shared" si="259"/>
        <v>46.386285534857144</v>
      </c>
      <c r="N753" s="660">
        <f t="shared" si="260"/>
        <v>46.386285534857144</v>
      </c>
      <c r="O753" s="660">
        <f t="shared" si="261"/>
        <v>47.128466103414858</v>
      </c>
      <c r="P753" s="660">
        <f t="shared" si="262"/>
        <v>48.071035425483153</v>
      </c>
      <c r="Q753" s="660">
        <f t="shared" si="263"/>
        <v>48.888243027716364</v>
      </c>
      <c r="R753" s="660">
        <f t="shared" si="264"/>
        <v>49.768231402215257</v>
      </c>
    </row>
    <row r="754" spans="5:18" outlineLevel="1">
      <c r="E754" s="502" t="s">
        <v>1967</v>
      </c>
      <c r="F754" s="520" t="s">
        <v>1933</v>
      </c>
      <c r="I754" s="660"/>
      <c r="J754" s="660"/>
      <c r="K754" s="665">
        <v>5.7728005714285713</v>
      </c>
      <c r="L754" s="660">
        <f>SUMIF('손익계산서(10월)'!$B$7:$B$57,'3. SG&amp;A'!F754,'손익계산서(10월)'!$G$7:$G$57)/10^6</f>
        <v>0.22090899999999999</v>
      </c>
      <c r="M754" s="660">
        <f t="shared" si="259"/>
        <v>5.6731203834285706</v>
      </c>
      <c r="N754" s="660">
        <f t="shared" si="260"/>
        <v>5.8940293834285704</v>
      </c>
      <c r="O754" s="660">
        <f t="shared" si="261"/>
        <v>5.9883338535634278</v>
      </c>
      <c r="P754" s="660">
        <f t="shared" si="262"/>
        <v>6.1081005306346965</v>
      </c>
      <c r="Q754" s="660">
        <f t="shared" si="263"/>
        <v>6.2119382396554856</v>
      </c>
      <c r="R754" s="660">
        <f t="shared" si="264"/>
        <v>6.3237531279692849</v>
      </c>
    </row>
    <row r="755" spans="5:18" outlineLevel="1">
      <c r="E755" s="502" t="s">
        <v>1967</v>
      </c>
      <c r="F755" s="520" t="s">
        <v>1615</v>
      </c>
      <c r="I755" s="660"/>
      <c r="J755" s="660"/>
      <c r="K755" s="665">
        <v>22.630964571428571</v>
      </c>
      <c r="L755" s="660">
        <f>SUMIF('손익계산서(10월)'!$B$7:$B$57,'3. SG&amp;A'!F755,'손익계산서(10월)'!$G$7:$G$57)/10^6</f>
        <v>34.653669999999998</v>
      </c>
      <c r="M755" s="660">
        <f t="shared" si="259"/>
        <v>-11.547455172571429</v>
      </c>
      <c r="N755" s="660">
        <f t="shared" si="260"/>
        <v>23.10621482742857</v>
      </c>
      <c r="O755" s="660">
        <f t="shared" si="261"/>
        <v>23.475914264667427</v>
      </c>
      <c r="P755" s="660">
        <f t="shared" si="262"/>
        <v>23.945432549960778</v>
      </c>
      <c r="Q755" s="660">
        <f t="shared" si="263"/>
        <v>24.352504903310109</v>
      </c>
      <c r="R755" s="660">
        <f t="shared" si="264"/>
        <v>24.79084999156969</v>
      </c>
    </row>
    <row r="756" spans="5:18" outlineLevel="1">
      <c r="E756" s="502" t="s">
        <v>1967</v>
      </c>
      <c r="F756" s="520" t="s">
        <v>1298</v>
      </c>
      <c r="I756" s="660"/>
      <c r="J756" s="660"/>
      <c r="K756" s="665">
        <v>10.391502857142857</v>
      </c>
      <c r="L756" s="660">
        <f>SUMIF('손익계산서(10월)'!$B$7:$B$57,'3. SG&amp;A'!F756,'손익계산서(10월)'!$G$7:$G$57)/10^6</f>
        <v>3.558764</v>
      </c>
      <c r="M756" s="660">
        <f t="shared" si="259"/>
        <v>7.050960417142857</v>
      </c>
      <c r="N756" s="660">
        <f t="shared" si="260"/>
        <v>10.609724417142857</v>
      </c>
      <c r="O756" s="660">
        <f t="shared" si="261"/>
        <v>10.779480007817144</v>
      </c>
      <c r="P756" s="660">
        <f t="shared" si="262"/>
        <v>10.995069607973488</v>
      </c>
      <c r="Q756" s="660">
        <f t="shared" si="263"/>
        <v>11.181985791309035</v>
      </c>
      <c r="R756" s="660">
        <f t="shared" si="264"/>
        <v>11.383261535552599</v>
      </c>
    </row>
    <row r="757" spans="5:18" outlineLevel="1">
      <c r="E757" s="502" t="s">
        <v>1967</v>
      </c>
      <c r="F757" s="520" t="s">
        <v>1613</v>
      </c>
      <c r="I757" s="660"/>
      <c r="J757" s="660"/>
      <c r="K757" s="665">
        <v>9.5524680000000011</v>
      </c>
      <c r="L757" s="660">
        <f>SUMIF('손익계산서(10월)'!$B$7:$B$57,'3. SG&amp;A'!F757,'손익계산서(10월)'!$G$7:$G$57)/10^6</f>
        <v>0.15</v>
      </c>
      <c r="M757" s="660">
        <f t="shared" si="259"/>
        <v>9.6030698280000006</v>
      </c>
      <c r="N757" s="660">
        <f t="shared" si="260"/>
        <v>9.753069828000001</v>
      </c>
      <c r="O757" s="660">
        <f t="shared" si="261"/>
        <v>9.909118945248002</v>
      </c>
      <c r="P757" s="660">
        <f t="shared" si="262"/>
        <v>10.107301324152962</v>
      </c>
      <c r="Q757" s="660">
        <f t="shared" si="263"/>
        <v>10.279125446663562</v>
      </c>
      <c r="R757" s="660">
        <f t="shared" si="264"/>
        <v>10.464149704703505</v>
      </c>
    </row>
    <row r="758" spans="5:18" outlineLevel="1">
      <c r="E758" s="502" t="s">
        <v>1967</v>
      </c>
      <c r="F758" s="520" t="s">
        <v>1612</v>
      </c>
      <c r="I758" s="660"/>
      <c r="J758" s="660"/>
      <c r="K758" s="665">
        <v>0</v>
      </c>
      <c r="L758" s="660">
        <f>SUMIF('손익계산서(10월)'!$B$7:$B$57,'3. SG&amp;A'!F758,'손익계산서(10월)'!$G$7:$G$57)/10^6</f>
        <v>0</v>
      </c>
      <c r="M758" s="660">
        <f t="shared" si="259"/>
        <v>0</v>
      </c>
      <c r="N758" s="660">
        <f t="shared" si="260"/>
        <v>0</v>
      </c>
      <c r="O758" s="660">
        <f t="shared" si="261"/>
        <v>0</v>
      </c>
      <c r="P758" s="660">
        <f t="shared" si="262"/>
        <v>0</v>
      </c>
      <c r="Q758" s="660">
        <f t="shared" si="263"/>
        <v>0</v>
      </c>
      <c r="R758" s="660">
        <f t="shared" si="264"/>
        <v>0</v>
      </c>
    </row>
    <row r="759" spans="5:18" outlineLevel="1">
      <c r="E759" s="502" t="s">
        <v>1967</v>
      </c>
      <c r="F759" s="520" t="s">
        <v>1300</v>
      </c>
      <c r="I759" s="660"/>
      <c r="J759" s="660"/>
      <c r="K759" s="665">
        <v>1.2183120000000001</v>
      </c>
      <c r="L759" s="660">
        <f>SUMIF('손익계산서(10월)'!$B$7:$B$57,'3. SG&amp;A'!F759,'손익계산서(10월)'!$G$7:$G$57)/10^6</f>
        <v>4.0216380000000003</v>
      </c>
      <c r="M759" s="660">
        <f t="shared" si="259"/>
        <v>-2.7777414480000004</v>
      </c>
      <c r="N759" s="660">
        <f t="shared" si="260"/>
        <v>1.243896552</v>
      </c>
      <c r="O759" s="660">
        <f t="shared" si="261"/>
        <v>1.263798896832</v>
      </c>
      <c r="P759" s="660">
        <f t="shared" si="262"/>
        <v>1.28907487476864</v>
      </c>
      <c r="Q759" s="660">
        <f t="shared" si="263"/>
        <v>1.3109891476397069</v>
      </c>
      <c r="R759" s="660">
        <f t="shared" si="264"/>
        <v>1.3345869522972216</v>
      </c>
    </row>
    <row r="760" spans="5:18" outlineLevel="1">
      <c r="E760" s="502" t="s">
        <v>1967</v>
      </c>
      <c r="F760" s="520" t="s">
        <v>1611</v>
      </c>
      <c r="I760" s="660"/>
      <c r="J760" s="660"/>
      <c r="K760" s="665">
        <v>0.22697142857142855</v>
      </c>
      <c r="L760" s="660">
        <f>SUMIF('손익계산서(10월)'!$B$7:$B$57,'3. SG&amp;A'!F760,'손익계산서(10월)'!$G$7:$G$57)/10^6</f>
        <v>0.36415999999999998</v>
      </c>
      <c r="M760" s="660">
        <f t="shared" si="259"/>
        <v>-0.13242217142857146</v>
      </c>
      <c r="N760" s="660">
        <f t="shared" si="260"/>
        <v>0.23173782857142852</v>
      </c>
      <c r="O760" s="660">
        <f t="shared" si="261"/>
        <v>0.23544563382857139</v>
      </c>
      <c r="P760" s="660">
        <f t="shared" si="262"/>
        <v>0.24015454650514281</v>
      </c>
      <c r="Q760" s="660">
        <f t="shared" si="263"/>
        <v>0.24423717379573021</v>
      </c>
      <c r="R760" s="660">
        <f t="shared" si="264"/>
        <v>0.24863344292405334</v>
      </c>
    </row>
    <row r="761" spans="5:18" outlineLevel="1">
      <c r="E761" s="502" t="s">
        <v>1967</v>
      </c>
      <c r="F761" s="520" t="s">
        <v>1295</v>
      </c>
      <c r="I761" s="660"/>
      <c r="J761" s="660"/>
      <c r="K761" s="665">
        <v>1.2265200000000001</v>
      </c>
      <c r="L761" s="660">
        <f>SUMIF('손익계산서(10월)'!$B$7:$B$57,'3. SG&amp;A'!F761,'손익계산서(10월)'!$G$7:$G$57)/10^6</f>
        <v>0.62895000000000001</v>
      </c>
      <c r="M761" s="660">
        <f t="shared" si="259"/>
        <v>0.6233269199999999</v>
      </c>
      <c r="N761" s="660">
        <f t="shared" si="260"/>
        <v>1.2522769199999999</v>
      </c>
      <c r="O761" s="660">
        <f t="shared" si="261"/>
        <v>1.27231335072</v>
      </c>
      <c r="P761" s="660">
        <f t="shared" si="262"/>
        <v>1.2977596177344</v>
      </c>
      <c r="Q761" s="660">
        <f t="shared" si="263"/>
        <v>1.3198215312358845</v>
      </c>
      <c r="R761" s="660">
        <f t="shared" si="264"/>
        <v>1.3435783187981305</v>
      </c>
    </row>
    <row r="762" spans="5:18" outlineLevel="1">
      <c r="E762" s="502" t="s">
        <v>1967</v>
      </c>
      <c r="F762" s="520" t="s">
        <v>1299</v>
      </c>
      <c r="I762" s="660"/>
      <c r="J762" s="660"/>
      <c r="K762" s="665">
        <v>3.6327428571428573E-2</v>
      </c>
      <c r="L762" s="660">
        <f>SUMIF('손익계산서(10월)'!$B$7:$B$57,'3. SG&amp;A'!F762,'손익계산서(10월)'!$G$7:$G$57)/10^6</f>
        <v>0.275754</v>
      </c>
      <c r="M762" s="660">
        <f t="shared" si="259"/>
        <v>-0.23866369542857144</v>
      </c>
      <c r="N762" s="660">
        <f t="shared" si="260"/>
        <v>3.7090304571428569E-2</v>
      </c>
      <c r="O762" s="660">
        <f t="shared" si="261"/>
        <v>3.7683749444571424E-2</v>
      </c>
      <c r="P762" s="660">
        <f t="shared" si="262"/>
        <v>3.8437424433462854E-2</v>
      </c>
      <c r="Q762" s="660">
        <f t="shared" si="263"/>
        <v>3.9090860648831716E-2</v>
      </c>
      <c r="R762" s="660">
        <f t="shared" si="264"/>
        <v>3.9794496140510685E-2</v>
      </c>
    </row>
    <row r="763" spans="5:18" outlineLevel="1">
      <c r="E763" s="502" t="s">
        <v>1967</v>
      </c>
      <c r="F763" s="520" t="s">
        <v>1934</v>
      </c>
      <c r="I763" s="660"/>
      <c r="J763" s="660"/>
      <c r="K763" s="665">
        <v>7.8932571428571435E-2</v>
      </c>
      <c r="L763" s="660">
        <f>SUMIF('손익계산서(10월)'!$B$7:$B$57,'3. SG&amp;A'!F763,'손익계산서(10월)'!$G$7:$G$57)/10^6</f>
        <v>0</v>
      </c>
      <c r="M763" s="660">
        <f t="shared" si="259"/>
        <v>8.0590155428571425E-2</v>
      </c>
      <c r="N763" s="660">
        <f t="shared" si="260"/>
        <v>8.0590155428571425E-2</v>
      </c>
      <c r="O763" s="660">
        <f t="shared" si="261"/>
        <v>8.1879597915428565E-2</v>
      </c>
      <c r="P763" s="660">
        <f t="shared" si="262"/>
        <v>8.3517189873737144E-2</v>
      </c>
      <c r="Q763" s="660">
        <f t="shared" si="263"/>
        <v>8.4936982101590661E-2</v>
      </c>
      <c r="R763" s="660">
        <f t="shared" si="264"/>
        <v>8.6465847779419291E-2</v>
      </c>
    </row>
    <row r="764" spans="5:18" outlineLevel="1">
      <c r="E764" s="502" t="s">
        <v>1967</v>
      </c>
      <c r="F764" s="520" t="s">
        <v>1296</v>
      </c>
      <c r="I764" s="660"/>
      <c r="J764" s="660"/>
      <c r="K764" s="665">
        <v>0.51428571428571423</v>
      </c>
      <c r="L764" s="660">
        <f>SUMIF('손익계산서(10월)'!$B$7:$B$57,'3. SG&amp;A'!F764,'손익계산서(10월)'!$G$7:$G$57)/10^6</f>
        <v>0</v>
      </c>
      <c r="M764" s="660">
        <f t="shared" si="259"/>
        <v>0.52508571428571416</v>
      </c>
      <c r="N764" s="660">
        <f t="shared" si="260"/>
        <v>0.52508571428571416</v>
      </c>
      <c r="O764" s="660">
        <f t="shared" si="261"/>
        <v>0.5334870857142856</v>
      </c>
      <c r="P764" s="660">
        <f t="shared" si="262"/>
        <v>0.5441568274285713</v>
      </c>
      <c r="Q764" s="660">
        <f t="shared" si="263"/>
        <v>0.55340749349485696</v>
      </c>
      <c r="R764" s="660">
        <f t="shared" si="264"/>
        <v>0.56336882837776436</v>
      </c>
    </row>
    <row r="765" spans="5:18" outlineLevel="1">
      <c r="E765" s="502" t="s">
        <v>1967</v>
      </c>
      <c r="F765" s="572" t="s">
        <v>1897</v>
      </c>
      <c r="G765" s="573"/>
      <c r="H765" s="573"/>
      <c r="I765" s="703"/>
      <c r="J765" s="703"/>
      <c r="K765" s="704">
        <v>0.42931542857142857</v>
      </c>
      <c r="L765" s="705">
        <f>SUMIF('손익계산서(10월)'!$B$7:$B$57,'3. SG&amp;A'!F765,'손익계산서(10월)'!$G$7:$G$57)/10^6</f>
        <v>0</v>
      </c>
      <c r="M765" s="703">
        <f t="shared" si="259"/>
        <v>0.43833105257142851</v>
      </c>
      <c r="N765" s="703">
        <f t="shared" si="260"/>
        <v>0.43833105257142851</v>
      </c>
      <c r="O765" s="703">
        <f t="shared" si="261"/>
        <v>0.44534434941257139</v>
      </c>
      <c r="P765" s="703">
        <f t="shared" si="262"/>
        <v>0.45425123640082282</v>
      </c>
      <c r="Q765" s="703">
        <f t="shared" si="263"/>
        <v>0.46197350741963678</v>
      </c>
      <c r="R765" s="703">
        <f t="shared" si="264"/>
        <v>0.47028903055319027</v>
      </c>
    </row>
    <row r="766" spans="5:18" s="576" customFormat="1" outlineLevel="1">
      <c r="F766" s="576" t="s">
        <v>1189</v>
      </c>
      <c r="I766" s="677"/>
      <c r="J766" s="677"/>
      <c r="K766" s="677"/>
      <c r="L766" s="677"/>
      <c r="M766" s="677"/>
      <c r="N766" s="562">
        <v>2.1000000000000001E-2</v>
      </c>
      <c r="O766" s="562">
        <v>1.6E-2</v>
      </c>
      <c r="P766" s="562">
        <v>0.02</v>
      </c>
      <c r="Q766" s="562">
        <v>1.7000000000000001E-2</v>
      </c>
      <c r="R766" s="562">
        <v>1.8000000000000002E-2</v>
      </c>
    </row>
    <row r="767" spans="5:18" outlineLevel="1"/>
    <row r="768" spans="5:18" outlineLevel="1"/>
    <row r="769" spans="5:18" outlineLevel="1"/>
    <row r="770" spans="5:18" outlineLevel="1">
      <c r="F770" s="507" t="s">
        <v>2296</v>
      </c>
      <c r="I770" s="660"/>
      <c r="J770" s="660"/>
      <c r="K770" s="660">
        <v>12</v>
      </c>
      <c r="L770" s="660"/>
      <c r="M770" s="660"/>
      <c r="N770" s="660">
        <v>0</v>
      </c>
      <c r="O770" s="660"/>
      <c r="P770" s="660"/>
      <c r="Q770" s="660"/>
      <c r="R770" s="660"/>
    </row>
    <row r="771" spans="5:18" outlineLevel="1">
      <c r="F771" s="546" t="s">
        <v>2093</v>
      </c>
      <c r="G771" s="547"/>
      <c r="H771" s="512"/>
      <c r="I771" s="513" t="s">
        <v>2047</v>
      </c>
      <c r="J771" s="513" t="s">
        <v>2048</v>
      </c>
      <c r="K771" s="514" t="s">
        <v>2049</v>
      </c>
      <c r="L771" s="513" t="s">
        <v>3118</v>
      </c>
      <c r="M771" s="513" t="s">
        <v>3120</v>
      </c>
      <c r="N771" s="571" t="s">
        <v>2050</v>
      </c>
      <c r="O771" s="571" t="s">
        <v>2051</v>
      </c>
      <c r="P771" s="571" t="s">
        <v>2052</v>
      </c>
      <c r="Q771" s="571" t="s">
        <v>2053</v>
      </c>
      <c r="R771" s="571" t="s">
        <v>2054</v>
      </c>
    </row>
    <row r="772" spans="5:18" outlineLevel="1">
      <c r="E772" s="502" t="s">
        <v>1968</v>
      </c>
      <c r="F772" s="548" t="s">
        <v>1619</v>
      </c>
      <c r="G772" s="539"/>
      <c r="H772" s="539"/>
      <c r="I772" s="663"/>
      <c r="J772" s="663"/>
      <c r="K772" s="664">
        <f>SUM(K773:K789)</f>
        <v>237.9110652</v>
      </c>
      <c r="L772" s="663">
        <f t="shared" ref="L772" si="265">SUM(L773:L789)</f>
        <v>45.059570000000015</v>
      </c>
      <c r="M772" s="663">
        <f t="shared" ref="M772" si="266">SUM(M773:M789)</f>
        <v>55.617405799299974</v>
      </c>
      <c r="N772" s="663">
        <f>SUM(N773:N789)</f>
        <v>100.67697579929998</v>
      </c>
      <c r="O772" s="663">
        <f>SUM(O773:O789)</f>
        <v>102.28780741208881</v>
      </c>
      <c r="P772" s="663">
        <f t="shared" ref="P772:R772" si="267">SUM(P773:P789)</f>
        <v>104.33356356033053</v>
      </c>
      <c r="Q772" s="663">
        <f t="shared" si="267"/>
        <v>106.10723414085618</v>
      </c>
      <c r="R772" s="663">
        <f t="shared" si="267"/>
        <v>108.0171643553916</v>
      </c>
    </row>
    <row r="773" spans="5:18" outlineLevel="1">
      <c r="E773" s="502" t="s">
        <v>1968</v>
      </c>
      <c r="F773" s="520" t="s">
        <v>608</v>
      </c>
      <c r="I773" s="660"/>
      <c r="J773" s="660"/>
      <c r="K773" s="665">
        <v>93.60088180000001</v>
      </c>
      <c r="L773" s="660">
        <f>SUMIF('손익계산서(10월)'!$B$7:$B$57,'3. SG&amp;A'!F773,'손익계산서(10월)'!$H$7:$H$57)/10^6</f>
        <v>12.686204999999999</v>
      </c>
      <c r="M773" s="660">
        <f>N773-L773</f>
        <v>6.3431024999999988</v>
      </c>
      <c r="N773" s="660">
        <f>L773/8*12</f>
        <v>19.029307499999998</v>
      </c>
      <c r="O773" s="660">
        <f>N773*(1+$O$790)</f>
        <v>19.33377642</v>
      </c>
      <c r="P773" s="660">
        <f>O773*(1+$P$790)</f>
        <v>19.720451948400001</v>
      </c>
      <c r="Q773" s="660">
        <f>P773*(1+$Q$790)</f>
        <v>20.055699631522799</v>
      </c>
      <c r="R773" s="660">
        <f>Q773*(1+$R$790)</f>
        <v>20.416702224890209</v>
      </c>
    </row>
    <row r="774" spans="5:18" outlineLevel="1">
      <c r="E774" s="502" t="s">
        <v>1968</v>
      </c>
      <c r="F774" s="520" t="s">
        <v>1896</v>
      </c>
      <c r="I774" s="660"/>
      <c r="J774" s="660"/>
      <c r="K774" s="665">
        <v>0</v>
      </c>
      <c r="L774" s="660">
        <f>SUMIF('손익계산서(10월)'!$B$7:$B$57,'3. SG&amp;A'!F774,'손익계산서(10월)'!$H$7:$H$57)/10^6</f>
        <v>3.0395999999999999E-2</v>
      </c>
      <c r="M774" s="660">
        <f t="shared" ref="M774:M789" si="268">N774-L774</f>
        <v>-3.0395999999999999E-2</v>
      </c>
      <c r="N774" s="660">
        <f t="shared" ref="N774:N789" si="269">K774*(1+$N$790)</f>
        <v>0</v>
      </c>
      <c r="O774" s="660">
        <f t="shared" ref="O774:O789" si="270">N774*(1+$O$790)</f>
        <v>0</v>
      </c>
      <c r="P774" s="660">
        <f t="shared" ref="P774:P789" si="271">O774*(1+$P$790)</f>
        <v>0</v>
      </c>
      <c r="Q774" s="660">
        <f t="shared" ref="Q774:Q789" si="272">P774*(1+$Q$790)</f>
        <v>0</v>
      </c>
      <c r="R774" s="660">
        <f t="shared" ref="R774:R789" si="273">Q774*(1+$R$790)</f>
        <v>0</v>
      </c>
    </row>
    <row r="775" spans="5:18" outlineLevel="1">
      <c r="E775" s="502" t="s">
        <v>1968</v>
      </c>
      <c r="F775" s="520" t="s">
        <v>2290</v>
      </c>
      <c r="I775" s="660"/>
      <c r="J775" s="660"/>
      <c r="K775" s="665">
        <v>50.825135799999991</v>
      </c>
      <c r="L775" s="660">
        <f>SUMIF('손익계산서(10월)'!$B$7:$B$57,'3. SG&amp;A'!F775,'손익계산서(10월)'!$H$7:$H$57)/10^6</f>
        <v>0</v>
      </c>
      <c r="M775" s="660">
        <f t="shared" si="268"/>
        <v>51.892463651799986</v>
      </c>
      <c r="N775" s="660">
        <f t="shared" si="269"/>
        <v>51.892463651799986</v>
      </c>
      <c r="O775" s="660">
        <f t="shared" si="270"/>
        <v>52.722743070228788</v>
      </c>
      <c r="P775" s="660">
        <f t="shared" si="271"/>
        <v>53.777197931633367</v>
      </c>
      <c r="Q775" s="660">
        <f t="shared" si="272"/>
        <v>54.691410296471126</v>
      </c>
      <c r="R775" s="660">
        <f t="shared" si="273"/>
        <v>55.675855681807604</v>
      </c>
    </row>
    <row r="776" spans="5:18" outlineLevel="1">
      <c r="E776" s="502" t="s">
        <v>1968</v>
      </c>
      <c r="F776" s="520" t="s">
        <v>1297</v>
      </c>
      <c r="I776" s="660"/>
      <c r="J776" s="660"/>
      <c r="K776" s="665">
        <v>17.098787000000002</v>
      </c>
      <c r="L776" s="660">
        <f>SUMIF('손익계산서(10월)'!$B$7:$B$57,'3. SG&amp;A'!F776,'손익계산서(10월)'!$H$7:$H$57)/10^6</f>
        <v>0.24174000000000001</v>
      </c>
      <c r="M776" s="660">
        <f t="shared" si="268"/>
        <v>17.216121526999999</v>
      </c>
      <c r="N776" s="660">
        <f t="shared" si="269"/>
        <v>17.457861526999999</v>
      </c>
      <c r="O776" s="660">
        <f t="shared" si="270"/>
        <v>17.737187311431999</v>
      </c>
      <c r="P776" s="660">
        <f t="shared" si="271"/>
        <v>18.091931057660638</v>
      </c>
      <c r="Q776" s="660">
        <f t="shared" si="272"/>
        <v>18.399493885640865</v>
      </c>
      <c r="R776" s="660">
        <f t="shared" si="273"/>
        <v>18.7306847755824</v>
      </c>
    </row>
    <row r="777" spans="5:18" outlineLevel="1">
      <c r="E777" s="502" t="s">
        <v>1968</v>
      </c>
      <c r="F777" s="520" t="s">
        <v>1893</v>
      </c>
      <c r="I777" s="660"/>
      <c r="J777" s="660"/>
      <c r="K777" s="665">
        <v>0.299259</v>
      </c>
      <c r="L777" s="660">
        <f>SUMIF('손익계산서(10월)'!$B$7:$B$57,'3. SG&amp;A'!F777,'손익계산서(10월)'!$H$7:$H$57)/10^6</f>
        <v>0</v>
      </c>
      <c r="M777" s="660">
        <f t="shared" si="268"/>
        <v>0.30554343899999997</v>
      </c>
      <c r="N777" s="660">
        <f t="shared" si="269"/>
        <v>0.30554343899999997</v>
      </c>
      <c r="O777" s="660">
        <f t="shared" si="270"/>
        <v>0.31043213402399999</v>
      </c>
      <c r="P777" s="660">
        <f t="shared" si="271"/>
        <v>0.31664077670447999</v>
      </c>
      <c r="Q777" s="660">
        <f t="shared" si="272"/>
        <v>0.3220236699084561</v>
      </c>
      <c r="R777" s="660">
        <f t="shared" si="273"/>
        <v>0.32782009596680833</v>
      </c>
    </row>
    <row r="778" spans="5:18" outlineLevel="1">
      <c r="E778" s="502" t="s">
        <v>1968</v>
      </c>
      <c r="F778" s="520" t="s">
        <v>1933</v>
      </c>
      <c r="I778" s="660"/>
      <c r="J778" s="660"/>
      <c r="K778" s="665">
        <v>64.341850099999988</v>
      </c>
      <c r="L778" s="660">
        <f>SUMIF('손익계산서(10월)'!$B$7:$B$57,'3. SG&amp;A'!F778,'손익계산서(10월)'!$H$7:$H$57)/10^6</f>
        <v>0</v>
      </c>
      <c r="M778" s="660">
        <f t="shared" si="268"/>
        <v>0</v>
      </c>
      <c r="N778" s="660">
        <f>L778/8*12</f>
        <v>0</v>
      </c>
      <c r="O778" s="660">
        <f t="shared" si="270"/>
        <v>0</v>
      </c>
      <c r="P778" s="660">
        <f t="shared" si="271"/>
        <v>0</v>
      </c>
      <c r="Q778" s="660">
        <f t="shared" si="272"/>
        <v>0</v>
      </c>
      <c r="R778" s="660">
        <f t="shared" si="273"/>
        <v>0</v>
      </c>
    </row>
    <row r="779" spans="5:18" outlineLevel="1">
      <c r="E779" s="502" t="s">
        <v>1968</v>
      </c>
      <c r="F779" s="520" t="s">
        <v>1615</v>
      </c>
      <c r="I779" s="660"/>
      <c r="J779" s="660"/>
      <c r="K779" s="665">
        <v>0</v>
      </c>
      <c r="L779" s="660">
        <f>SUMIF('손익계산서(10월)'!$B$7:$B$57,'3. SG&amp;A'!F779,'손익계산서(10월)'!$H$7:$H$57)/10^6</f>
        <v>27.803394000000001</v>
      </c>
      <c r="M779" s="660">
        <f t="shared" si="268"/>
        <v>-27.803394000000001</v>
      </c>
      <c r="N779" s="660">
        <f t="shared" si="269"/>
        <v>0</v>
      </c>
      <c r="O779" s="660">
        <f t="shared" si="270"/>
        <v>0</v>
      </c>
      <c r="P779" s="660">
        <f t="shared" si="271"/>
        <v>0</v>
      </c>
      <c r="Q779" s="660">
        <f t="shared" si="272"/>
        <v>0</v>
      </c>
      <c r="R779" s="660">
        <f t="shared" si="273"/>
        <v>0</v>
      </c>
    </row>
    <row r="780" spans="5:18" outlineLevel="1">
      <c r="E780" s="502" t="s">
        <v>1968</v>
      </c>
      <c r="F780" s="520" t="s">
        <v>1298</v>
      </c>
      <c r="I780" s="660"/>
      <c r="J780" s="660"/>
      <c r="K780" s="665">
        <v>5.4747236000000008</v>
      </c>
      <c r="L780" s="660">
        <f>SUMIF('손익계산서(10월)'!$B$7:$B$57,'3. SG&amp;A'!F780,'손익계산서(10월)'!$H$7:$H$57)/10^6</f>
        <v>2.4072399999999998</v>
      </c>
      <c r="M780" s="660">
        <f t="shared" si="268"/>
        <v>3.1824527956000006</v>
      </c>
      <c r="N780" s="660">
        <f t="shared" si="269"/>
        <v>5.5896927956000004</v>
      </c>
      <c r="O780" s="660">
        <f t="shared" si="270"/>
        <v>5.6791278803296006</v>
      </c>
      <c r="P780" s="660">
        <f t="shared" si="271"/>
        <v>5.7927104379361927</v>
      </c>
      <c r="Q780" s="660">
        <f t="shared" si="272"/>
        <v>5.8911865153811078</v>
      </c>
      <c r="R780" s="660">
        <f t="shared" si="273"/>
        <v>5.9972278726579678</v>
      </c>
    </row>
    <row r="781" spans="5:18" outlineLevel="1">
      <c r="E781" s="502" t="s">
        <v>1968</v>
      </c>
      <c r="F781" s="520" t="s">
        <v>1613</v>
      </c>
      <c r="I781" s="660"/>
      <c r="J781" s="660"/>
      <c r="K781" s="665">
        <v>0.83599999999999997</v>
      </c>
      <c r="L781" s="660">
        <f>SUMIF('손익계산서(10월)'!$B$7:$B$57,'3. SG&amp;A'!F781,'손익계산서(10월)'!$H$7:$H$57)/10^6</f>
        <v>0</v>
      </c>
      <c r="M781" s="660">
        <f t="shared" si="268"/>
        <v>0.85355599999999987</v>
      </c>
      <c r="N781" s="660">
        <f t="shared" si="269"/>
        <v>0.85355599999999987</v>
      </c>
      <c r="O781" s="660">
        <f t="shared" si="270"/>
        <v>0.86721289599999984</v>
      </c>
      <c r="P781" s="660">
        <f t="shared" si="271"/>
        <v>0.88455715391999989</v>
      </c>
      <c r="Q781" s="660">
        <f t="shared" si="272"/>
        <v>0.89959462553663982</v>
      </c>
      <c r="R781" s="660">
        <f t="shared" si="273"/>
        <v>0.91578732879629932</v>
      </c>
    </row>
    <row r="782" spans="5:18" outlineLevel="1">
      <c r="E782" s="502" t="s">
        <v>1968</v>
      </c>
      <c r="F782" s="520" t="s">
        <v>1612</v>
      </c>
      <c r="I782" s="660"/>
      <c r="J782" s="660"/>
      <c r="K782" s="665">
        <v>0</v>
      </c>
      <c r="L782" s="660">
        <f>SUMIF('손익계산서(10월)'!$B$7:$B$57,'3. SG&amp;A'!F782,'손익계산서(10월)'!$H$7:$H$57)/10^6</f>
        <v>0</v>
      </c>
      <c r="M782" s="660">
        <f t="shared" si="268"/>
        <v>0</v>
      </c>
      <c r="N782" s="660">
        <f t="shared" si="269"/>
        <v>0</v>
      </c>
      <c r="O782" s="660">
        <f t="shared" si="270"/>
        <v>0</v>
      </c>
      <c r="P782" s="660">
        <f t="shared" si="271"/>
        <v>0</v>
      </c>
      <c r="Q782" s="660">
        <f t="shared" si="272"/>
        <v>0</v>
      </c>
      <c r="R782" s="660">
        <f t="shared" si="273"/>
        <v>0</v>
      </c>
    </row>
    <row r="783" spans="5:18" outlineLevel="1">
      <c r="E783" s="502" t="s">
        <v>1968</v>
      </c>
      <c r="F783" s="520" t="s">
        <v>1300</v>
      </c>
      <c r="I783" s="660"/>
      <c r="J783" s="660"/>
      <c r="K783" s="665">
        <v>4.1613417999999998</v>
      </c>
      <c r="L783" s="660">
        <f>SUMIF('손익계산서(10월)'!$B$7:$B$57,'3. SG&amp;A'!F783,'손익계산서(10월)'!$H$7:$H$57)/10^6</f>
        <v>1.2150000000000001</v>
      </c>
      <c r="M783" s="660">
        <f t="shared" si="268"/>
        <v>3.0337299777999993</v>
      </c>
      <c r="N783" s="660">
        <f t="shared" si="269"/>
        <v>4.2487299777999992</v>
      </c>
      <c r="O783" s="660">
        <f t="shared" si="270"/>
        <v>4.3167096574447994</v>
      </c>
      <c r="P783" s="660">
        <f t="shared" si="271"/>
        <v>4.4030438505936953</v>
      </c>
      <c r="Q783" s="660">
        <f t="shared" si="272"/>
        <v>4.4778955960537878</v>
      </c>
      <c r="R783" s="660">
        <f t="shared" si="273"/>
        <v>4.5584977167827558</v>
      </c>
    </row>
    <row r="784" spans="5:18" outlineLevel="1">
      <c r="E784" s="502" t="s">
        <v>1968</v>
      </c>
      <c r="F784" s="520" t="s">
        <v>1611</v>
      </c>
      <c r="I784" s="660"/>
      <c r="J784" s="660"/>
      <c r="K784" s="665">
        <v>0.72550720000000002</v>
      </c>
      <c r="L784" s="660">
        <f>SUMIF('손익계산서(10월)'!$B$7:$B$57,'3. SG&amp;A'!F784,'손익계산서(10월)'!$H$7:$H$57)/10^6</f>
        <v>0.61079499999999998</v>
      </c>
      <c r="M784" s="660">
        <f t="shared" si="268"/>
        <v>0.12994785119999996</v>
      </c>
      <c r="N784" s="660">
        <f t="shared" si="269"/>
        <v>0.74074285119999994</v>
      </c>
      <c r="O784" s="660">
        <f t="shared" si="270"/>
        <v>0.75259473681919997</v>
      </c>
      <c r="P784" s="660">
        <f t="shared" si="271"/>
        <v>0.76764663155558399</v>
      </c>
      <c r="Q784" s="660">
        <f t="shared" si="272"/>
        <v>0.7806966242920288</v>
      </c>
      <c r="R784" s="660">
        <f t="shared" si="273"/>
        <v>0.79474916352928537</v>
      </c>
    </row>
    <row r="785" spans="5:18" outlineLevel="1">
      <c r="E785" s="502" t="s">
        <v>1968</v>
      </c>
      <c r="F785" s="520" t="s">
        <v>1295</v>
      </c>
      <c r="I785" s="660"/>
      <c r="J785" s="660"/>
      <c r="K785" s="665">
        <v>0.29952999999999996</v>
      </c>
      <c r="L785" s="660">
        <f>SUMIF('손익계산서(10월)'!$B$7:$B$57,'3. SG&amp;A'!F785,'손익계산서(10월)'!$H$7:$H$57)/10^6</f>
        <v>5.9799999999999999E-2</v>
      </c>
      <c r="M785" s="660">
        <f t="shared" si="268"/>
        <v>0.24602012999999992</v>
      </c>
      <c r="N785" s="660">
        <f t="shared" si="269"/>
        <v>0.30582012999999991</v>
      </c>
      <c r="O785" s="660">
        <f t="shared" si="270"/>
        <v>0.31071325207999989</v>
      </c>
      <c r="P785" s="660">
        <f t="shared" si="271"/>
        <v>0.31692751712159989</v>
      </c>
      <c r="Q785" s="660">
        <f t="shared" si="272"/>
        <v>0.32231528491266703</v>
      </c>
      <c r="R785" s="660">
        <f t="shared" si="273"/>
        <v>0.32811696004109503</v>
      </c>
    </row>
    <row r="786" spans="5:18" outlineLevel="1">
      <c r="E786" s="502" t="s">
        <v>1968</v>
      </c>
      <c r="F786" s="520" t="s">
        <v>1299</v>
      </c>
      <c r="I786" s="660"/>
      <c r="J786" s="660"/>
      <c r="K786" s="665">
        <v>0</v>
      </c>
      <c r="L786" s="660">
        <f>SUMIF('손익계산서(10월)'!$B$7:$B$57,'3. SG&amp;A'!F786,'손익계산서(10월)'!$H$7:$H$57)/10^6</f>
        <v>5.0000000000000001E-3</v>
      </c>
      <c r="M786" s="660">
        <f t="shared" si="268"/>
        <v>-5.0000000000000001E-3</v>
      </c>
      <c r="N786" s="660">
        <f t="shared" si="269"/>
        <v>0</v>
      </c>
      <c r="O786" s="660">
        <f t="shared" si="270"/>
        <v>0</v>
      </c>
      <c r="P786" s="660">
        <f t="shared" si="271"/>
        <v>0</v>
      </c>
      <c r="Q786" s="660">
        <f t="shared" si="272"/>
        <v>0</v>
      </c>
      <c r="R786" s="660">
        <f t="shared" si="273"/>
        <v>0</v>
      </c>
    </row>
    <row r="787" spans="5:18" outlineLevel="1">
      <c r="E787" s="502" t="s">
        <v>1968</v>
      </c>
      <c r="F787" s="520" t="s">
        <v>1934</v>
      </c>
      <c r="I787" s="660"/>
      <c r="J787" s="660"/>
      <c r="K787" s="665">
        <v>2.2997699999999999E-2</v>
      </c>
      <c r="L787" s="660">
        <f>SUMIF('손익계산서(10월)'!$B$7:$B$57,'3. SG&amp;A'!F787,'손익계산서(10월)'!$H$7:$H$57)/10^6</f>
        <v>0</v>
      </c>
      <c r="M787" s="660">
        <f t="shared" si="268"/>
        <v>2.3480651699999997E-2</v>
      </c>
      <c r="N787" s="660">
        <f t="shared" si="269"/>
        <v>2.3480651699999997E-2</v>
      </c>
      <c r="O787" s="660">
        <f t="shared" si="270"/>
        <v>2.3856342127199996E-2</v>
      </c>
      <c r="P787" s="660">
        <f t="shared" si="271"/>
        <v>2.4333468969743997E-2</v>
      </c>
      <c r="Q787" s="660">
        <f t="shared" si="272"/>
        <v>2.4747137942229644E-2</v>
      </c>
      <c r="R787" s="660">
        <f t="shared" si="273"/>
        <v>2.5192586425189779E-2</v>
      </c>
    </row>
    <row r="788" spans="5:18" outlineLevel="1">
      <c r="E788" s="502" t="s">
        <v>1968</v>
      </c>
      <c r="F788" s="520" t="s">
        <v>1296</v>
      </c>
      <c r="I788" s="660"/>
      <c r="J788" s="660"/>
      <c r="K788" s="665">
        <v>0</v>
      </c>
      <c r="L788" s="660">
        <f>SUMIF('손익계산서(10월)'!$B$7:$B$57,'3. SG&amp;A'!F788,'손익계산서(10월)'!$H$7:$H$57)/10^6</f>
        <v>0</v>
      </c>
      <c r="M788" s="660">
        <f t="shared" si="268"/>
        <v>0</v>
      </c>
      <c r="N788" s="660">
        <f t="shared" si="269"/>
        <v>0</v>
      </c>
      <c r="O788" s="660">
        <f t="shared" si="270"/>
        <v>0</v>
      </c>
      <c r="P788" s="660">
        <f t="shared" si="271"/>
        <v>0</v>
      </c>
      <c r="Q788" s="660">
        <f t="shared" si="272"/>
        <v>0</v>
      </c>
      <c r="R788" s="660">
        <f t="shared" si="273"/>
        <v>0</v>
      </c>
    </row>
    <row r="789" spans="5:18" outlineLevel="1">
      <c r="E789" s="502" t="s">
        <v>1968</v>
      </c>
      <c r="F789" s="572" t="s">
        <v>1897</v>
      </c>
      <c r="G789" s="573"/>
      <c r="H789" s="573"/>
      <c r="I789" s="703"/>
      <c r="J789" s="703"/>
      <c r="K789" s="704">
        <v>0.22505120000000001</v>
      </c>
      <c r="L789" s="705">
        <f>SUMIF('손익계산서(10월)'!$B$7:$B$57,'3. SG&amp;A'!F789,'손익계산서(10월)'!$H$7:$H$57)/10^6</f>
        <v>0</v>
      </c>
      <c r="M789" s="703">
        <f t="shared" si="268"/>
        <v>0.22977727519999999</v>
      </c>
      <c r="N789" s="703">
        <f t="shared" si="269"/>
        <v>0.22977727519999999</v>
      </c>
      <c r="O789" s="703">
        <f t="shared" si="270"/>
        <v>0.2334537116032</v>
      </c>
      <c r="P789" s="703">
        <f t="shared" si="271"/>
        <v>0.238122785835264</v>
      </c>
      <c r="Q789" s="703">
        <f t="shared" si="272"/>
        <v>0.24217087319446345</v>
      </c>
      <c r="R789" s="703">
        <f t="shared" si="273"/>
        <v>0.24652994891196381</v>
      </c>
    </row>
    <row r="790" spans="5:18" s="576" customFormat="1" outlineLevel="1">
      <c r="F790" s="576" t="s">
        <v>1189</v>
      </c>
      <c r="I790" s="677"/>
      <c r="J790" s="677"/>
      <c r="K790" s="677"/>
      <c r="L790" s="677"/>
      <c r="M790" s="677"/>
      <c r="N790" s="562">
        <v>2.1000000000000001E-2</v>
      </c>
      <c r="O790" s="562">
        <v>1.6E-2</v>
      </c>
      <c r="P790" s="562">
        <v>0.02</v>
      </c>
      <c r="Q790" s="562">
        <v>1.7000000000000001E-2</v>
      </c>
      <c r="R790" s="562">
        <v>1.8000000000000002E-2</v>
      </c>
    </row>
    <row r="791" spans="5:18" s="576" customFormat="1" outlineLevel="1">
      <c r="I791" s="677"/>
      <c r="J791" s="677"/>
      <c r="K791" s="677"/>
      <c r="L791" s="677"/>
      <c r="M791" s="677"/>
      <c r="N791" s="562"/>
      <c r="O791" s="562"/>
      <c r="P791" s="562"/>
      <c r="Q791" s="562"/>
      <c r="R791" s="562"/>
    </row>
    <row r="792" spans="5:18" s="576" customFormat="1" outlineLevel="1">
      <c r="I792" s="677"/>
      <c r="J792" s="677"/>
      <c r="K792" s="677"/>
      <c r="L792" s="677"/>
      <c r="M792" s="677"/>
      <c r="N792" s="562"/>
      <c r="O792" s="562"/>
      <c r="P792" s="562"/>
      <c r="Q792" s="562"/>
      <c r="R792" s="562"/>
    </row>
    <row r="793" spans="5:18" s="576" customFormat="1" outlineLevel="1">
      <c r="I793" s="677"/>
      <c r="J793" s="677"/>
      <c r="K793" s="677"/>
      <c r="L793" s="677"/>
      <c r="M793" s="677"/>
      <c r="N793" s="562"/>
      <c r="O793" s="562"/>
      <c r="P793" s="562"/>
      <c r="Q793" s="562"/>
      <c r="R793" s="562"/>
    </row>
    <row r="794" spans="5:18" s="576" customFormat="1" outlineLevel="1">
      <c r="F794" s="507" t="s">
        <v>2297</v>
      </c>
      <c r="G794" s="502"/>
      <c r="H794" s="502"/>
      <c r="I794" s="660"/>
      <c r="J794" s="660"/>
      <c r="K794" s="660"/>
      <c r="L794" s="660"/>
      <c r="M794" s="660"/>
      <c r="N794" s="660"/>
      <c r="O794" s="660"/>
      <c r="P794" s="660"/>
      <c r="Q794" s="660"/>
      <c r="R794" s="660"/>
    </row>
    <row r="795" spans="5:18" s="576" customFormat="1" outlineLevel="1">
      <c r="F795" s="546" t="s">
        <v>2093</v>
      </c>
      <c r="G795" s="547"/>
      <c r="H795" s="512"/>
      <c r="I795" s="513" t="s">
        <v>2047</v>
      </c>
      <c r="J795" s="513" t="s">
        <v>2048</v>
      </c>
      <c r="K795" s="514" t="s">
        <v>2049</v>
      </c>
      <c r="L795" s="513" t="s">
        <v>3118</v>
      </c>
      <c r="M795" s="513" t="s">
        <v>3120</v>
      </c>
      <c r="N795" s="571" t="s">
        <v>2050</v>
      </c>
      <c r="O795" s="571" t="s">
        <v>2051</v>
      </c>
      <c r="P795" s="571" t="s">
        <v>2052</v>
      </c>
      <c r="Q795" s="571" t="s">
        <v>2053</v>
      </c>
      <c r="R795" s="571" t="s">
        <v>2054</v>
      </c>
    </row>
    <row r="796" spans="5:18" s="576" customFormat="1" outlineLevel="1">
      <c r="E796" s="576" t="s">
        <v>1969</v>
      </c>
      <c r="F796" s="548" t="s">
        <v>1619</v>
      </c>
      <c r="G796" s="539"/>
      <c r="H796" s="539"/>
      <c r="I796" s="663">
        <v>0</v>
      </c>
      <c r="J796" s="663">
        <v>0</v>
      </c>
      <c r="K796" s="664"/>
      <c r="L796" s="663">
        <f t="shared" ref="L796" si="274">SUM(L797:L813)</f>
        <v>42.478639999999999</v>
      </c>
      <c r="M796" s="663">
        <f t="shared" ref="M796" si="275">SUM(M797:M813)</f>
        <v>0</v>
      </c>
      <c r="N796" s="663">
        <f>SUM(N797:N813)</f>
        <v>43.370691439999995</v>
      </c>
      <c r="O796" s="663">
        <f>SUM(O797:O813)</f>
        <v>44.064622503039992</v>
      </c>
      <c r="P796" s="663">
        <f t="shared" ref="P796:R796" si="276">SUM(P797:P813)</f>
        <v>44.94591495310079</v>
      </c>
      <c r="Q796" s="663">
        <f t="shared" si="276"/>
        <v>45.709995507303503</v>
      </c>
      <c r="R796" s="663">
        <f t="shared" si="276"/>
        <v>46.532775426434959</v>
      </c>
    </row>
    <row r="797" spans="5:18" s="576" customFormat="1" outlineLevel="1">
      <c r="F797" s="520" t="s">
        <v>608</v>
      </c>
      <c r="G797" s="502"/>
      <c r="H797" s="502"/>
      <c r="I797" s="660"/>
      <c r="J797" s="660"/>
      <c r="K797" s="665"/>
      <c r="L797" s="660">
        <f>SUMIF('손익계산서(10월)'!$B$7:$B$57,'3. SG&amp;A'!F797,'손익계산서(10월)'!$K$7:$K$57)/10^6</f>
        <v>27.730654999999999</v>
      </c>
      <c r="M797" s="660"/>
      <c r="N797" s="660">
        <f>L797*(1+$N$814)</f>
        <v>28.312998754999995</v>
      </c>
      <c r="O797" s="660">
        <f>N797*(1+$O$814)</f>
        <v>28.766006735079994</v>
      </c>
      <c r="P797" s="660">
        <f>O797*(1+$P$814)</f>
        <v>29.341326869781593</v>
      </c>
      <c r="Q797" s="660">
        <f>P797*(1+$Q$814)</f>
        <v>29.840129426567877</v>
      </c>
      <c r="R797" s="660">
        <f>Q797*(1+$R$814)</f>
        <v>30.3772517562461</v>
      </c>
    </row>
    <row r="798" spans="5:18" s="576" customFormat="1" outlineLevel="1">
      <c r="F798" s="520" t="s">
        <v>1896</v>
      </c>
      <c r="G798" s="502"/>
      <c r="H798" s="502"/>
      <c r="I798" s="660"/>
      <c r="J798" s="660"/>
      <c r="K798" s="665"/>
      <c r="L798" s="660">
        <f>SUMIF('손익계산서(10월)'!$B$7:$B$57,'3. SG&amp;A'!F798,'손익계산서(10월)'!$K$7:$K$57)/10^6</f>
        <v>4.4216300000000004</v>
      </c>
      <c r="M798" s="660"/>
      <c r="N798" s="660">
        <f t="shared" ref="N798:N813" si="277">L798*(1+$N$814)</f>
        <v>4.5144842299999999</v>
      </c>
      <c r="O798" s="660">
        <f t="shared" ref="O798:O813" si="278">N798*(1+$O$814)</f>
        <v>4.5867159776799999</v>
      </c>
      <c r="P798" s="660">
        <f t="shared" ref="P798:P813" si="279">O798*(1+$P$814)</f>
        <v>4.6784502972336002</v>
      </c>
      <c r="Q798" s="660">
        <f t="shared" ref="Q798:Q813" si="280">P798*(1+$Q$814)</f>
        <v>4.7579839522865708</v>
      </c>
      <c r="R798" s="660">
        <f t="shared" ref="R798:R813" si="281">Q798*(1+$R$814)</f>
        <v>4.8436276634277293</v>
      </c>
    </row>
    <row r="799" spans="5:18" s="576" customFormat="1" outlineLevel="1">
      <c r="F799" s="520" t="s">
        <v>2290</v>
      </c>
      <c r="G799" s="502"/>
      <c r="H799" s="502"/>
      <c r="I799" s="660"/>
      <c r="J799" s="660"/>
      <c r="K799" s="665"/>
      <c r="L799" s="660">
        <f>SUMIF('손익계산서(10월)'!$B$7:$B$57,'3. SG&amp;A'!F799,'손익계산서(10월)'!$K$7:$K$57)/10^6</f>
        <v>0</v>
      </c>
      <c r="M799" s="660"/>
      <c r="N799" s="660">
        <f t="shared" si="277"/>
        <v>0</v>
      </c>
      <c r="O799" s="660">
        <f t="shared" si="278"/>
        <v>0</v>
      </c>
      <c r="P799" s="660">
        <f t="shared" si="279"/>
        <v>0</v>
      </c>
      <c r="Q799" s="660">
        <f t="shared" si="280"/>
        <v>0</v>
      </c>
      <c r="R799" s="660">
        <f t="shared" si="281"/>
        <v>0</v>
      </c>
    </row>
    <row r="800" spans="5:18" s="576" customFormat="1" outlineLevel="1">
      <c r="F800" s="520" t="s">
        <v>1297</v>
      </c>
      <c r="G800" s="502"/>
      <c r="H800" s="502"/>
      <c r="I800" s="660"/>
      <c r="J800" s="660"/>
      <c r="K800" s="665"/>
      <c r="L800" s="660">
        <f>SUMIF('손익계산서(10월)'!$B$7:$B$57,'3. SG&amp;A'!F800,'손익계산서(10월)'!$K$7:$K$57)/10^6</f>
        <v>0.18612000000000001</v>
      </c>
      <c r="M800" s="660"/>
      <c r="N800" s="660">
        <f t="shared" si="277"/>
        <v>0.19002851999999998</v>
      </c>
      <c r="O800" s="660">
        <f t="shared" si="278"/>
        <v>0.19306897631999997</v>
      </c>
      <c r="P800" s="660">
        <f t="shared" si="279"/>
        <v>0.19693035584639998</v>
      </c>
      <c r="Q800" s="660">
        <f t="shared" si="280"/>
        <v>0.20027817189578875</v>
      </c>
      <c r="R800" s="660">
        <f t="shared" si="281"/>
        <v>0.20388317898991296</v>
      </c>
    </row>
    <row r="801" spans="6:18" s="576" customFormat="1" outlineLevel="1">
      <c r="F801" s="520" t="s">
        <v>1893</v>
      </c>
      <c r="G801" s="502"/>
      <c r="H801" s="502"/>
      <c r="I801" s="660"/>
      <c r="J801" s="660"/>
      <c r="K801" s="665"/>
      <c r="L801" s="660">
        <f>SUMIF('손익계산서(10월)'!$B$7:$B$57,'3. SG&amp;A'!F801,'손익계산서(10월)'!$K$7:$K$57)/10^6</f>
        <v>0</v>
      </c>
      <c r="M801" s="660"/>
      <c r="N801" s="660">
        <f t="shared" si="277"/>
        <v>0</v>
      </c>
      <c r="O801" s="660">
        <f t="shared" si="278"/>
        <v>0</v>
      </c>
      <c r="P801" s="660">
        <f t="shared" si="279"/>
        <v>0</v>
      </c>
      <c r="Q801" s="660">
        <f t="shared" si="280"/>
        <v>0</v>
      </c>
      <c r="R801" s="660">
        <f t="shared" si="281"/>
        <v>0</v>
      </c>
    </row>
    <row r="802" spans="6:18" s="576" customFormat="1" outlineLevel="1">
      <c r="F802" s="520" t="s">
        <v>1933</v>
      </c>
      <c r="G802" s="502"/>
      <c r="H802" s="502"/>
      <c r="I802" s="660"/>
      <c r="J802" s="660"/>
      <c r="K802" s="665"/>
      <c r="L802" s="660">
        <f>SUMIF('손익계산서(10월)'!$B$7:$B$57,'3. SG&amp;A'!F802,'손익계산서(10월)'!$K$7:$K$57)/10^6</f>
        <v>0</v>
      </c>
      <c r="M802" s="660"/>
      <c r="N802" s="660">
        <f t="shared" si="277"/>
        <v>0</v>
      </c>
      <c r="O802" s="660">
        <f t="shared" si="278"/>
        <v>0</v>
      </c>
      <c r="P802" s="660">
        <f t="shared" si="279"/>
        <v>0</v>
      </c>
      <c r="Q802" s="660">
        <f t="shared" si="280"/>
        <v>0</v>
      </c>
      <c r="R802" s="660">
        <f t="shared" si="281"/>
        <v>0</v>
      </c>
    </row>
    <row r="803" spans="6:18" s="576" customFormat="1" outlineLevel="1">
      <c r="F803" s="520" t="s">
        <v>1615</v>
      </c>
      <c r="G803" s="502"/>
      <c r="H803" s="502"/>
      <c r="I803" s="660"/>
      <c r="J803" s="660"/>
      <c r="K803" s="665"/>
      <c r="L803" s="660">
        <f>SUMIF('손익계산서(10월)'!$B$7:$B$57,'3. SG&amp;A'!F803,'손익계산서(10월)'!$K$7:$K$57)/10^6</f>
        <v>6.247744</v>
      </c>
      <c r="M803" s="660"/>
      <c r="N803" s="660">
        <f t="shared" si="277"/>
        <v>6.3789466239999992</v>
      </c>
      <c r="O803" s="660">
        <f t="shared" si="278"/>
        <v>6.4810097699839995</v>
      </c>
      <c r="P803" s="660">
        <f t="shared" si="279"/>
        <v>6.61062996538368</v>
      </c>
      <c r="Q803" s="660">
        <f t="shared" si="280"/>
        <v>6.7230106747952023</v>
      </c>
      <c r="R803" s="660">
        <f t="shared" si="281"/>
        <v>6.844024866941516</v>
      </c>
    </row>
    <row r="804" spans="6:18" s="576" customFormat="1" outlineLevel="1">
      <c r="F804" s="520" t="s">
        <v>1298</v>
      </c>
      <c r="G804" s="502"/>
      <c r="H804" s="502"/>
      <c r="I804" s="660"/>
      <c r="J804" s="660"/>
      <c r="K804" s="665"/>
      <c r="L804" s="660">
        <f>SUMIF('손익계산서(10월)'!$B$7:$B$57,'3. SG&amp;A'!F804,'손익계산서(10월)'!$K$7:$K$57)/10^6</f>
        <v>0.66340299999999996</v>
      </c>
      <c r="M804" s="660"/>
      <c r="N804" s="660">
        <f t="shared" si="277"/>
        <v>0.67733446299999989</v>
      </c>
      <c r="O804" s="660">
        <f t="shared" si="278"/>
        <v>0.6881718144079999</v>
      </c>
      <c r="P804" s="660">
        <f t="shared" si="279"/>
        <v>0.70193525069615992</v>
      </c>
      <c r="Q804" s="660">
        <f t="shared" si="280"/>
        <v>0.71386814995799452</v>
      </c>
      <c r="R804" s="660">
        <f t="shared" si="281"/>
        <v>0.72671777665723847</v>
      </c>
    </row>
    <row r="805" spans="6:18" s="576" customFormat="1" outlineLevel="1">
      <c r="F805" s="520" t="s">
        <v>1613</v>
      </c>
      <c r="G805" s="502"/>
      <c r="H805" s="502"/>
      <c r="I805" s="660"/>
      <c r="J805" s="660"/>
      <c r="K805" s="665"/>
      <c r="L805" s="660">
        <f>SUMIF('손익계산서(10월)'!$B$7:$B$57,'3. SG&amp;A'!F805,'손익계산서(10월)'!$K$7:$K$57)/10^6</f>
        <v>1.8</v>
      </c>
      <c r="M805" s="660"/>
      <c r="N805" s="660">
        <f t="shared" si="277"/>
        <v>1.8377999999999999</v>
      </c>
      <c r="O805" s="660">
        <f t="shared" si="278"/>
        <v>1.8672047999999999</v>
      </c>
      <c r="P805" s="660">
        <f t="shared" si="279"/>
        <v>1.9045488959999999</v>
      </c>
      <c r="Q805" s="660">
        <f t="shared" si="280"/>
        <v>1.9369262272319996</v>
      </c>
      <c r="R805" s="660">
        <f t="shared" si="281"/>
        <v>1.9717908993221755</v>
      </c>
    </row>
    <row r="806" spans="6:18" s="576" customFormat="1" outlineLevel="1">
      <c r="F806" s="520" t="s">
        <v>1612</v>
      </c>
      <c r="G806" s="502"/>
      <c r="H806" s="502"/>
      <c r="I806" s="660"/>
      <c r="J806" s="660"/>
      <c r="K806" s="665"/>
      <c r="L806" s="660">
        <f>SUMIF('손익계산서(10월)'!$B$7:$B$57,'3. SG&amp;A'!F806,'손익계산서(10월)'!$K$7:$K$57)/10^6</f>
        <v>0</v>
      </c>
      <c r="M806" s="660"/>
      <c r="N806" s="660">
        <f t="shared" si="277"/>
        <v>0</v>
      </c>
      <c r="O806" s="660">
        <f t="shared" si="278"/>
        <v>0</v>
      </c>
      <c r="P806" s="660">
        <f t="shared" si="279"/>
        <v>0</v>
      </c>
      <c r="Q806" s="660">
        <f t="shared" si="280"/>
        <v>0</v>
      </c>
      <c r="R806" s="660">
        <f t="shared" si="281"/>
        <v>0</v>
      </c>
    </row>
    <row r="807" spans="6:18" s="576" customFormat="1" outlineLevel="1">
      <c r="F807" s="520" t="s">
        <v>1300</v>
      </c>
      <c r="G807" s="502"/>
      <c r="H807" s="502"/>
      <c r="I807" s="660"/>
      <c r="J807" s="660"/>
      <c r="K807" s="665"/>
      <c r="L807" s="660">
        <f>SUMIF('손익계산서(10월)'!$B$7:$B$57,'3. SG&amp;A'!F807,'손익계산서(10월)'!$K$7:$K$57)/10^6</f>
        <v>0</v>
      </c>
      <c r="M807" s="660"/>
      <c r="N807" s="660">
        <f t="shared" si="277"/>
        <v>0</v>
      </c>
      <c r="O807" s="660">
        <f t="shared" si="278"/>
        <v>0</v>
      </c>
      <c r="P807" s="660">
        <f t="shared" si="279"/>
        <v>0</v>
      </c>
      <c r="Q807" s="660">
        <f t="shared" si="280"/>
        <v>0</v>
      </c>
      <c r="R807" s="660">
        <f t="shared" si="281"/>
        <v>0</v>
      </c>
    </row>
    <row r="808" spans="6:18" s="576" customFormat="1" outlineLevel="1">
      <c r="F808" s="520" t="s">
        <v>1611</v>
      </c>
      <c r="G808" s="502"/>
      <c r="H808" s="502"/>
      <c r="I808" s="660"/>
      <c r="J808" s="660"/>
      <c r="K808" s="665"/>
      <c r="L808" s="660">
        <f>SUMIF('손익계산서(10월)'!$B$7:$B$57,'3. SG&amp;A'!F808,'손익계산서(10월)'!$K$7:$K$57)/10^6</f>
        <v>9.1588000000000003E-2</v>
      </c>
      <c r="M808" s="660"/>
      <c r="N808" s="660">
        <f t="shared" si="277"/>
        <v>9.3511347999999994E-2</v>
      </c>
      <c r="O808" s="660">
        <f t="shared" si="278"/>
        <v>9.5007529568000001E-2</v>
      </c>
      <c r="P808" s="660">
        <f t="shared" si="279"/>
        <v>9.6907680159360007E-2</v>
      </c>
      <c r="Q808" s="660">
        <f t="shared" si="280"/>
        <v>9.8555110722069114E-2</v>
      </c>
      <c r="R808" s="660">
        <f t="shared" si="281"/>
        <v>0.10032910271506636</v>
      </c>
    </row>
    <row r="809" spans="6:18" s="576" customFormat="1" outlineLevel="1">
      <c r="F809" s="520" t="s">
        <v>1295</v>
      </c>
      <c r="G809" s="502"/>
      <c r="H809" s="502"/>
      <c r="I809" s="660"/>
      <c r="J809" s="660"/>
      <c r="K809" s="665"/>
      <c r="L809" s="660">
        <f>SUMIF('손익계산서(10월)'!$B$7:$B$57,'3. SG&amp;A'!F809,'손익계산서(10월)'!$K$7:$K$57)/10^6</f>
        <v>0</v>
      </c>
      <c r="M809" s="660"/>
      <c r="N809" s="660">
        <f t="shared" si="277"/>
        <v>0</v>
      </c>
      <c r="O809" s="660">
        <f t="shared" si="278"/>
        <v>0</v>
      </c>
      <c r="P809" s="660">
        <f t="shared" si="279"/>
        <v>0</v>
      </c>
      <c r="Q809" s="660">
        <f t="shared" si="280"/>
        <v>0</v>
      </c>
      <c r="R809" s="660">
        <f t="shared" si="281"/>
        <v>0</v>
      </c>
    </row>
    <row r="810" spans="6:18" s="576" customFormat="1" outlineLevel="1">
      <c r="F810" s="520" t="s">
        <v>1299</v>
      </c>
      <c r="G810" s="502"/>
      <c r="H810" s="502"/>
      <c r="I810" s="660"/>
      <c r="J810" s="660"/>
      <c r="K810" s="665"/>
      <c r="L810" s="660">
        <f>SUMIF('손익계산서(10월)'!$B$7:$B$57,'3. SG&amp;A'!F810,'손익계산서(10월)'!$K$7:$K$57)/10^6</f>
        <v>1.3374999999999999</v>
      </c>
      <c r="M810" s="660"/>
      <c r="N810" s="660">
        <f t="shared" si="277"/>
        <v>1.3655874999999997</v>
      </c>
      <c r="O810" s="660">
        <f t="shared" si="278"/>
        <v>1.3874368999999998</v>
      </c>
      <c r="P810" s="660">
        <f t="shared" si="279"/>
        <v>1.4151856379999999</v>
      </c>
      <c r="Q810" s="660">
        <f t="shared" si="280"/>
        <v>1.4392437938459997</v>
      </c>
      <c r="R810" s="660">
        <f t="shared" si="281"/>
        <v>1.4651501821352277</v>
      </c>
    </row>
    <row r="811" spans="6:18" s="576" customFormat="1" outlineLevel="1">
      <c r="F811" s="520" t="s">
        <v>1934</v>
      </c>
      <c r="G811" s="502"/>
      <c r="H811" s="502"/>
      <c r="I811" s="660"/>
      <c r="J811" s="660"/>
      <c r="K811" s="665"/>
      <c r="L811" s="660">
        <f>SUMIF('손익계산서(10월)'!$B$7:$B$57,'3. SG&amp;A'!F811,'손익계산서(10월)'!$K$7:$K$57)/10^6</f>
        <v>0</v>
      </c>
      <c r="M811" s="660"/>
      <c r="N811" s="660">
        <f t="shared" si="277"/>
        <v>0</v>
      </c>
      <c r="O811" s="660">
        <f t="shared" si="278"/>
        <v>0</v>
      </c>
      <c r="P811" s="660">
        <f t="shared" si="279"/>
        <v>0</v>
      </c>
      <c r="Q811" s="660">
        <f t="shared" si="280"/>
        <v>0</v>
      </c>
      <c r="R811" s="660">
        <f t="shared" si="281"/>
        <v>0</v>
      </c>
    </row>
    <row r="812" spans="6:18" s="576" customFormat="1" outlineLevel="1">
      <c r="F812" s="520" t="s">
        <v>1296</v>
      </c>
      <c r="G812" s="502"/>
      <c r="H812" s="502"/>
      <c r="I812" s="660"/>
      <c r="J812" s="660"/>
      <c r="K812" s="665"/>
      <c r="L812" s="660">
        <f>SUMIF('손익계산서(10월)'!$B$7:$B$57,'3. SG&amp;A'!F812,'손익계산서(10월)'!$K$7:$K$57)/10^6</f>
        <v>0</v>
      </c>
      <c r="M812" s="660"/>
      <c r="N812" s="660">
        <f t="shared" si="277"/>
        <v>0</v>
      </c>
      <c r="O812" s="660">
        <f t="shared" si="278"/>
        <v>0</v>
      </c>
      <c r="P812" s="660">
        <f t="shared" si="279"/>
        <v>0</v>
      </c>
      <c r="Q812" s="660">
        <f t="shared" si="280"/>
        <v>0</v>
      </c>
      <c r="R812" s="660">
        <f t="shared" si="281"/>
        <v>0</v>
      </c>
    </row>
    <row r="813" spans="6:18" s="576" customFormat="1" outlineLevel="1">
      <c r="F813" s="572" t="s">
        <v>1897</v>
      </c>
      <c r="G813" s="573"/>
      <c r="H813" s="573"/>
      <c r="I813" s="703"/>
      <c r="J813" s="703"/>
      <c r="K813" s="704"/>
      <c r="L813" s="705">
        <f>SUMIF('손익계산서(10월)'!$B$7:$B$57,'3. SG&amp;A'!F813,'손익계산서(10월)'!$K$7:$K$57)/10^6</f>
        <v>0</v>
      </c>
      <c r="M813" s="703"/>
      <c r="N813" s="703">
        <f t="shared" si="277"/>
        <v>0</v>
      </c>
      <c r="O813" s="703">
        <f t="shared" si="278"/>
        <v>0</v>
      </c>
      <c r="P813" s="703">
        <f t="shared" si="279"/>
        <v>0</v>
      </c>
      <c r="Q813" s="703">
        <f t="shared" si="280"/>
        <v>0</v>
      </c>
      <c r="R813" s="703">
        <f t="shared" si="281"/>
        <v>0</v>
      </c>
    </row>
    <row r="814" spans="6:18" s="576" customFormat="1" outlineLevel="1">
      <c r="F814" s="576" t="s">
        <v>1189</v>
      </c>
      <c r="I814" s="677"/>
      <c r="J814" s="677"/>
      <c r="K814" s="677"/>
      <c r="L814" s="677"/>
      <c r="M814" s="677"/>
      <c r="N814" s="562">
        <v>2.1000000000000001E-2</v>
      </c>
      <c r="O814" s="562">
        <v>1.6E-2</v>
      </c>
      <c r="P814" s="562">
        <v>0.02</v>
      </c>
      <c r="Q814" s="562">
        <v>1.7000000000000001E-2</v>
      </c>
      <c r="R814" s="562">
        <v>1.8000000000000002E-2</v>
      </c>
    </row>
    <row r="815" spans="6:18" s="576" customFormat="1" outlineLevel="1"/>
    <row r="816" spans="6:18" s="576" customFormat="1" outlineLevel="1"/>
    <row r="817" spans="5:18" s="576" customFormat="1" outlineLevel="1"/>
    <row r="818" spans="5:18" s="576" customFormat="1" outlineLevel="1">
      <c r="F818" s="507" t="s">
        <v>2298</v>
      </c>
      <c r="G818" s="502"/>
      <c r="H818" s="502"/>
      <c r="I818" s="660"/>
      <c r="J818" s="660"/>
      <c r="K818" s="660"/>
      <c r="L818" s="660"/>
      <c r="M818" s="660"/>
      <c r="N818" s="660"/>
      <c r="O818" s="660"/>
      <c r="P818" s="660"/>
      <c r="Q818" s="660"/>
      <c r="R818" s="660"/>
    </row>
    <row r="819" spans="5:18" s="576" customFormat="1" outlineLevel="1">
      <c r="F819" s="546" t="s">
        <v>2093</v>
      </c>
      <c r="G819" s="547"/>
      <c r="H819" s="512"/>
      <c r="I819" s="513" t="s">
        <v>2047</v>
      </c>
      <c r="J819" s="513" t="s">
        <v>2048</v>
      </c>
      <c r="K819" s="514" t="s">
        <v>2049</v>
      </c>
      <c r="L819" s="513" t="s">
        <v>3118</v>
      </c>
      <c r="M819" s="513" t="s">
        <v>3120</v>
      </c>
      <c r="N819" s="571" t="s">
        <v>2050</v>
      </c>
      <c r="O819" s="571" t="s">
        <v>2051</v>
      </c>
      <c r="P819" s="571" t="s">
        <v>2052</v>
      </c>
      <c r="Q819" s="571" t="s">
        <v>2053</v>
      </c>
      <c r="R819" s="571" t="s">
        <v>2054</v>
      </c>
    </row>
    <row r="820" spans="5:18" s="576" customFormat="1" outlineLevel="1">
      <c r="E820" s="576" t="s">
        <v>1970</v>
      </c>
      <c r="F820" s="548" t="s">
        <v>1619</v>
      </c>
      <c r="G820" s="539"/>
      <c r="H820" s="539"/>
      <c r="I820" s="663">
        <v>0</v>
      </c>
      <c r="J820" s="663">
        <v>0</v>
      </c>
      <c r="K820" s="664"/>
      <c r="L820" s="663"/>
      <c r="M820" s="663"/>
      <c r="N820" s="663">
        <f>SUM(N821:N837)</f>
        <v>0</v>
      </c>
      <c r="O820" s="663">
        <f>SUM(O821:O837)</f>
        <v>260.75674055608789</v>
      </c>
      <c r="P820" s="663">
        <f t="shared" ref="P820:R820" si="282">SUM(P821:P837)</f>
        <v>265.97187536720975</v>
      </c>
      <c r="Q820" s="663">
        <f t="shared" si="282"/>
        <v>270.4933972484522</v>
      </c>
      <c r="R820" s="663">
        <f t="shared" si="282"/>
        <v>275.36227839892439</v>
      </c>
    </row>
    <row r="821" spans="5:18" s="576" customFormat="1" outlineLevel="1">
      <c r="F821" s="520" t="s">
        <v>608</v>
      </c>
      <c r="G821" s="502"/>
      <c r="H821" s="502"/>
      <c r="I821" s="660"/>
      <c r="J821" s="660"/>
      <c r="K821" s="665"/>
      <c r="L821" s="660"/>
      <c r="M821" s="660"/>
      <c r="N821" s="660"/>
      <c r="O821" s="660">
        <f>O677</f>
        <v>56.244357919999999</v>
      </c>
      <c r="P821" s="660">
        <f>P677</f>
        <v>57.369245078399999</v>
      </c>
      <c r="Q821" s="660">
        <f>Q677</f>
        <v>58.344522244732794</v>
      </c>
      <c r="R821" s="660">
        <f>R677</f>
        <v>59.394723645137987</v>
      </c>
    </row>
    <row r="822" spans="5:18" s="576" customFormat="1" outlineLevel="1">
      <c r="F822" s="520" t="s">
        <v>1896</v>
      </c>
      <c r="G822" s="502"/>
      <c r="H822" s="502"/>
      <c r="I822" s="660"/>
      <c r="J822" s="660"/>
      <c r="K822" s="665"/>
      <c r="L822" s="660"/>
      <c r="M822" s="660"/>
      <c r="N822" s="660"/>
      <c r="O822" s="660">
        <f t="shared" ref="O822:R837" si="283">O678</f>
        <v>31.120079999999994</v>
      </c>
      <c r="P822" s="660">
        <f t="shared" si="283"/>
        <v>31.742481599999994</v>
      </c>
      <c r="Q822" s="660">
        <f t="shared" si="283"/>
        <v>32.282103787199993</v>
      </c>
      <c r="R822" s="660">
        <f t="shared" si="283"/>
        <v>32.863181655369594</v>
      </c>
    </row>
    <row r="823" spans="5:18" s="576" customFormat="1" outlineLevel="1">
      <c r="F823" s="520" t="s">
        <v>2290</v>
      </c>
      <c r="G823" s="502"/>
      <c r="H823" s="502"/>
      <c r="I823" s="660"/>
      <c r="J823" s="660"/>
      <c r="K823" s="665"/>
      <c r="L823" s="660"/>
      <c r="M823" s="660"/>
      <c r="N823" s="660"/>
      <c r="O823" s="660">
        <f t="shared" si="283"/>
        <v>44.679971255575992</v>
      </c>
      <c r="P823" s="660">
        <f t="shared" si="283"/>
        <v>45.57357068068751</v>
      </c>
      <c r="Q823" s="660">
        <f t="shared" si="283"/>
        <v>46.348321382259194</v>
      </c>
      <c r="R823" s="660">
        <f t="shared" si="283"/>
        <v>47.182591167139861</v>
      </c>
    </row>
    <row r="824" spans="5:18" s="576" customFormat="1" outlineLevel="1">
      <c r="F824" s="520" t="s">
        <v>1297</v>
      </c>
      <c r="G824" s="502"/>
      <c r="H824" s="502"/>
      <c r="I824" s="660"/>
      <c r="J824" s="660"/>
      <c r="K824" s="665"/>
      <c r="L824" s="660"/>
      <c r="M824" s="660"/>
      <c r="N824" s="660"/>
      <c r="O824" s="660">
        <f t="shared" si="283"/>
        <v>25.995948248791997</v>
      </c>
      <c r="P824" s="660">
        <f t="shared" si="283"/>
        <v>26.515867213767837</v>
      </c>
      <c r="Q824" s="660">
        <f t="shared" si="283"/>
        <v>26.966636956401889</v>
      </c>
      <c r="R824" s="660">
        <f t="shared" si="283"/>
        <v>27.452036421617123</v>
      </c>
    </row>
    <row r="825" spans="5:18" s="576" customFormat="1" outlineLevel="1">
      <c r="F825" s="520" t="s">
        <v>1893</v>
      </c>
      <c r="G825" s="502"/>
      <c r="H825" s="502"/>
      <c r="I825" s="660"/>
      <c r="J825" s="660"/>
      <c r="K825" s="665"/>
      <c r="L825" s="660"/>
      <c r="M825" s="660"/>
      <c r="N825" s="660"/>
      <c r="O825" s="660">
        <f t="shared" si="283"/>
        <v>22.091886495335999</v>
      </c>
      <c r="P825" s="660">
        <f t="shared" si="283"/>
        <v>22.533724225242718</v>
      </c>
      <c r="Q825" s="660">
        <f t="shared" si="283"/>
        <v>22.916797537071844</v>
      </c>
      <c r="R825" s="660">
        <f t="shared" si="283"/>
        <v>23.329299892739137</v>
      </c>
    </row>
    <row r="826" spans="5:18" s="576" customFormat="1" outlineLevel="1">
      <c r="F826" s="520" t="s">
        <v>1933</v>
      </c>
      <c r="G826" s="502"/>
      <c r="H826" s="502"/>
      <c r="I826" s="660"/>
      <c r="J826" s="660"/>
      <c r="K826" s="665"/>
      <c r="L826" s="660"/>
      <c r="M826" s="660"/>
      <c r="N826" s="660"/>
      <c r="O826" s="660">
        <f t="shared" si="283"/>
        <v>4.7688410591999997</v>
      </c>
      <c r="P826" s="660">
        <f t="shared" si="283"/>
        <v>4.8642178803839995</v>
      </c>
      <c r="Q826" s="660">
        <f t="shared" si="283"/>
        <v>4.9469095843505269</v>
      </c>
      <c r="R826" s="660">
        <f t="shared" si="283"/>
        <v>5.0359539568688367</v>
      </c>
    </row>
    <row r="827" spans="5:18" s="576" customFormat="1" outlineLevel="1">
      <c r="F827" s="520" t="s">
        <v>1615</v>
      </c>
      <c r="G827" s="502"/>
      <c r="H827" s="502"/>
      <c r="I827" s="660"/>
      <c r="J827" s="660"/>
      <c r="K827" s="665"/>
      <c r="L827" s="660"/>
      <c r="M827" s="660"/>
      <c r="N827" s="660"/>
      <c r="O827" s="660">
        <f t="shared" si="283"/>
        <v>38.843730124423992</v>
      </c>
      <c r="P827" s="660">
        <f t="shared" si="283"/>
        <v>39.620604726912475</v>
      </c>
      <c r="Q827" s="660">
        <f t="shared" si="283"/>
        <v>40.294155007269985</v>
      </c>
      <c r="R827" s="660">
        <f t="shared" si="283"/>
        <v>41.019449797400846</v>
      </c>
    </row>
    <row r="828" spans="5:18" s="576" customFormat="1" outlineLevel="1">
      <c r="F828" s="520" t="s">
        <v>1298</v>
      </c>
      <c r="G828" s="502"/>
      <c r="H828" s="502"/>
      <c r="I828" s="660"/>
      <c r="J828" s="660"/>
      <c r="K828" s="665"/>
      <c r="L828" s="660"/>
      <c r="M828" s="660"/>
      <c r="N828" s="660"/>
      <c r="O828" s="660">
        <f t="shared" si="283"/>
        <v>7.0098073560239991</v>
      </c>
      <c r="P828" s="660">
        <f t="shared" si="283"/>
        <v>7.1500035031444789</v>
      </c>
      <c r="Q828" s="660">
        <f t="shared" si="283"/>
        <v>7.2715535626979344</v>
      </c>
      <c r="R828" s="660">
        <f t="shared" si="283"/>
        <v>7.4024415268264976</v>
      </c>
    </row>
    <row r="829" spans="5:18" s="576" customFormat="1" outlineLevel="1">
      <c r="F829" s="520" t="s">
        <v>1613</v>
      </c>
      <c r="G829" s="502"/>
      <c r="H829" s="502"/>
      <c r="I829" s="660"/>
      <c r="J829" s="660"/>
      <c r="K829" s="665"/>
      <c r="L829" s="660"/>
      <c r="M829" s="660"/>
      <c r="N829" s="660"/>
      <c r="O829" s="660">
        <f t="shared" si="283"/>
        <v>10.37336</v>
      </c>
      <c r="P829" s="660">
        <f t="shared" si="283"/>
        <v>10.5808272</v>
      </c>
      <c r="Q829" s="660">
        <f t="shared" si="283"/>
        <v>10.7607012624</v>
      </c>
      <c r="R829" s="660">
        <f t="shared" si="283"/>
        <v>10.954393885123199</v>
      </c>
    </row>
    <row r="830" spans="5:18" s="576" customFormat="1" outlineLevel="1">
      <c r="F830" s="520" t="s">
        <v>1612</v>
      </c>
      <c r="G830" s="502"/>
      <c r="H830" s="502"/>
      <c r="I830" s="660"/>
      <c r="J830" s="660"/>
      <c r="K830" s="665"/>
      <c r="L830" s="660"/>
      <c r="M830" s="660"/>
      <c r="N830" s="660"/>
      <c r="O830" s="660">
        <f t="shared" si="283"/>
        <v>0</v>
      </c>
      <c r="P830" s="660">
        <f t="shared" si="283"/>
        <v>0</v>
      </c>
      <c r="Q830" s="660">
        <f t="shared" si="283"/>
        <v>0</v>
      </c>
      <c r="R830" s="660">
        <f t="shared" si="283"/>
        <v>0</v>
      </c>
    </row>
    <row r="831" spans="5:18" s="576" customFormat="1" outlineLevel="1">
      <c r="F831" s="520" t="s">
        <v>1300</v>
      </c>
      <c r="G831" s="502"/>
      <c r="H831" s="502"/>
      <c r="I831" s="660"/>
      <c r="J831" s="660"/>
      <c r="K831" s="665"/>
      <c r="L831" s="660"/>
      <c r="M831" s="660"/>
      <c r="N831" s="660"/>
      <c r="O831" s="660">
        <f t="shared" si="283"/>
        <v>8.2986879999999985</v>
      </c>
      <c r="P831" s="660">
        <f t="shared" si="283"/>
        <v>8.4646617599999985</v>
      </c>
      <c r="Q831" s="660">
        <f t="shared" si="283"/>
        <v>8.6085610099199972</v>
      </c>
      <c r="R831" s="660">
        <f t="shared" si="283"/>
        <v>8.7635151080985576</v>
      </c>
    </row>
    <row r="832" spans="5:18" s="576" customFormat="1" outlineLevel="1">
      <c r="F832" s="520" t="s">
        <v>1611</v>
      </c>
      <c r="G832" s="502"/>
      <c r="H832" s="502"/>
      <c r="I832" s="660"/>
      <c r="J832" s="660"/>
      <c r="K832" s="665"/>
      <c r="L832" s="660"/>
      <c r="M832" s="660"/>
      <c r="N832" s="660"/>
      <c r="O832" s="660">
        <f t="shared" si="283"/>
        <v>3.1120079999999999</v>
      </c>
      <c r="P832" s="660">
        <f t="shared" si="283"/>
        <v>3.1742481599999999</v>
      </c>
      <c r="Q832" s="660">
        <f t="shared" si="283"/>
        <v>3.2282103787199996</v>
      </c>
      <c r="R832" s="660">
        <f t="shared" si="283"/>
        <v>3.2863181655369598</v>
      </c>
    </row>
    <row r="833" spans="5:18" s="576" customFormat="1" outlineLevel="1">
      <c r="F833" s="520" t="s">
        <v>1295</v>
      </c>
      <c r="G833" s="502"/>
      <c r="H833" s="502"/>
      <c r="I833" s="660"/>
      <c r="J833" s="660"/>
      <c r="K833" s="665"/>
      <c r="L833" s="660"/>
      <c r="M833" s="660"/>
      <c r="N833" s="660"/>
      <c r="O833" s="660">
        <f t="shared" si="283"/>
        <v>0.46766945023199996</v>
      </c>
      <c r="P833" s="660">
        <f t="shared" si="283"/>
        <v>0.47702283923663996</v>
      </c>
      <c r="Q833" s="660">
        <f t="shared" si="283"/>
        <v>0.48513222750366281</v>
      </c>
      <c r="R833" s="660">
        <f t="shared" si="283"/>
        <v>0.49386460759872874</v>
      </c>
    </row>
    <row r="834" spans="5:18" s="576" customFormat="1" outlineLevel="1">
      <c r="F834" s="520" t="s">
        <v>1299</v>
      </c>
      <c r="G834" s="502"/>
      <c r="H834" s="502"/>
      <c r="I834" s="660"/>
      <c r="J834" s="660"/>
      <c r="K834" s="665"/>
      <c r="L834" s="660"/>
      <c r="M834" s="660"/>
      <c r="N834" s="660"/>
      <c r="O834" s="660">
        <f t="shared" si="283"/>
        <v>5.18668</v>
      </c>
      <c r="P834" s="660">
        <f t="shared" si="283"/>
        <v>5.2904135999999999</v>
      </c>
      <c r="Q834" s="660">
        <f t="shared" si="283"/>
        <v>5.3803506311999998</v>
      </c>
      <c r="R834" s="660">
        <f t="shared" si="283"/>
        <v>5.4771969425615996</v>
      </c>
    </row>
    <row r="835" spans="5:18" s="576" customFormat="1" outlineLevel="1">
      <c r="F835" s="520" t="s">
        <v>1934</v>
      </c>
      <c r="G835" s="502"/>
      <c r="H835" s="502"/>
      <c r="I835" s="660"/>
      <c r="J835" s="660"/>
      <c r="K835" s="665"/>
      <c r="L835" s="660"/>
      <c r="M835" s="660"/>
      <c r="N835" s="660"/>
      <c r="O835" s="660">
        <f t="shared" si="283"/>
        <v>0.40496871304799997</v>
      </c>
      <c r="P835" s="660">
        <f t="shared" si="283"/>
        <v>0.41306808730896</v>
      </c>
      <c r="Q835" s="660">
        <f t="shared" si="283"/>
        <v>0.42009024479321228</v>
      </c>
      <c r="R835" s="660">
        <f t="shared" si="283"/>
        <v>0.42765186919949011</v>
      </c>
    </row>
    <row r="836" spans="5:18" s="576" customFormat="1" outlineLevel="1">
      <c r="F836" s="520" t="s">
        <v>1296</v>
      </c>
      <c r="G836" s="502"/>
      <c r="H836" s="502"/>
      <c r="I836" s="660"/>
      <c r="J836" s="660"/>
      <c r="K836" s="665"/>
      <c r="L836" s="660"/>
      <c r="M836" s="660"/>
      <c r="N836" s="660"/>
      <c r="O836" s="660">
        <f t="shared" si="283"/>
        <v>1.0373359999999998</v>
      </c>
      <c r="P836" s="660">
        <f t="shared" si="283"/>
        <v>1.0580827199999998</v>
      </c>
      <c r="Q836" s="660">
        <f t="shared" si="283"/>
        <v>1.0760701262399996</v>
      </c>
      <c r="R836" s="660">
        <f t="shared" si="283"/>
        <v>1.0954393885123197</v>
      </c>
    </row>
    <row r="837" spans="5:18" s="576" customFormat="1" outlineLevel="1">
      <c r="F837" s="572" t="s">
        <v>1897</v>
      </c>
      <c r="G837" s="573"/>
      <c r="H837" s="573"/>
      <c r="I837" s="703"/>
      <c r="J837" s="703"/>
      <c r="K837" s="704"/>
      <c r="L837" s="703"/>
      <c r="M837" s="703"/>
      <c r="N837" s="703"/>
      <c r="O837" s="703">
        <f t="shared" si="283"/>
        <v>1.1214079334559999</v>
      </c>
      <c r="P837" s="703">
        <f t="shared" si="283"/>
        <v>1.1438360921251198</v>
      </c>
      <c r="Q837" s="703">
        <f t="shared" si="283"/>
        <v>1.1632813056912468</v>
      </c>
      <c r="R837" s="703">
        <f t="shared" si="283"/>
        <v>1.1842203691936892</v>
      </c>
    </row>
    <row r="838" spans="5:18" s="576" customFormat="1" outlineLevel="1">
      <c r="F838" s="576" t="s">
        <v>1189</v>
      </c>
      <c r="I838" s="677"/>
      <c r="J838" s="677"/>
      <c r="K838" s="677"/>
      <c r="L838" s="677"/>
      <c r="M838" s="677"/>
      <c r="N838" s="562">
        <v>2.1000000000000001E-2</v>
      </c>
      <c r="O838" s="562">
        <v>1.6E-2</v>
      </c>
      <c r="P838" s="562">
        <v>0.02</v>
      </c>
      <c r="Q838" s="562">
        <v>1.7000000000000001E-2</v>
      </c>
      <c r="R838" s="562">
        <v>1.8000000000000002E-2</v>
      </c>
    </row>
    <row r="839" spans="5:18" s="576" customFormat="1" outlineLevel="1">
      <c r="I839" s="677"/>
      <c r="J839" s="677"/>
      <c r="K839" s="677"/>
      <c r="L839" s="677"/>
      <c r="M839" s="677"/>
      <c r="N839" s="562"/>
      <c r="O839" s="562"/>
      <c r="P839" s="562"/>
      <c r="Q839" s="562"/>
      <c r="R839" s="562"/>
    </row>
    <row r="840" spans="5:18" s="576" customFormat="1" outlineLevel="1">
      <c r="I840" s="677"/>
      <c r="J840" s="677"/>
      <c r="K840" s="677"/>
      <c r="L840" s="677"/>
      <c r="M840" s="677"/>
      <c r="N840" s="562"/>
      <c r="O840" s="562"/>
      <c r="P840" s="562"/>
      <c r="Q840" s="562"/>
      <c r="R840" s="562"/>
    </row>
    <row r="841" spans="5:18" s="576" customFormat="1" outlineLevel="1">
      <c r="I841" s="677"/>
      <c r="J841" s="677"/>
      <c r="K841" s="677"/>
      <c r="L841" s="677"/>
      <c r="M841" s="677"/>
      <c r="N841" s="562"/>
      <c r="O841" s="562"/>
      <c r="P841" s="562"/>
      <c r="Q841" s="562"/>
      <c r="R841" s="562"/>
    </row>
    <row r="842" spans="5:18" s="576" customFormat="1" outlineLevel="1">
      <c r="F842" s="507" t="s">
        <v>2299</v>
      </c>
      <c r="G842" s="502"/>
      <c r="H842" s="502"/>
      <c r="I842" s="660"/>
      <c r="J842" s="660"/>
      <c r="K842" s="660"/>
      <c r="L842" s="660"/>
      <c r="M842" s="660"/>
      <c r="N842" s="660"/>
      <c r="O842" s="660"/>
      <c r="P842" s="660"/>
      <c r="Q842" s="660"/>
      <c r="R842" s="660"/>
    </row>
    <row r="843" spans="5:18" s="576" customFormat="1" outlineLevel="1">
      <c r="F843" s="546" t="s">
        <v>2093</v>
      </c>
      <c r="G843" s="547"/>
      <c r="H843" s="512"/>
      <c r="I843" s="513" t="s">
        <v>2047</v>
      </c>
      <c r="J843" s="513" t="s">
        <v>2048</v>
      </c>
      <c r="K843" s="514" t="s">
        <v>2049</v>
      </c>
      <c r="L843" s="513"/>
      <c r="M843" s="513"/>
      <c r="N843" s="571" t="s">
        <v>2050</v>
      </c>
      <c r="O843" s="571" t="s">
        <v>2051</v>
      </c>
      <c r="P843" s="571" t="s">
        <v>2052</v>
      </c>
      <c r="Q843" s="571" t="s">
        <v>2053</v>
      </c>
      <c r="R843" s="571" t="s">
        <v>2054</v>
      </c>
    </row>
    <row r="844" spans="5:18" s="576" customFormat="1" outlineLevel="1">
      <c r="E844" s="576" t="s">
        <v>1971</v>
      </c>
      <c r="F844" s="548" t="s">
        <v>1619</v>
      </c>
      <c r="G844" s="539"/>
      <c r="H844" s="539"/>
      <c r="I844" s="663"/>
      <c r="J844" s="663"/>
      <c r="K844" s="664"/>
      <c r="L844" s="663"/>
      <c r="M844" s="663"/>
      <c r="N844" s="663"/>
      <c r="O844" s="663">
        <f>SUM(O845:O861)</f>
        <v>59.667887657051772</v>
      </c>
      <c r="P844" s="663">
        <f t="shared" ref="P844:R844" si="284">SUM(P845:P861)</f>
        <v>104.33356356033053</v>
      </c>
      <c r="Q844" s="663">
        <f t="shared" si="284"/>
        <v>106.10723414085618</v>
      </c>
      <c r="R844" s="663">
        <f t="shared" si="284"/>
        <v>108.0171643553916</v>
      </c>
    </row>
    <row r="845" spans="5:18" s="576" customFormat="1" outlineLevel="1">
      <c r="F845" s="520" t="s">
        <v>608</v>
      </c>
      <c r="G845" s="502"/>
      <c r="H845" s="502"/>
      <c r="I845" s="660"/>
      <c r="J845" s="660"/>
      <c r="K845" s="665"/>
      <c r="L845" s="660"/>
      <c r="M845" s="660"/>
      <c r="N845" s="660"/>
      <c r="O845" s="660">
        <f>O773*7/12</f>
        <v>11.278036245000001</v>
      </c>
      <c r="P845" s="660">
        <f>P773</f>
        <v>19.720451948400001</v>
      </c>
      <c r="Q845" s="660">
        <f>Q773</f>
        <v>20.055699631522799</v>
      </c>
      <c r="R845" s="660">
        <f>R773</f>
        <v>20.416702224890209</v>
      </c>
    </row>
    <row r="846" spans="5:18" s="576" customFormat="1" outlineLevel="1">
      <c r="F846" s="520" t="s">
        <v>1896</v>
      </c>
      <c r="G846" s="502"/>
      <c r="H846" s="502"/>
      <c r="I846" s="660"/>
      <c r="J846" s="660"/>
      <c r="K846" s="665"/>
      <c r="L846" s="660"/>
      <c r="M846" s="660"/>
      <c r="N846" s="660"/>
      <c r="O846" s="660">
        <f t="shared" ref="O846:O861" si="285">O774*7/12</f>
        <v>0</v>
      </c>
      <c r="P846" s="660">
        <f t="shared" ref="P846:R861" si="286">P774</f>
        <v>0</v>
      </c>
      <c r="Q846" s="660">
        <f t="shared" si="286"/>
        <v>0</v>
      </c>
      <c r="R846" s="660">
        <f t="shared" si="286"/>
        <v>0</v>
      </c>
    </row>
    <row r="847" spans="5:18" s="576" customFormat="1" outlineLevel="1">
      <c r="F847" s="520" t="s">
        <v>2290</v>
      </c>
      <c r="G847" s="502"/>
      <c r="H847" s="502"/>
      <c r="I847" s="660"/>
      <c r="J847" s="660"/>
      <c r="K847" s="665"/>
      <c r="L847" s="660"/>
      <c r="M847" s="660"/>
      <c r="N847" s="660"/>
      <c r="O847" s="660">
        <f t="shared" si="285"/>
        <v>30.754933457633459</v>
      </c>
      <c r="P847" s="660">
        <f t="shared" si="286"/>
        <v>53.777197931633367</v>
      </c>
      <c r="Q847" s="660">
        <f t="shared" si="286"/>
        <v>54.691410296471126</v>
      </c>
      <c r="R847" s="660">
        <f t="shared" si="286"/>
        <v>55.675855681807604</v>
      </c>
    </row>
    <row r="848" spans="5:18" s="576" customFormat="1" outlineLevel="1">
      <c r="F848" s="520" t="s">
        <v>1297</v>
      </c>
      <c r="G848" s="502"/>
      <c r="H848" s="502"/>
      <c r="I848" s="660"/>
      <c r="J848" s="660"/>
      <c r="K848" s="665"/>
      <c r="L848" s="660"/>
      <c r="M848" s="660"/>
      <c r="N848" s="660"/>
      <c r="O848" s="660">
        <f t="shared" si="285"/>
        <v>10.346692598335332</v>
      </c>
      <c r="P848" s="660">
        <f t="shared" si="286"/>
        <v>18.091931057660638</v>
      </c>
      <c r="Q848" s="660">
        <f t="shared" si="286"/>
        <v>18.399493885640865</v>
      </c>
      <c r="R848" s="660">
        <f t="shared" si="286"/>
        <v>18.7306847755824</v>
      </c>
    </row>
    <row r="849" spans="6:18" s="576" customFormat="1" outlineLevel="1">
      <c r="F849" s="520" t="s">
        <v>1893</v>
      </c>
      <c r="G849" s="502"/>
      <c r="H849" s="502"/>
      <c r="I849" s="660"/>
      <c r="J849" s="660"/>
      <c r="K849" s="665"/>
      <c r="L849" s="660"/>
      <c r="M849" s="660"/>
      <c r="N849" s="660"/>
      <c r="O849" s="660">
        <f t="shared" si="285"/>
        <v>0.18108541151400001</v>
      </c>
      <c r="P849" s="660">
        <f t="shared" si="286"/>
        <v>0.31664077670447999</v>
      </c>
      <c r="Q849" s="660">
        <f t="shared" si="286"/>
        <v>0.3220236699084561</v>
      </c>
      <c r="R849" s="660">
        <f t="shared" si="286"/>
        <v>0.32782009596680833</v>
      </c>
    </row>
    <row r="850" spans="6:18" s="576" customFormat="1" outlineLevel="1">
      <c r="F850" s="520" t="s">
        <v>1933</v>
      </c>
      <c r="G850" s="502"/>
      <c r="H850" s="502"/>
      <c r="I850" s="660"/>
      <c r="J850" s="660"/>
      <c r="K850" s="665"/>
      <c r="L850" s="660"/>
      <c r="M850" s="660"/>
      <c r="N850" s="660"/>
      <c r="O850" s="660">
        <f t="shared" si="285"/>
        <v>0</v>
      </c>
      <c r="P850" s="660">
        <f t="shared" si="286"/>
        <v>0</v>
      </c>
      <c r="Q850" s="660">
        <f t="shared" si="286"/>
        <v>0</v>
      </c>
      <c r="R850" s="660">
        <f t="shared" si="286"/>
        <v>0</v>
      </c>
    </row>
    <row r="851" spans="6:18" s="576" customFormat="1" outlineLevel="1">
      <c r="F851" s="520" t="s">
        <v>1615</v>
      </c>
      <c r="G851" s="502"/>
      <c r="H851" s="502"/>
      <c r="I851" s="660"/>
      <c r="J851" s="660"/>
      <c r="K851" s="665"/>
      <c r="L851" s="660"/>
      <c r="M851" s="660"/>
      <c r="N851" s="660"/>
      <c r="O851" s="660">
        <f t="shared" si="285"/>
        <v>0</v>
      </c>
      <c r="P851" s="660">
        <f t="shared" si="286"/>
        <v>0</v>
      </c>
      <c r="Q851" s="660">
        <f t="shared" si="286"/>
        <v>0</v>
      </c>
      <c r="R851" s="660">
        <f t="shared" si="286"/>
        <v>0</v>
      </c>
    </row>
    <row r="852" spans="6:18" s="576" customFormat="1" outlineLevel="1">
      <c r="F852" s="520" t="s">
        <v>1298</v>
      </c>
      <c r="G852" s="502"/>
      <c r="H852" s="502"/>
      <c r="I852" s="660"/>
      <c r="J852" s="660"/>
      <c r="K852" s="665"/>
      <c r="L852" s="660"/>
      <c r="M852" s="660"/>
      <c r="N852" s="660"/>
      <c r="O852" s="660">
        <f t="shared" si="285"/>
        <v>3.3128245968589334</v>
      </c>
      <c r="P852" s="660">
        <f t="shared" si="286"/>
        <v>5.7927104379361927</v>
      </c>
      <c r="Q852" s="660">
        <f t="shared" si="286"/>
        <v>5.8911865153811078</v>
      </c>
      <c r="R852" s="660">
        <f t="shared" si="286"/>
        <v>5.9972278726579678</v>
      </c>
    </row>
    <row r="853" spans="6:18" s="576" customFormat="1" outlineLevel="1">
      <c r="F853" s="520" t="s">
        <v>1613</v>
      </c>
      <c r="G853" s="502"/>
      <c r="H853" s="502"/>
      <c r="I853" s="660"/>
      <c r="J853" s="660"/>
      <c r="K853" s="665"/>
      <c r="L853" s="660"/>
      <c r="M853" s="660"/>
      <c r="N853" s="660"/>
      <c r="O853" s="660">
        <f t="shared" si="285"/>
        <v>0.50587418933333328</v>
      </c>
      <c r="P853" s="660">
        <f t="shared" si="286"/>
        <v>0.88455715391999989</v>
      </c>
      <c r="Q853" s="660">
        <f t="shared" si="286"/>
        <v>0.89959462553663982</v>
      </c>
      <c r="R853" s="660">
        <f t="shared" si="286"/>
        <v>0.91578732879629932</v>
      </c>
    </row>
    <row r="854" spans="6:18" s="576" customFormat="1" outlineLevel="1">
      <c r="F854" s="520" t="s">
        <v>1612</v>
      </c>
      <c r="G854" s="502"/>
      <c r="H854" s="502"/>
      <c r="I854" s="660"/>
      <c r="J854" s="660"/>
      <c r="K854" s="665"/>
      <c r="L854" s="660"/>
      <c r="M854" s="660"/>
      <c r="N854" s="660"/>
      <c r="O854" s="660">
        <f t="shared" si="285"/>
        <v>0</v>
      </c>
      <c r="P854" s="660">
        <f t="shared" si="286"/>
        <v>0</v>
      </c>
      <c r="Q854" s="660">
        <f t="shared" si="286"/>
        <v>0</v>
      </c>
      <c r="R854" s="660">
        <f t="shared" si="286"/>
        <v>0</v>
      </c>
    </row>
    <row r="855" spans="6:18" s="576" customFormat="1" outlineLevel="1">
      <c r="F855" s="520" t="s">
        <v>1300</v>
      </c>
      <c r="G855" s="502"/>
      <c r="H855" s="502"/>
      <c r="I855" s="660"/>
      <c r="J855" s="660"/>
      <c r="K855" s="665"/>
      <c r="L855" s="660"/>
      <c r="M855" s="660"/>
      <c r="N855" s="660"/>
      <c r="O855" s="660">
        <f t="shared" si="285"/>
        <v>2.5180806335094661</v>
      </c>
      <c r="P855" s="660">
        <f t="shared" si="286"/>
        <v>4.4030438505936953</v>
      </c>
      <c r="Q855" s="660">
        <f t="shared" si="286"/>
        <v>4.4778955960537878</v>
      </c>
      <c r="R855" s="660">
        <f t="shared" si="286"/>
        <v>4.5584977167827558</v>
      </c>
    </row>
    <row r="856" spans="6:18" s="576" customFormat="1" outlineLevel="1">
      <c r="F856" s="520" t="s">
        <v>1611</v>
      </c>
      <c r="G856" s="502"/>
      <c r="H856" s="502"/>
      <c r="I856" s="660"/>
      <c r="J856" s="660"/>
      <c r="K856" s="665"/>
      <c r="L856" s="660"/>
      <c r="M856" s="660"/>
      <c r="N856" s="660"/>
      <c r="O856" s="660">
        <f t="shared" si="285"/>
        <v>0.4390135964778667</v>
      </c>
      <c r="P856" s="660">
        <f t="shared" si="286"/>
        <v>0.76764663155558399</v>
      </c>
      <c r="Q856" s="660">
        <f t="shared" si="286"/>
        <v>0.7806966242920288</v>
      </c>
      <c r="R856" s="660">
        <f t="shared" si="286"/>
        <v>0.79474916352928537</v>
      </c>
    </row>
    <row r="857" spans="6:18" s="576" customFormat="1" outlineLevel="1">
      <c r="F857" s="520" t="s">
        <v>1295</v>
      </c>
      <c r="G857" s="502"/>
      <c r="H857" s="502"/>
      <c r="I857" s="660"/>
      <c r="J857" s="660"/>
      <c r="K857" s="665"/>
      <c r="L857" s="660"/>
      <c r="M857" s="660"/>
      <c r="N857" s="660"/>
      <c r="O857" s="660">
        <f t="shared" si="285"/>
        <v>0.18124939704666662</v>
      </c>
      <c r="P857" s="660">
        <f t="shared" si="286"/>
        <v>0.31692751712159989</v>
      </c>
      <c r="Q857" s="660">
        <f t="shared" si="286"/>
        <v>0.32231528491266703</v>
      </c>
      <c r="R857" s="660">
        <f t="shared" si="286"/>
        <v>0.32811696004109503</v>
      </c>
    </row>
    <row r="858" spans="6:18" s="576" customFormat="1" outlineLevel="1">
      <c r="F858" s="520" t="s">
        <v>1299</v>
      </c>
      <c r="G858" s="502"/>
      <c r="H858" s="502"/>
      <c r="I858" s="660"/>
      <c r="J858" s="660"/>
      <c r="K858" s="665"/>
      <c r="L858" s="660"/>
      <c r="M858" s="660"/>
      <c r="N858" s="660"/>
      <c r="O858" s="660">
        <f t="shared" si="285"/>
        <v>0</v>
      </c>
      <c r="P858" s="660">
        <f t="shared" si="286"/>
        <v>0</v>
      </c>
      <c r="Q858" s="660">
        <f t="shared" si="286"/>
        <v>0</v>
      </c>
      <c r="R858" s="660">
        <f t="shared" si="286"/>
        <v>0</v>
      </c>
    </row>
    <row r="859" spans="6:18" s="576" customFormat="1" outlineLevel="1">
      <c r="F859" s="520" t="s">
        <v>1934</v>
      </c>
      <c r="G859" s="502"/>
      <c r="H859" s="502"/>
      <c r="I859" s="660"/>
      <c r="J859" s="660"/>
      <c r="K859" s="665"/>
      <c r="L859" s="660"/>
      <c r="M859" s="660"/>
      <c r="N859" s="660"/>
      <c r="O859" s="660">
        <f t="shared" si="285"/>
        <v>1.3916199574199997E-2</v>
      </c>
      <c r="P859" s="660">
        <f t="shared" si="286"/>
        <v>2.4333468969743997E-2</v>
      </c>
      <c r="Q859" s="660">
        <f t="shared" si="286"/>
        <v>2.4747137942229644E-2</v>
      </c>
      <c r="R859" s="660">
        <f t="shared" si="286"/>
        <v>2.5192586425189779E-2</v>
      </c>
    </row>
    <row r="860" spans="6:18" s="576" customFormat="1" outlineLevel="1">
      <c r="F860" s="520" t="s">
        <v>1296</v>
      </c>
      <c r="G860" s="502"/>
      <c r="H860" s="502"/>
      <c r="I860" s="660"/>
      <c r="J860" s="660"/>
      <c r="K860" s="665"/>
      <c r="L860" s="660"/>
      <c r="M860" s="660"/>
      <c r="N860" s="660"/>
      <c r="O860" s="660">
        <f t="shared" si="285"/>
        <v>0</v>
      </c>
      <c r="P860" s="660">
        <f t="shared" si="286"/>
        <v>0</v>
      </c>
      <c r="Q860" s="660">
        <f t="shared" si="286"/>
        <v>0</v>
      </c>
      <c r="R860" s="660">
        <f t="shared" si="286"/>
        <v>0</v>
      </c>
    </row>
    <row r="861" spans="6:18" s="576" customFormat="1" outlineLevel="1">
      <c r="F861" s="572" t="s">
        <v>1897</v>
      </c>
      <c r="G861" s="573"/>
      <c r="H861" s="573"/>
      <c r="I861" s="703"/>
      <c r="J861" s="703"/>
      <c r="K861" s="704"/>
      <c r="L861" s="703"/>
      <c r="M861" s="703"/>
      <c r="N861" s="703"/>
      <c r="O861" s="703">
        <f t="shared" si="285"/>
        <v>0.13618133176853334</v>
      </c>
      <c r="P861" s="703">
        <f t="shared" si="286"/>
        <v>0.238122785835264</v>
      </c>
      <c r="Q861" s="703">
        <f t="shared" si="286"/>
        <v>0.24217087319446345</v>
      </c>
      <c r="R861" s="703">
        <f t="shared" si="286"/>
        <v>0.24652994891196381</v>
      </c>
    </row>
    <row r="862" spans="6:18" s="576" customFormat="1" outlineLevel="1">
      <c r="F862" s="576" t="s">
        <v>1189</v>
      </c>
      <c r="I862" s="677"/>
      <c r="J862" s="677"/>
      <c r="K862" s="677"/>
      <c r="L862" s="677"/>
      <c r="M862" s="677"/>
      <c r="N862" s="562">
        <v>2.1000000000000001E-2</v>
      </c>
      <c r="O862" s="562">
        <v>1.6E-2</v>
      </c>
      <c r="P862" s="562">
        <v>0.02</v>
      </c>
      <c r="Q862" s="562">
        <v>1.7000000000000001E-2</v>
      </c>
      <c r="R862" s="562">
        <v>1.8000000000000002E-2</v>
      </c>
    </row>
    <row r="863" spans="6:18" s="576" customFormat="1" outlineLevel="1"/>
    <row r="864" spans="6:18" s="576" customFormat="1" outlineLevel="1"/>
    <row r="865" spans="5:18" s="576" customFormat="1" outlineLevel="1"/>
    <row r="866" spans="5:18" s="576" customFormat="1" outlineLevel="1">
      <c r="F866" s="507" t="s">
        <v>2300</v>
      </c>
      <c r="G866" s="502"/>
      <c r="H866" s="502"/>
      <c r="I866" s="660"/>
      <c r="J866" s="660"/>
      <c r="K866" s="660"/>
      <c r="L866" s="660"/>
      <c r="M866" s="660"/>
      <c r="N866" s="660"/>
      <c r="O866" s="660"/>
      <c r="P866" s="660"/>
      <c r="Q866" s="660"/>
      <c r="R866" s="660"/>
    </row>
    <row r="867" spans="5:18" s="576" customFormat="1" outlineLevel="1">
      <c r="F867" s="546" t="s">
        <v>2093</v>
      </c>
      <c r="G867" s="547"/>
      <c r="H867" s="512"/>
      <c r="I867" s="513" t="s">
        <v>2047</v>
      </c>
      <c r="J867" s="513" t="s">
        <v>2048</v>
      </c>
      <c r="K867" s="514" t="s">
        <v>2049</v>
      </c>
      <c r="L867" s="513"/>
      <c r="M867" s="513"/>
      <c r="N867" s="571" t="s">
        <v>2050</v>
      </c>
      <c r="O867" s="571" t="s">
        <v>2051</v>
      </c>
      <c r="P867" s="571" t="s">
        <v>2052</v>
      </c>
      <c r="Q867" s="571" t="s">
        <v>2053</v>
      </c>
      <c r="R867" s="571" t="s">
        <v>2054</v>
      </c>
    </row>
    <row r="868" spans="5:18" s="576" customFormat="1" outlineLevel="1">
      <c r="E868" s="576" t="s">
        <v>1972</v>
      </c>
      <c r="F868" s="548" t="s">
        <v>1619</v>
      </c>
      <c r="G868" s="539"/>
      <c r="H868" s="539"/>
      <c r="I868" s="663"/>
      <c r="J868" s="663"/>
      <c r="K868" s="664"/>
      <c r="L868" s="663"/>
      <c r="M868" s="663"/>
      <c r="N868" s="663"/>
      <c r="O868" s="663">
        <f>SUM(O869:O885)</f>
        <v>8.5239839510074003</v>
      </c>
      <c r="P868" s="663">
        <f t="shared" ref="P868:R868" si="287">SUM(P869:P885)</f>
        <v>104.33356356033053</v>
      </c>
      <c r="Q868" s="663">
        <f t="shared" si="287"/>
        <v>106.10723414085618</v>
      </c>
      <c r="R868" s="663">
        <f t="shared" si="287"/>
        <v>108.0171643553916</v>
      </c>
    </row>
    <row r="869" spans="5:18" s="576" customFormat="1" outlineLevel="1">
      <c r="F869" s="520" t="s">
        <v>608</v>
      </c>
      <c r="G869" s="502"/>
      <c r="H869" s="502"/>
      <c r="I869" s="660"/>
      <c r="J869" s="660"/>
      <c r="K869" s="665"/>
      <c r="L869" s="660"/>
      <c r="M869" s="660"/>
      <c r="N869" s="660"/>
      <c r="O869" s="660">
        <f>O773/12</f>
        <v>1.611148035</v>
      </c>
      <c r="P869" s="660">
        <f>P773</f>
        <v>19.720451948400001</v>
      </c>
      <c r="Q869" s="660">
        <f>Q773</f>
        <v>20.055699631522799</v>
      </c>
      <c r="R869" s="660">
        <f>R773</f>
        <v>20.416702224890209</v>
      </c>
    </row>
    <row r="870" spans="5:18" s="576" customFormat="1" outlineLevel="1">
      <c r="F870" s="520" t="s">
        <v>1896</v>
      </c>
      <c r="G870" s="502"/>
      <c r="H870" s="502"/>
      <c r="I870" s="660"/>
      <c r="J870" s="660"/>
      <c r="K870" s="665"/>
      <c r="L870" s="660"/>
      <c r="M870" s="660"/>
      <c r="N870" s="660"/>
      <c r="O870" s="660">
        <f t="shared" ref="O870:O885" si="288">O774/12</f>
        <v>0</v>
      </c>
      <c r="P870" s="660">
        <f t="shared" ref="P870:R885" si="289">P774</f>
        <v>0</v>
      </c>
      <c r="Q870" s="660">
        <f t="shared" si="289"/>
        <v>0</v>
      </c>
      <c r="R870" s="660">
        <f t="shared" si="289"/>
        <v>0</v>
      </c>
    </row>
    <row r="871" spans="5:18" s="576" customFormat="1" outlineLevel="1">
      <c r="F871" s="520" t="s">
        <v>2290</v>
      </c>
      <c r="G871" s="502"/>
      <c r="H871" s="502"/>
      <c r="I871" s="660"/>
      <c r="J871" s="660"/>
      <c r="K871" s="665"/>
      <c r="L871" s="660"/>
      <c r="M871" s="660"/>
      <c r="N871" s="660"/>
      <c r="O871" s="660">
        <f t="shared" si="288"/>
        <v>4.3935619225190656</v>
      </c>
      <c r="P871" s="660">
        <f t="shared" si="289"/>
        <v>53.777197931633367</v>
      </c>
      <c r="Q871" s="660">
        <f t="shared" si="289"/>
        <v>54.691410296471126</v>
      </c>
      <c r="R871" s="660">
        <f t="shared" si="289"/>
        <v>55.675855681807604</v>
      </c>
    </row>
    <row r="872" spans="5:18" s="576" customFormat="1" outlineLevel="1">
      <c r="F872" s="520" t="s">
        <v>1297</v>
      </c>
      <c r="G872" s="502"/>
      <c r="H872" s="502"/>
      <c r="I872" s="660"/>
      <c r="J872" s="660"/>
      <c r="K872" s="665"/>
      <c r="L872" s="660"/>
      <c r="M872" s="660"/>
      <c r="N872" s="660"/>
      <c r="O872" s="660">
        <f t="shared" si="288"/>
        <v>1.4780989426193332</v>
      </c>
      <c r="P872" s="660">
        <f t="shared" si="289"/>
        <v>18.091931057660638</v>
      </c>
      <c r="Q872" s="660">
        <f t="shared" si="289"/>
        <v>18.399493885640865</v>
      </c>
      <c r="R872" s="660">
        <f t="shared" si="289"/>
        <v>18.7306847755824</v>
      </c>
    </row>
    <row r="873" spans="5:18" s="576" customFormat="1" outlineLevel="1">
      <c r="F873" s="520" t="s">
        <v>1893</v>
      </c>
      <c r="G873" s="502"/>
      <c r="H873" s="502"/>
      <c r="I873" s="660"/>
      <c r="J873" s="660"/>
      <c r="K873" s="665"/>
      <c r="L873" s="660"/>
      <c r="M873" s="660"/>
      <c r="N873" s="660"/>
      <c r="O873" s="660">
        <f t="shared" si="288"/>
        <v>2.5869344502E-2</v>
      </c>
      <c r="P873" s="660">
        <f t="shared" si="289"/>
        <v>0.31664077670447999</v>
      </c>
      <c r="Q873" s="660">
        <f t="shared" si="289"/>
        <v>0.3220236699084561</v>
      </c>
      <c r="R873" s="660">
        <f t="shared" si="289"/>
        <v>0.32782009596680833</v>
      </c>
    </row>
    <row r="874" spans="5:18" s="576" customFormat="1" outlineLevel="1">
      <c r="F874" s="520" t="s">
        <v>1933</v>
      </c>
      <c r="G874" s="502"/>
      <c r="H874" s="502"/>
      <c r="I874" s="660"/>
      <c r="J874" s="660"/>
      <c r="K874" s="665"/>
      <c r="L874" s="660"/>
      <c r="M874" s="660"/>
      <c r="N874" s="660"/>
      <c r="O874" s="660">
        <f t="shared" si="288"/>
        <v>0</v>
      </c>
      <c r="P874" s="660">
        <f t="shared" si="289"/>
        <v>0</v>
      </c>
      <c r="Q874" s="660">
        <f t="shared" si="289"/>
        <v>0</v>
      </c>
      <c r="R874" s="660">
        <f t="shared" si="289"/>
        <v>0</v>
      </c>
    </row>
    <row r="875" spans="5:18" s="576" customFormat="1" outlineLevel="1">
      <c r="F875" s="520" t="s">
        <v>1615</v>
      </c>
      <c r="G875" s="502"/>
      <c r="H875" s="502"/>
      <c r="I875" s="660"/>
      <c r="J875" s="660"/>
      <c r="K875" s="665"/>
      <c r="L875" s="660"/>
      <c r="M875" s="660"/>
      <c r="N875" s="660"/>
      <c r="O875" s="660">
        <f t="shared" si="288"/>
        <v>0</v>
      </c>
      <c r="P875" s="660">
        <f t="shared" si="289"/>
        <v>0</v>
      </c>
      <c r="Q875" s="660">
        <f t="shared" si="289"/>
        <v>0</v>
      </c>
      <c r="R875" s="660">
        <f t="shared" si="289"/>
        <v>0</v>
      </c>
    </row>
    <row r="876" spans="5:18" s="576" customFormat="1" outlineLevel="1">
      <c r="F876" s="520" t="s">
        <v>1298</v>
      </c>
      <c r="G876" s="502"/>
      <c r="H876" s="502"/>
      <c r="I876" s="660"/>
      <c r="J876" s="660"/>
      <c r="K876" s="665"/>
      <c r="L876" s="660"/>
      <c r="M876" s="660"/>
      <c r="N876" s="660"/>
      <c r="O876" s="660">
        <f t="shared" si="288"/>
        <v>0.47326065669413336</v>
      </c>
      <c r="P876" s="660">
        <f t="shared" si="289"/>
        <v>5.7927104379361927</v>
      </c>
      <c r="Q876" s="660">
        <f t="shared" si="289"/>
        <v>5.8911865153811078</v>
      </c>
      <c r="R876" s="660">
        <f t="shared" si="289"/>
        <v>5.9972278726579678</v>
      </c>
    </row>
    <row r="877" spans="5:18" s="576" customFormat="1" outlineLevel="1">
      <c r="F877" s="520" t="s">
        <v>1613</v>
      </c>
      <c r="G877" s="502"/>
      <c r="H877" s="502"/>
      <c r="I877" s="660"/>
      <c r="J877" s="660"/>
      <c r="K877" s="665"/>
      <c r="L877" s="660"/>
      <c r="M877" s="660"/>
      <c r="N877" s="660"/>
      <c r="O877" s="660">
        <f t="shared" si="288"/>
        <v>7.2267741333333316E-2</v>
      </c>
      <c r="P877" s="660">
        <f t="shared" si="289"/>
        <v>0.88455715391999989</v>
      </c>
      <c r="Q877" s="660">
        <f t="shared" si="289"/>
        <v>0.89959462553663982</v>
      </c>
      <c r="R877" s="660">
        <f t="shared" si="289"/>
        <v>0.91578732879629932</v>
      </c>
    </row>
    <row r="878" spans="5:18" s="576" customFormat="1" outlineLevel="1">
      <c r="F878" s="520" t="s">
        <v>1612</v>
      </c>
      <c r="G878" s="502"/>
      <c r="H878" s="502"/>
      <c r="I878" s="660"/>
      <c r="J878" s="660"/>
      <c r="K878" s="665"/>
      <c r="L878" s="660"/>
      <c r="M878" s="660"/>
      <c r="N878" s="660"/>
      <c r="O878" s="660">
        <f t="shared" si="288"/>
        <v>0</v>
      </c>
      <c r="P878" s="660">
        <f t="shared" si="289"/>
        <v>0</v>
      </c>
      <c r="Q878" s="660">
        <f t="shared" si="289"/>
        <v>0</v>
      </c>
      <c r="R878" s="660">
        <f t="shared" si="289"/>
        <v>0</v>
      </c>
    </row>
    <row r="879" spans="5:18" s="576" customFormat="1" outlineLevel="1">
      <c r="F879" s="520" t="s">
        <v>1300</v>
      </c>
      <c r="G879" s="502"/>
      <c r="H879" s="502"/>
      <c r="I879" s="660"/>
      <c r="J879" s="660"/>
      <c r="K879" s="665"/>
      <c r="L879" s="660"/>
      <c r="M879" s="660"/>
      <c r="N879" s="660"/>
      <c r="O879" s="660">
        <f t="shared" si="288"/>
        <v>0.35972580478706662</v>
      </c>
      <c r="P879" s="660">
        <f t="shared" si="289"/>
        <v>4.4030438505936953</v>
      </c>
      <c r="Q879" s="660">
        <f t="shared" si="289"/>
        <v>4.4778955960537878</v>
      </c>
      <c r="R879" s="660">
        <f t="shared" si="289"/>
        <v>4.5584977167827558</v>
      </c>
    </row>
    <row r="880" spans="5:18" s="576" customFormat="1" outlineLevel="1">
      <c r="F880" s="520" t="s">
        <v>1611</v>
      </c>
      <c r="G880" s="502"/>
      <c r="H880" s="502"/>
      <c r="I880" s="660"/>
      <c r="J880" s="660"/>
      <c r="K880" s="665"/>
      <c r="L880" s="660"/>
      <c r="M880" s="660"/>
      <c r="N880" s="660"/>
      <c r="O880" s="660">
        <f t="shared" si="288"/>
        <v>6.2716228068266669E-2</v>
      </c>
      <c r="P880" s="660">
        <f t="shared" si="289"/>
        <v>0.76764663155558399</v>
      </c>
      <c r="Q880" s="660">
        <f t="shared" si="289"/>
        <v>0.7806966242920288</v>
      </c>
      <c r="R880" s="660">
        <f t="shared" si="289"/>
        <v>0.79474916352928537</v>
      </c>
    </row>
    <row r="881" spans="5:18" s="576" customFormat="1" outlineLevel="1">
      <c r="F881" s="520" t="s">
        <v>1295</v>
      </c>
      <c r="G881" s="502"/>
      <c r="H881" s="502"/>
      <c r="I881" s="660"/>
      <c r="J881" s="660"/>
      <c r="K881" s="665"/>
      <c r="L881" s="660"/>
      <c r="M881" s="660"/>
      <c r="N881" s="660"/>
      <c r="O881" s="660">
        <f t="shared" si="288"/>
        <v>2.5892771006666659E-2</v>
      </c>
      <c r="P881" s="660">
        <f t="shared" si="289"/>
        <v>0.31692751712159989</v>
      </c>
      <c r="Q881" s="660">
        <f t="shared" si="289"/>
        <v>0.32231528491266703</v>
      </c>
      <c r="R881" s="660">
        <f t="shared" si="289"/>
        <v>0.32811696004109503</v>
      </c>
    </row>
    <row r="882" spans="5:18" s="576" customFormat="1" outlineLevel="1">
      <c r="F882" s="520" t="s">
        <v>1299</v>
      </c>
      <c r="G882" s="502"/>
      <c r="H882" s="502"/>
      <c r="I882" s="660"/>
      <c r="J882" s="660"/>
      <c r="K882" s="665"/>
      <c r="L882" s="660"/>
      <c r="M882" s="660"/>
      <c r="N882" s="660"/>
      <c r="O882" s="660">
        <f t="shared" si="288"/>
        <v>0</v>
      </c>
      <c r="P882" s="660">
        <f t="shared" si="289"/>
        <v>0</v>
      </c>
      <c r="Q882" s="660">
        <f t="shared" si="289"/>
        <v>0</v>
      </c>
      <c r="R882" s="660">
        <f t="shared" si="289"/>
        <v>0</v>
      </c>
    </row>
    <row r="883" spans="5:18" s="576" customFormat="1" outlineLevel="1">
      <c r="F883" s="520" t="s">
        <v>1934</v>
      </c>
      <c r="G883" s="502"/>
      <c r="H883" s="502"/>
      <c r="I883" s="660"/>
      <c r="J883" s="660"/>
      <c r="K883" s="665"/>
      <c r="L883" s="660"/>
      <c r="M883" s="660"/>
      <c r="N883" s="660"/>
      <c r="O883" s="660">
        <f t="shared" si="288"/>
        <v>1.9880285105999995E-3</v>
      </c>
      <c r="P883" s="660">
        <f t="shared" si="289"/>
        <v>2.4333468969743997E-2</v>
      </c>
      <c r="Q883" s="660">
        <f t="shared" si="289"/>
        <v>2.4747137942229644E-2</v>
      </c>
      <c r="R883" s="660">
        <f t="shared" si="289"/>
        <v>2.5192586425189779E-2</v>
      </c>
    </row>
    <row r="884" spans="5:18" s="576" customFormat="1" outlineLevel="1">
      <c r="F884" s="520" t="s">
        <v>1296</v>
      </c>
      <c r="G884" s="502"/>
      <c r="H884" s="502"/>
      <c r="I884" s="660"/>
      <c r="J884" s="660"/>
      <c r="K884" s="665"/>
      <c r="L884" s="660"/>
      <c r="M884" s="660"/>
      <c r="N884" s="660"/>
      <c r="O884" s="660">
        <f t="shared" si="288"/>
        <v>0</v>
      </c>
      <c r="P884" s="660">
        <f t="shared" si="289"/>
        <v>0</v>
      </c>
      <c r="Q884" s="660">
        <f t="shared" si="289"/>
        <v>0</v>
      </c>
      <c r="R884" s="660">
        <f t="shared" si="289"/>
        <v>0</v>
      </c>
    </row>
    <row r="885" spans="5:18" s="576" customFormat="1" outlineLevel="1">
      <c r="F885" s="572" t="s">
        <v>1897</v>
      </c>
      <c r="G885" s="573"/>
      <c r="H885" s="573"/>
      <c r="I885" s="703"/>
      <c r="J885" s="703"/>
      <c r="K885" s="704"/>
      <c r="L885" s="703"/>
      <c r="M885" s="703"/>
      <c r="N885" s="703"/>
      <c r="O885" s="703">
        <f t="shared" si="288"/>
        <v>1.9454475966933334E-2</v>
      </c>
      <c r="P885" s="703">
        <f t="shared" si="289"/>
        <v>0.238122785835264</v>
      </c>
      <c r="Q885" s="703">
        <f t="shared" si="289"/>
        <v>0.24217087319446345</v>
      </c>
      <c r="R885" s="703">
        <f t="shared" si="289"/>
        <v>0.24652994891196381</v>
      </c>
    </row>
    <row r="886" spans="5:18" s="576" customFormat="1" outlineLevel="1">
      <c r="F886" s="576" t="s">
        <v>1189</v>
      </c>
      <c r="I886" s="677"/>
      <c r="J886" s="677"/>
      <c r="K886" s="677"/>
      <c r="L886" s="677"/>
      <c r="M886" s="677"/>
      <c r="N886" s="562">
        <v>2.1000000000000001E-2</v>
      </c>
      <c r="O886" s="562">
        <v>1.6E-2</v>
      </c>
      <c r="P886" s="562">
        <v>0.02</v>
      </c>
      <c r="Q886" s="562">
        <v>1.7000000000000001E-2</v>
      </c>
      <c r="R886" s="562">
        <v>1.8000000000000002E-2</v>
      </c>
    </row>
    <row r="887" spans="5:18" s="576" customFormat="1" outlineLevel="1">
      <c r="I887" s="677"/>
      <c r="J887" s="677"/>
      <c r="K887" s="677"/>
      <c r="L887" s="677"/>
      <c r="M887" s="677"/>
      <c r="N887" s="562"/>
      <c r="O887" s="562"/>
      <c r="P887" s="562"/>
      <c r="Q887" s="562"/>
      <c r="R887" s="562"/>
    </row>
    <row r="888" spans="5:18" s="576" customFormat="1" outlineLevel="1">
      <c r="I888" s="677"/>
      <c r="J888" s="677"/>
      <c r="K888" s="677"/>
      <c r="L888" s="677"/>
      <c r="M888" s="677"/>
      <c r="N888" s="562"/>
      <c r="O888" s="562"/>
      <c r="P888" s="562"/>
      <c r="Q888" s="562"/>
      <c r="R888" s="562"/>
    </row>
    <row r="889" spans="5:18" s="576" customFormat="1" outlineLevel="1">
      <c r="I889" s="677"/>
      <c r="J889" s="677"/>
      <c r="K889" s="677"/>
      <c r="L889" s="677"/>
      <c r="M889" s="677"/>
      <c r="N889" s="562"/>
      <c r="O889" s="562"/>
      <c r="P889" s="562"/>
      <c r="Q889" s="562"/>
      <c r="R889" s="562"/>
    </row>
    <row r="890" spans="5:18" s="576" customFormat="1" outlineLevel="1">
      <c r="F890" s="507" t="s">
        <v>2301</v>
      </c>
      <c r="G890" s="502"/>
      <c r="H890" s="502"/>
      <c r="I890" s="660"/>
      <c r="J890" s="660"/>
      <c r="K890" s="660"/>
      <c r="L890" s="660"/>
      <c r="M890" s="660"/>
      <c r="N890" s="660"/>
      <c r="O890" s="660"/>
      <c r="P890" s="660"/>
      <c r="Q890" s="660"/>
      <c r="R890" s="660"/>
    </row>
    <row r="891" spans="5:18" s="576" customFormat="1" outlineLevel="1">
      <c r="F891" s="546" t="s">
        <v>2093</v>
      </c>
      <c r="G891" s="547"/>
      <c r="H891" s="512"/>
      <c r="I891" s="513" t="s">
        <v>2047</v>
      </c>
      <c r="J891" s="513" t="s">
        <v>2048</v>
      </c>
      <c r="K891" s="514" t="s">
        <v>2049</v>
      </c>
      <c r="L891" s="513"/>
      <c r="M891" s="513"/>
      <c r="N891" s="571" t="s">
        <v>2050</v>
      </c>
      <c r="O891" s="571" t="s">
        <v>2051</v>
      </c>
      <c r="P891" s="571" t="s">
        <v>2052</v>
      </c>
      <c r="Q891" s="571" t="s">
        <v>2053</v>
      </c>
      <c r="R891" s="571" t="s">
        <v>2054</v>
      </c>
    </row>
    <row r="892" spans="5:18" s="576" customFormat="1" outlineLevel="1">
      <c r="E892" s="576" t="s">
        <v>1973</v>
      </c>
      <c r="F892" s="548" t="s">
        <v>1619</v>
      </c>
      <c r="G892" s="539"/>
      <c r="H892" s="539"/>
      <c r="I892" s="663"/>
      <c r="J892" s="663"/>
      <c r="K892" s="664"/>
      <c r="L892" s="663"/>
      <c r="M892" s="663"/>
      <c r="N892" s="663"/>
      <c r="O892" s="663"/>
      <c r="P892" s="663">
        <f t="shared" ref="P892:R892" si="290">SUM(P893:P909)</f>
        <v>60.861245410192836</v>
      </c>
      <c r="Q892" s="663">
        <f t="shared" si="290"/>
        <v>106.10723414085618</v>
      </c>
      <c r="R892" s="663">
        <f t="shared" si="290"/>
        <v>108.0171643553916</v>
      </c>
    </row>
    <row r="893" spans="5:18" s="576" customFormat="1" outlineLevel="1">
      <c r="F893" s="520" t="s">
        <v>608</v>
      </c>
      <c r="G893" s="502"/>
      <c r="H893" s="502"/>
      <c r="I893" s="660"/>
      <c r="J893" s="660"/>
      <c r="K893" s="665"/>
      <c r="L893" s="660"/>
      <c r="M893" s="660"/>
      <c r="N893" s="660"/>
      <c r="O893" s="660"/>
      <c r="P893" s="660">
        <f>P773*7/12</f>
        <v>11.5035969699</v>
      </c>
      <c r="Q893" s="660">
        <f>Q773</f>
        <v>20.055699631522799</v>
      </c>
      <c r="R893" s="660">
        <f>R773</f>
        <v>20.416702224890209</v>
      </c>
    </row>
    <row r="894" spans="5:18" s="576" customFormat="1" outlineLevel="1">
      <c r="F894" s="520" t="s">
        <v>1896</v>
      </c>
      <c r="G894" s="502"/>
      <c r="H894" s="502"/>
      <c r="I894" s="660"/>
      <c r="J894" s="660"/>
      <c r="K894" s="665"/>
      <c r="L894" s="660"/>
      <c r="M894" s="660"/>
      <c r="N894" s="660"/>
      <c r="O894" s="660"/>
      <c r="P894" s="660">
        <f t="shared" ref="P894:P909" si="291">P774*7/12</f>
        <v>0</v>
      </c>
      <c r="Q894" s="660">
        <f t="shared" ref="Q894:R909" si="292">Q774</f>
        <v>0</v>
      </c>
      <c r="R894" s="660">
        <f t="shared" si="292"/>
        <v>0</v>
      </c>
    </row>
    <row r="895" spans="5:18" s="576" customFormat="1" outlineLevel="1">
      <c r="F895" s="520" t="s">
        <v>2290</v>
      </c>
      <c r="G895" s="502"/>
      <c r="H895" s="502"/>
      <c r="I895" s="660"/>
      <c r="J895" s="660"/>
      <c r="K895" s="665"/>
      <c r="L895" s="660"/>
      <c r="M895" s="660"/>
      <c r="N895" s="660"/>
      <c r="O895" s="660"/>
      <c r="P895" s="660">
        <f t="shared" si="291"/>
        <v>31.370032126786128</v>
      </c>
      <c r="Q895" s="660">
        <f t="shared" si="292"/>
        <v>54.691410296471126</v>
      </c>
      <c r="R895" s="660">
        <f t="shared" si="292"/>
        <v>55.675855681807604</v>
      </c>
    </row>
    <row r="896" spans="5:18" s="576" customFormat="1" outlineLevel="1">
      <c r="F896" s="520" t="s">
        <v>1297</v>
      </c>
      <c r="G896" s="502"/>
      <c r="H896" s="502"/>
      <c r="I896" s="660"/>
      <c r="J896" s="660"/>
      <c r="K896" s="665"/>
      <c r="L896" s="660"/>
      <c r="M896" s="660"/>
      <c r="N896" s="660"/>
      <c r="O896" s="660"/>
      <c r="P896" s="660">
        <f t="shared" si="291"/>
        <v>10.553626450302039</v>
      </c>
      <c r="Q896" s="660">
        <f t="shared" si="292"/>
        <v>18.399493885640865</v>
      </c>
      <c r="R896" s="660">
        <f t="shared" si="292"/>
        <v>18.7306847755824</v>
      </c>
    </row>
    <row r="897" spans="6:18" s="576" customFormat="1" outlineLevel="1">
      <c r="F897" s="520" t="s">
        <v>1893</v>
      </c>
      <c r="G897" s="502"/>
      <c r="H897" s="502"/>
      <c r="I897" s="660"/>
      <c r="J897" s="660"/>
      <c r="K897" s="665"/>
      <c r="L897" s="660"/>
      <c r="M897" s="660"/>
      <c r="N897" s="660"/>
      <c r="O897" s="660"/>
      <c r="P897" s="660">
        <f t="shared" si="291"/>
        <v>0.18470711974428</v>
      </c>
      <c r="Q897" s="660">
        <f t="shared" si="292"/>
        <v>0.3220236699084561</v>
      </c>
      <c r="R897" s="660">
        <f t="shared" si="292"/>
        <v>0.32782009596680833</v>
      </c>
    </row>
    <row r="898" spans="6:18" s="576" customFormat="1" outlineLevel="1">
      <c r="F898" s="520" t="s">
        <v>1933</v>
      </c>
      <c r="G898" s="502"/>
      <c r="H898" s="502"/>
      <c r="I898" s="660"/>
      <c r="J898" s="660"/>
      <c r="K898" s="665"/>
      <c r="L898" s="660"/>
      <c r="M898" s="660"/>
      <c r="N898" s="660"/>
      <c r="O898" s="660"/>
      <c r="P898" s="660">
        <f t="shared" si="291"/>
        <v>0</v>
      </c>
      <c r="Q898" s="660">
        <f t="shared" si="292"/>
        <v>0</v>
      </c>
      <c r="R898" s="660">
        <f t="shared" si="292"/>
        <v>0</v>
      </c>
    </row>
    <row r="899" spans="6:18" s="576" customFormat="1" outlineLevel="1">
      <c r="F899" s="520" t="s">
        <v>1615</v>
      </c>
      <c r="G899" s="502"/>
      <c r="H899" s="502"/>
      <c r="I899" s="660"/>
      <c r="J899" s="660"/>
      <c r="K899" s="665"/>
      <c r="L899" s="660"/>
      <c r="M899" s="660"/>
      <c r="N899" s="660"/>
      <c r="O899" s="660"/>
      <c r="P899" s="660">
        <f t="shared" si="291"/>
        <v>0</v>
      </c>
      <c r="Q899" s="660">
        <f t="shared" si="292"/>
        <v>0</v>
      </c>
      <c r="R899" s="660">
        <f t="shared" si="292"/>
        <v>0</v>
      </c>
    </row>
    <row r="900" spans="6:18" s="576" customFormat="1" outlineLevel="1">
      <c r="F900" s="520" t="s">
        <v>1298</v>
      </c>
      <c r="G900" s="502"/>
      <c r="H900" s="502"/>
      <c r="I900" s="660"/>
      <c r="J900" s="660"/>
      <c r="K900" s="665"/>
      <c r="L900" s="660"/>
      <c r="M900" s="660"/>
      <c r="N900" s="660"/>
      <c r="O900" s="660"/>
      <c r="P900" s="660">
        <f t="shared" si="291"/>
        <v>3.3790810887961125</v>
      </c>
      <c r="Q900" s="660">
        <f t="shared" si="292"/>
        <v>5.8911865153811078</v>
      </c>
      <c r="R900" s="660">
        <f t="shared" si="292"/>
        <v>5.9972278726579678</v>
      </c>
    </row>
    <row r="901" spans="6:18" s="576" customFormat="1" outlineLevel="1">
      <c r="F901" s="520" t="s">
        <v>1613</v>
      </c>
      <c r="G901" s="502"/>
      <c r="H901" s="502"/>
      <c r="I901" s="660"/>
      <c r="J901" s="660"/>
      <c r="K901" s="665"/>
      <c r="L901" s="660"/>
      <c r="M901" s="660"/>
      <c r="N901" s="660"/>
      <c r="O901" s="660"/>
      <c r="P901" s="660">
        <f t="shared" si="291"/>
        <v>0.51599167311999994</v>
      </c>
      <c r="Q901" s="660">
        <f t="shared" si="292"/>
        <v>0.89959462553663982</v>
      </c>
      <c r="R901" s="660">
        <f t="shared" si="292"/>
        <v>0.91578732879629932</v>
      </c>
    </row>
    <row r="902" spans="6:18" s="576" customFormat="1" outlineLevel="1">
      <c r="F902" s="520" t="s">
        <v>1612</v>
      </c>
      <c r="G902" s="502"/>
      <c r="H902" s="502"/>
      <c r="I902" s="660"/>
      <c r="J902" s="660"/>
      <c r="K902" s="665"/>
      <c r="L902" s="660"/>
      <c r="M902" s="660"/>
      <c r="N902" s="660"/>
      <c r="O902" s="660"/>
      <c r="P902" s="660">
        <f t="shared" si="291"/>
        <v>0</v>
      </c>
      <c r="Q902" s="660">
        <f t="shared" si="292"/>
        <v>0</v>
      </c>
      <c r="R902" s="660">
        <f t="shared" si="292"/>
        <v>0</v>
      </c>
    </row>
    <row r="903" spans="6:18" s="576" customFormat="1" outlineLevel="1">
      <c r="F903" s="520" t="s">
        <v>1300</v>
      </c>
      <c r="G903" s="502"/>
      <c r="H903" s="502"/>
      <c r="I903" s="660"/>
      <c r="J903" s="660"/>
      <c r="K903" s="665"/>
      <c r="L903" s="660"/>
      <c r="M903" s="660"/>
      <c r="N903" s="660"/>
      <c r="O903" s="660"/>
      <c r="P903" s="660">
        <f t="shared" si="291"/>
        <v>2.5684422461796554</v>
      </c>
      <c r="Q903" s="660">
        <f t="shared" si="292"/>
        <v>4.4778955960537878</v>
      </c>
      <c r="R903" s="660">
        <f t="shared" si="292"/>
        <v>4.5584977167827558</v>
      </c>
    </row>
    <row r="904" spans="6:18" s="576" customFormat="1" outlineLevel="1">
      <c r="F904" s="520" t="s">
        <v>1611</v>
      </c>
      <c r="G904" s="502"/>
      <c r="H904" s="502"/>
      <c r="I904" s="660"/>
      <c r="J904" s="660"/>
      <c r="K904" s="665"/>
      <c r="L904" s="660"/>
      <c r="M904" s="660"/>
      <c r="N904" s="660"/>
      <c r="O904" s="660"/>
      <c r="P904" s="660">
        <f t="shared" si="291"/>
        <v>0.44779386840742402</v>
      </c>
      <c r="Q904" s="660">
        <f t="shared" si="292"/>
        <v>0.7806966242920288</v>
      </c>
      <c r="R904" s="660">
        <f t="shared" si="292"/>
        <v>0.79474916352928537</v>
      </c>
    </row>
    <row r="905" spans="6:18" s="576" customFormat="1" outlineLevel="1">
      <c r="F905" s="520" t="s">
        <v>1295</v>
      </c>
      <c r="G905" s="502"/>
      <c r="H905" s="502"/>
      <c r="I905" s="660"/>
      <c r="J905" s="660"/>
      <c r="K905" s="665"/>
      <c r="L905" s="660"/>
      <c r="M905" s="660"/>
      <c r="N905" s="660"/>
      <c r="O905" s="660"/>
      <c r="P905" s="660">
        <f t="shared" si="291"/>
        <v>0.18487438498759992</v>
      </c>
      <c r="Q905" s="660">
        <f t="shared" si="292"/>
        <v>0.32231528491266703</v>
      </c>
      <c r="R905" s="660">
        <f t="shared" si="292"/>
        <v>0.32811696004109503</v>
      </c>
    </row>
    <row r="906" spans="6:18" s="576" customFormat="1" outlineLevel="1">
      <c r="F906" s="520" t="s">
        <v>1299</v>
      </c>
      <c r="G906" s="502"/>
      <c r="H906" s="502"/>
      <c r="I906" s="660"/>
      <c r="J906" s="660"/>
      <c r="K906" s="665"/>
      <c r="L906" s="660"/>
      <c r="M906" s="660"/>
      <c r="N906" s="660"/>
      <c r="O906" s="660"/>
      <c r="P906" s="660">
        <f t="shared" si="291"/>
        <v>0</v>
      </c>
      <c r="Q906" s="660">
        <f t="shared" si="292"/>
        <v>0</v>
      </c>
      <c r="R906" s="660">
        <f t="shared" si="292"/>
        <v>0</v>
      </c>
    </row>
    <row r="907" spans="6:18" s="576" customFormat="1" outlineLevel="1">
      <c r="F907" s="520" t="s">
        <v>1934</v>
      </c>
      <c r="G907" s="502"/>
      <c r="H907" s="502"/>
      <c r="I907" s="660"/>
      <c r="J907" s="660"/>
      <c r="K907" s="665"/>
      <c r="L907" s="660"/>
      <c r="M907" s="660"/>
      <c r="N907" s="660"/>
      <c r="O907" s="660"/>
      <c r="P907" s="660">
        <f t="shared" si="291"/>
        <v>1.4194523565683998E-2</v>
      </c>
      <c r="Q907" s="660">
        <f t="shared" si="292"/>
        <v>2.4747137942229644E-2</v>
      </c>
      <c r="R907" s="660">
        <f t="shared" si="292"/>
        <v>2.5192586425189779E-2</v>
      </c>
    </row>
    <row r="908" spans="6:18" s="576" customFormat="1" outlineLevel="1">
      <c r="F908" s="520" t="s">
        <v>1296</v>
      </c>
      <c r="G908" s="502"/>
      <c r="H908" s="502"/>
      <c r="I908" s="660"/>
      <c r="J908" s="660"/>
      <c r="K908" s="665"/>
      <c r="L908" s="660"/>
      <c r="M908" s="660"/>
      <c r="N908" s="660"/>
      <c r="O908" s="660"/>
      <c r="P908" s="660">
        <f t="shared" si="291"/>
        <v>0</v>
      </c>
      <c r="Q908" s="660">
        <f t="shared" si="292"/>
        <v>0</v>
      </c>
      <c r="R908" s="660">
        <f t="shared" si="292"/>
        <v>0</v>
      </c>
    </row>
    <row r="909" spans="6:18" s="576" customFormat="1" outlineLevel="1">
      <c r="F909" s="572" t="s">
        <v>1897</v>
      </c>
      <c r="G909" s="573"/>
      <c r="H909" s="573"/>
      <c r="I909" s="703"/>
      <c r="J909" s="703"/>
      <c r="K909" s="704"/>
      <c r="L909" s="703"/>
      <c r="M909" s="703"/>
      <c r="N909" s="703"/>
      <c r="O909" s="703"/>
      <c r="P909" s="703">
        <f t="shared" si="291"/>
        <v>0.13890495840390402</v>
      </c>
      <c r="Q909" s="703">
        <f t="shared" si="292"/>
        <v>0.24217087319446345</v>
      </c>
      <c r="R909" s="703">
        <f t="shared" si="292"/>
        <v>0.24652994891196381</v>
      </c>
    </row>
    <row r="910" spans="6:18" s="576" customFormat="1" outlineLevel="1">
      <c r="F910" s="576" t="s">
        <v>1189</v>
      </c>
      <c r="I910" s="677"/>
      <c r="J910" s="677"/>
      <c r="K910" s="677"/>
      <c r="L910" s="677"/>
      <c r="M910" s="677"/>
      <c r="N910" s="562">
        <v>2.1000000000000001E-2</v>
      </c>
      <c r="O910" s="562">
        <v>1.6E-2</v>
      </c>
      <c r="P910" s="562">
        <v>0.02</v>
      </c>
      <c r="Q910" s="562">
        <v>1.7000000000000001E-2</v>
      </c>
      <c r="R910" s="562">
        <v>1.8000000000000002E-2</v>
      </c>
    </row>
    <row r="911" spans="6:18" s="576" customFormat="1" outlineLevel="1"/>
    <row r="912" spans="6:18" s="576" customFormat="1" outlineLevel="1"/>
    <row r="913" spans="5:18" s="576" customFormat="1" outlineLevel="1"/>
    <row r="914" spans="5:18" s="576" customFormat="1" outlineLevel="1">
      <c r="F914" s="507" t="s">
        <v>2302</v>
      </c>
      <c r="G914" s="502"/>
      <c r="H914" s="502"/>
      <c r="I914" s="660"/>
      <c r="J914" s="660"/>
      <c r="K914" s="660"/>
      <c r="L914" s="660"/>
      <c r="M914" s="660"/>
      <c r="N914" s="660"/>
      <c r="O914" s="660"/>
      <c r="P914" s="660"/>
      <c r="Q914" s="660"/>
      <c r="R914" s="660"/>
    </row>
    <row r="915" spans="5:18" s="576" customFormat="1" outlineLevel="1">
      <c r="F915" s="546" t="s">
        <v>2093</v>
      </c>
      <c r="G915" s="547"/>
      <c r="H915" s="512"/>
      <c r="I915" s="513" t="s">
        <v>2047</v>
      </c>
      <c r="J915" s="513" t="s">
        <v>2048</v>
      </c>
      <c r="K915" s="514" t="s">
        <v>2049</v>
      </c>
      <c r="L915" s="513"/>
      <c r="M915" s="513"/>
      <c r="N915" s="571" t="s">
        <v>2050</v>
      </c>
      <c r="O915" s="571" t="s">
        <v>2051</v>
      </c>
      <c r="P915" s="571" t="s">
        <v>2052</v>
      </c>
      <c r="Q915" s="571" t="s">
        <v>2053</v>
      </c>
      <c r="R915" s="571" t="s">
        <v>2054</v>
      </c>
    </row>
    <row r="916" spans="5:18" s="576" customFormat="1" outlineLevel="1">
      <c r="E916" s="576" t="s">
        <v>1974</v>
      </c>
      <c r="F916" s="548" t="s">
        <v>1619</v>
      </c>
      <c r="G916" s="539"/>
      <c r="H916" s="539"/>
      <c r="I916" s="663"/>
      <c r="J916" s="663"/>
      <c r="K916" s="664"/>
      <c r="L916" s="663"/>
      <c r="M916" s="663"/>
      <c r="N916" s="663"/>
      <c r="O916" s="663"/>
      <c r="P916" s="663">
        <f>SUM(P917:P933)</f>
        <v>8.6944636300275491</v>
      </c>
      <c r="Q916" s="663">
        <f>SUM(Q917:Q933)</f>
        <v>106.10723414085618</v>
      </c>
      <c r="R916" s="663">
        <f>SUM(R917:R933)</f>
        <v>108.0171643553916</v>
      </c>
    </row>
    <row r="917" spans="5:18" s="576" customFormat="1" outlineLevel="1">
      <c r="F917" s="520" t="s">
        <v>608</v>
      </c>
      <c r="G917" s="502"/>
      <c r="H917" s="502"/>
      <c r="I917" s="660"/>
      <c r="J917" s="660"/>
      <c r="K917" s="665"/>
      <c r="L917" s="660"/>
      <c r="M917" s="660"/>
      <c r="N917" s="660"/>
      <c r="O917" s="660"/>
      <c r="P917" s="660">
        <f>P773/12</f>
        <v>1.6433709957</v>
      </c>
      <c r="Q917" s="660">
        <f>Q773</f>
        <v>20.055699631522799</v>
      </c>
      <c r="R917" s="660">
        <f>R773</f>
        <v>20.416702224890209</v>
      </c>
    </row>
    <row r="918" spans="5:18" s="576" customFormat="1" outlineLevel="1">
      <c r="F918" s="520" t="s">
        <v>1896</v>
      </c>
      <c r="G918" s="502"/>
      <c r="H918" s="502"/>
      <c r="I918" s="660"/>
      <c r="J918" s="660"/>
      <c r="K918" s="665"/>
      <c r="L918" s="660"/>
      <c r="M918" s="660"/>
      <c r="N918" s="660"/>
      <c r="O918" s="660"/>
      <c r="P918" s="660">
        <f t="shared" ref="P918:P933" si="293">P774/12</f>
        <v>0</v>
      </c>
      <c r="Q918" s="660">
        <f t="shared" ref="Q918:R933" si="294">Q774</f>
        <v>0</v>
      </c>
      <c r="R918" s="660">
        <f t="shared" si="294"/>
        <v>0</v>
      </c>
    </row>
    <row r="919" spans="5:18" s="576" customFormat="1" outlineLevel="1">
      <c r="F919" s="520" t="s">
        <v>2290</v>
      </c>
      <c r="G919" s="502"/>
      <c r="H919" s="502"/>
      <c r="I919" s="660"/>
      <c r="J919" s="660"/>
      <c r="K919" s="665"/>
      <c r="L919" s="660"/>
      <c r="M919" s="660"/>
      <c r="N919" s="660"/>
      <c r="O919" s="660"/>
      <c r="P919" s="660">
        <f t="shared" si="293"/>
        <v>4.4814331609694475</v>
      </c>
      <c r="Q919" s="660">
        <f t="shared" si="294"/>
        <v>54.691410296471126</v>
      </c>
      <c r="R919" s="660">
        <f t="shared" si="294"/>
        <v>55.675855681807604</v>
      </c>
    </row>
    <row r="920" spans="5:18" s="576" customFormat="1" outlineLevel="1">
      <c r="F920" s="520" t="s">
        <v>1297</v>
      </c>
      <c r="G920" s="502"/>
      <c r="H920" s="502"/>
      <c r="I920" s="660"/>
      <c r="J920" s="660"/>
      <c r="K920" s="665"/>
      <c r="L920" s="660"/>
      <c r="M920" s="660"/>
      <c r="N920" s="660"/>
      <c r="O920" s="660"/>
      <c r="P920" s="660">
        <f t="shared" si="293"/>
        <v>1.5076609214717198</v>
      </c>
      <c r="Q920" s="660">
        <f t="shared" si="294"/>
        <v>18.399493885640865</v>
      </c>
      <c r="R920" s="660">
        <f t="shared" si="294"/>
        <v>18.7306847755824</v>
      </c>
    </row>
    <row r="921" spans="5:18" s="576" customFormat="1" outlineLevel="1">
      <c r="F921" s="520" t="s">
        <v>1893</v>
      </c>
      <c r="G921" s="502"/>
      <c r="H921" s="502"/>
      <c r="I921" s="660"/>
      <c r="J921" s="660"/>
      <c r="K921" s="665"/>
      <c r="L921" s="660"/>
      <c r="M921" s="660"/>
      <c r="N921" s="660"/>
      <c r="O921" s="660"/>
      <c r="P921" s="660">
        <f t="shared" si="293"/>
        <v>2.6386731392039998E-2</v>
      </c>
      <c r="Q921" s="660">
        <f t="shared" si="294"/>
        <v>0.3220236699084561</v>
      </c>
      <c r="R921" s="660">
        <f t="shared" si="294"/>
        <v>0.32782009596680833</v>
      </c>
    </row>
    <row r="922" spans="5:18" s="576" customFormat="1" outlineLevel="1">
      <c r="F922" s="520" t="s">
        <v>1933</v>
      </c>
      <c r="G922" s="502"/>
      <c r="H922" s="502"/>
      <c r="I922" s="660"/>
      <c r="J922" s="660"/>
      <c r="K922" s="665"/>
      <c r="L922" s="660"/>
      <c r="M922" s="660"/>
      <c r="N922" s="660"/>
      <c r="O922" s="660"/>
      <c r="P922" s="660">
        <f t="shared" si="293"/>
        <v>0</v>
      </c>
      <c r="Q922" s="660">
        <f t="shared" si="294"/>
        <v>0</v>
      </c>
      <c r="R922" s="660">
        <f t="shared" si="294"/>
        <v>0</v>
      </c>
    </row>
    <row r="923" spans="5:18" s="576" customFormat="1" outlineLevel="1">
      <c r="F923" s="520" t="s">
        <v>1615</v>
      </c>
      <c r="G923" s="502"/>
      <c r="H923" s="502"/>
      <c r="I923" s="660"/>
      <c r="J923" s="660"/>
      <c r="K923" s="665"/>
      <c r="L923" s="660"/>
      <c r="M923" s="660"/>
      <c r="N923" s="660"/>
      <c r="O923" s="660"/>
      <c r="P923" s="660">
        <f t="shared" si="293"/>
        <v>0</v>
      </c>
      <c r="Q923" s="660">
        <f t="shared" si="294"/>
        <v>0</v>
      </c>
      <c r="R923" s="660">
        <f t="shared" si="294"/>
        <v>0</v>
      </c>
    </row>
    <row r="924" spans="5:18" s="576" customFormat="1" outlineLevel="1">
      <c r="F924" s="520" t="s">
        <v>1298</v>
      </c>
      <c r="G924" s="502"/>
      <c r="H924" s="502"/>
      <c r="I924" s="660"/>
      <c r="J924" s="660"/>
      <c r="K924" s="665"/>
      <c r="L924" s="660"/>
      <c r="M924" s="660"/>
      <c r="N924" s="660"/>
      <c r="O924" s="660"/>
      <c r="P924" s="660">
        <f t="shared" si="293"/>
        <v>0.48272586982801607</v>
      </c>
      <c r="Q924" s="660">
        <f t="shared" si="294"/>
        <v>5.8911865153811078</v>
      </c>
      <c r="R924" s="660">
        <f t="shared" si="294"/>
        <v>5.9972278726579678</v>
      </c>
    </row>
    <row r="925" spans="5:18" s="576" customFormat="1" outlineLevel="1">
      <c r="F925" s="520" t="s">
        <v>1613</v>
      </c>
      <c r="G925" s="502"/>
      <c r="H925" s="502"/>
      <c r="I925" s="660"/>
      <c r="J925" s="660"/>
      <c r="K925" s="665"/>
      <c r="L925" s="660"/>
      <c r="M925" s="660"/>
      <c r="N925" s="660"/>
      <c r="O925" s="660"/>
      <c r="P925" s="660">
        <f t="shared" si="293"/>
        <v>7.3713096159999991E-2</v>
      </c>
      <c r="Q925" s="660">
        <f t="shared" si="294"/>
        <v>0.89959462553663982</v>
      </c>
      <c r="R925" s="660">
        <f t="shared" si="294"/>
        <v>0.91578732879629932</v>
      </c>
    </row>
    <row r="926" spans="5:18" s="576" customFormat="1" outlineLevel="1">
      <c r="F926" s="520" t="s">
        <v>1612</v>
      </c>
      <c r="G926" s="502"/>
      <c r="H926" s="502"/>
      <c r="I926" s="660"/>
      <c r="J926" s="660"/>
      <c r="K926" s="665"/>
      <c r="L926" s="660"/>
      <c r="M926" s="660"/>
      <c r="N926" s="660"/>
      <c r="O926" s="660"/>
      <c r="P926" s="660">
        <f t="shared" si="293"/>
        <v>0</v>
      </c>
      <c r="Q926" s="660">
        <f t="shared" si="294"/>
        <v>0</v>
      </c>
      <c r="R926" s="660">
        <f t="shared" si="294"/>
        <v>0</v>
      </c>
    </row>
    <row r="927" spans="5:18" s="576" customFormat="1" outlineLevel="1">
      <c r="F927" s="520" t="s">
        <v>1300</v>
      </c>
      <c r="G927" s="502"/>
      <c r="H927" s="502"/>
      <c r="I927" s="660"/>
      <c r="J927" s="660"/>
      <c r="K927" s="665"/>
      <c r="L927" s="660"/>
      <c r="M927" s="660"/>
      <c r="N927" s="660"/>
      <c r="O927" s="660"/>
      <c r="P927" s="660">
        <f t="shared" si="293"/>
        <v>0.36692032088280796</v>
      </c>
      <c r="Q927" s="660">
        <f t="shared" si="294"/>
        <v>4.4778955960537878</v>
      </c>
      <c r="R927" s="660">
        <f t="shared" si="294"/>
        <v>4.5584977167827558</v>
      </c>
    </row>
    <row r="928" spans="5:18" s="576" customFormat="1" outlineLevel="1">
      <c r="F928" s="520" t="s">
        <v>1611</v>
      </c>
      <c r="G928" s="502"/>
      <c r="H928" s="502"/>
      <c r="I928" s="660"/>
      <c r="J928" s="660"/>
      <c r="K928" s="665"/>
      <c r="L928" s="660"/>
      <c r="M928" s="660"/>
      <c r="N928" s="660"/>
      <c r="O928" s="660"/>
      <c r="P928" s="660">
        <f t="shared" si="293"/>
        <v>6.3970552629631999E-2</v>
      </c>
      <c r="Q928" s="660">
        <f t="shared" si="294"/>
        <v>0.7806966242920288</v>
      </c>
      <c r="R928" s="660">
        <f t="shared" si="294"/>
        <v>0.79474916352928537</v>
      </c>
    </row>
    <row r="929" spans="5:18" s="576" customFormat="1" outlineLevel="1">
      <c r="F929" s="520" t="s">
        <v>1295</v>
      </c>
      <c r="G929" s="502"/>
      <c r="H929" s="502"/>
      <c r="I929" s="660"/>
      <c r="J929" s="660"/>
      <c r="K929" s="665"/>
      <c r="L929" s="660"/>
      <c r="M929" s="660"/>
      <c r="N929" s="660"/>
      <c r="O929" s="660"/>
      <c r="P929" s="660">
        <f t="shared" si="293"/>
        <v>2.6410626426799991E-2</v>
      </c>
      <c r="Q929" s="660">
        <f t="shared" si="294"/>
        <v>0.32231528491266703</v>
      </c>
      <c r="R929" s="660">
        <f t="shared" si="294"/>
        <v>0.32811696004109503</v>
      </c>
    </row>
    <row r="930" spans="5:18" s="576" customFormat="1" outlineLevel="1">
      <c r="F930" s="520" t="s">
        <v>1299</v>
      </c>
      <c r="G930" s="502"/>
      <c r="H930" s="502"/>
      <c r="I930" s="660"/>
      <c r="J930" s="660"/>
      <c r="K930" s="665"/>
      <c r="L930" s="660"/>
      <c r="M930" s="660"/>
      <c r="N930" s="660"/>
      <c r="O930" s="660"/>
      <c r="P930" s="660">
        <f t="shared" si="293"/>
        <v>0</v>
      </c>
      <c r="Q930" s="660">
        <f t="shared" si="294"/>
        <v>0</v>
      </c>
      <c r="R930" s="660">
        <f t="shared" si="294"/>
        <v>0</v>
      </c>
    </row>
    <row r="931" spans="5:18" s="576" customFormat="1" outlineLevel="1">
      <c r="F931" s="520" t="s">
        <v>1934</v>
      </c>
      <c r="G931" s="502"/>
      <c r="H931" s="502"/>
      <c r="I931" s="660"/>
      <c r="J931" s="660"/>
      <c r="K931" s="665"/>
      <c r="L931" s="660"/>
      <c r="M931" s="660"/>
      <c r="N931" s="660"/>
      <c r="O931" s="660"/>
      <c r="P931" s="660">
        <f t="shared" si="293"/>
        <v>2.0277890808119998E-3</v>
      </c>
      <c r="Q931" s="660">
        <f t="shared" si="294"/>
        <v>2.4747137942229644E-2</v>
      </c>
      <c r="R931" s="660">
        <f t="shared" si="294"/>
        <v>2.5192586425189779E-2</v>
      </c>
    </row>
    <row r="932" spans="5:18" s="576" customFormat="1" outlineLevel="1">
      <c r="F932" s="520" t="s">
        <v>1296</v>
      </c>
      <c r="G932" s="502"/>
      <c r="H932" s="502"/>
      <c r="I932" s="660"/>
      <c r="J932" s="660"/>
      <c r="K932" s="665"/>
      <c r="L932" s="660"/>
      <c r="M932" s="660"/>
      <c r="N932" s="660"/>
      <c r="O932" s="660"/>
      <c r="P932" s="660">
        <f t="shared" si="293"/>
        <v>0</v>
      </c>
      <c r="Q932" s="660">
        <f t="shared" si="294"/>
        <v>0</v>
      </c>
      <c r="R932" s="660">
        <f t="shared" si="294"/>
        <v>0</v>
      </c>
    </row>
    <row r="933" spans="5:18" s="576" customFormat="1" outlineLevel="1">
      <c r="F933" s="572" t="s">
        <v>1897</v>
      </c>
      <c r="G933" s="573"/>
      <c r="H933" s="573"/>
      <c r="I933" s="703"/>
      <c r="J933" s="703"/>
      <c r="K933" s="704"/>
      <c r="L933" s="703"/>
      <c r="M933" s="703"/>
      <c r="N933" s="703"/>
      <c r="O933" s="703"/>
      <c r="P933" s="703">
        <f t="shared" si="293"/>
        <v>1.9843565486271999E-2</v>
      </c>
      <c r="Q933" s="703">
        <f t="shared" si="294"/>
        <v>0.24217087319446345</v>
      </c>
      <c r="R933" s="703">
        <f t="shared" si="294"/>
        <v>0.24652994891196381</v>
      </c>
    </row>
    <row r="934" spans="5:18" s="576" customFormat="1" outlineLevel="1">
      <c r="F934" s="576" t="s">
        <v>1189</v>
      </c>
      <c r="I934" s="677"/>
      <c r="J934" s="677"/>
      <c r="K934" s="677"/>
      <c r="L934" s="677"/>
      <c r="M934" s="677"/>
      <c r="N934" s="562">
        <v>2.1000000000000001E-2</v>
      </c>
      <c r="O934" s="562">
        <v>1.6E-2</v>
      </c>
      <c r="P934" s="562">
        <v>0.02</v>
      </c>
      <c r="Q934" s="562">
        <v>1.7000000000000001E-2</v>
      </c>
      <c r="R934" s="562">
        <v>1.8000000000000002E-2</v>
      </c>
    </row>
    <row r="935" spans="5:18" s="576" customFormat="1" outlineLevel="1">
      <c r="I935" s="677"/>
      <c r="J935" s="677"/>
      <c r="K935" s="677"/>
      <c r="L935" s="677"/>
      <c r="M935" s="677"/>
      <c r="N935" s="562"/>
      <c r="O935" s="562"/>
      <c r="P935" s="562"/>
      <c r="Q935" s="562"/>
      <c r="R935" s="562"/>
    </row>
    <row r="936" spans="5:18" s="576" customFormat="1" outlineLevel="1">
      <c r="I936" s="677"/>
      <c r="J936" s="677"/>
      <c r="K936" s="677"/>
      <c r="L936" s="677"/>
      <c r="M936" s="677"/>
      <c r="N936" s="562"/>
      <c r="O936" s="562"/>
      <c r="P936" s="562"/>
      <c r="Q936" s="562"/>
      <c r="R936" s="562"/>
    </row>
    <row r="937" spans="5:18" s="576" customFormat="1" outlineLevel="1">
      <c r="I937" s="677"/>
      <c r="J937" s="677"/>
      <c r="K937" s="677"/>
      <c r="L937" s="677"/>
      <c r="M937" s="677"/>
      <c r="N937" s="562"/>
      <c r="O937" s="562"/>
      <c r="P937" s="562"/>
      <c r="Q937" s="562"/>
      <c r="R937" s="562"/>
    </row>
    <row r="938" spans="5:18" s="576" customFormat="1" outlineLevel="1">
      <c r="F938" s="507" t="s">
        <v>2303</v>
      </c>
      <c r="G938" s="502"/>
      <c r="H938" s="502"/>
      <c r="I938" s="660"/>
      <c r="J938" s="660"/>
      <c r="K938" s="660"/>
      <c r="L938" s="660"/>
      <c r="M938" s="660"/>
      <c r="N938" s="660"/>
      <c r="O938" s="660"/>
      <c r="P938" s="660"/>
      <c r="Q938" s="660"/>
      <c r="R938" s="660"/>
    </row>
    <row r="939" spans="5:18" s="576" customFormat="1" outlineLevel="1">
      <c r="F939" s="546" t="s">
        <v>2093</v>
      </c>
      <c r="G939" s="547"/>
      <c r="H939" s="512"/>
      <c r="I939" s="513" t="s">
        <v>2047</v>
      </c>
      <c r="J939" s="513" t="s">
        <v>2048</v>
      </c>
      <c r="K939" s="514" t="s">
        <v>2049</v>
      </c>
      <c r="L939" s="513"/>
      <c r="M939" s="513"/>
      <c r="N939" s="571" t="s">
        <v>2050</v>
      </c>
      <c r="O939" s="571" t="s">
        <v>2051</v>
      </c>
      <c r="P939" s="571" t="s">
        <v>2052</v>
      </c>
      <c r="Q939" s="571" t="s">
        <v>2053</v>
      </c>
      <c r="R939" s="571" t="s">
        <v>2054</v>
      </c>
    </row>
    <row r="940" spans="5:18" s="576" customFormat="1" outlineLevel="1">
      <c r="E940" s="576" t="s">
        <v>1975</v>
      </c>
      <c r="F940" s="548" t="s">
        <v>1619</v>
      </c>
      <c r="G940" s="539"/>
      <c r="H940" s="539"/>
      <c r="I940" s="663">
        <v>0</v>
      </c>
      <c r="J940" s="663">
        <v>0</v>
      </c>
      <c r="K940" s="664"/>
      <c r="L940" s="663"/>
      <c r="M940" s="663"/>
      <c r="N940" s="663"/>
      <c r="O940" s="663"/>
      <c r="P940" s="663"/>
      <c r="Q940" s="663">
        <f>SUM(Q941:Q957)</f>
        <v>61.895886582166078</v>
      </c>
      <c r="R940" s="663">
        <f>SUM(R941:R957)</f>
        <v>108.0171643553916</v>
      </c>
    </row>
    <row r="941" spans="5:18" s="576" customFormat="1" outlineLevel="1">
      <c r="F941" s="520" t="s">
        <v>608</v>
      </c>
      <c r="G941" s="502"/>
      <c r="H941" s="502"/>
      <c r="I941" s="660"/>
      <c r="J941" s="660"/>
      <c r="K941" s="665"/>
      <c r="L941" s="660"/>
      <c r="M941" s="660"/>
      <c r="N941" s="660"/>
      <c r="O941" s="660"/>
      <c r="P941" s="660"/>
      <c r="Q941" s="660">
        <f>Q773*7/12</f>
        <v>11.699158118388299</v>
      </c>
      <c r="R941" s="660">
        <f>R773</f>
        <v>20.416702224890209</v>
      </c>
    </row>
    <row r="942" spans="5:18" s="576" customFormat="1" outlineLevel="1">
      <c r="F942" s="520" t="s">
        <v>1896</v>
      </c>
      <c r="G942" s="502"/>
      <c r="H942" s="502"/>
      <c r="I942" s="660"/>
      <c r="J942" s="660"/>
      <c r="K942" s="665"/>
      <c r="L942" s="660"/>
      <c r="M942" s="660"/>
      <c r="N942" s="660"/>
      <c r="O942" s="660"/>
      <c r="P942" s="660"/>
      <c r="Q942" s="660">
        <f t="shared" ref="Q942:Q957" si="295">Q774*7/12</f>
        <v>0</v>
      </c>
      <c r="R942" s="660">
        <f t="shared" ref="R942:R957" si="296">R774</f>
        <v>0</v>
      </c>
    </row>
    <row r="943" spans="5:18" s="576" customFormat="1" outlineLevel="1">
      <c r="F943" s="520" t="s">
        <v>2290</v>
      </c>
      <c r="G943" s="502"/>
      <c r="H943" s="502"/>
      <c r="I943" s="660"/>
      <c r="J943" s="660"/>
      <c r="K943" s="665"/>
      <c r="L943" s="660"/>
      <c r="M943" s="660"/>
      <c r="N943" s="660"/>
      <c r="O943" s="660"/>
      <c r="P943" s="660"/>
      <c r="Q943" s="660">
        <f t="shared" si="295"/>
        <v>31.903322672941488</v>
      </c>
      <c r="R943" s="660">
        <f t="shared" si="296"/>
        <v>55.675855681807604</v>
      </c>
    </row>
    <row r="944" spans="5:18" s="576" customFormat="1" outlineLevel="1">
      <c r="F944" s="520" t="s">
        <v>1297</v>
      </c>
      <c r="G944" s="502"/>
      <c r="H944" s="502"/>
      <c r="I944" s="660"/>
      <c r="J944" s="660"/>
      <c r="K944" s="665"/>
      <c r="L944" s="660"/>
      <c r="M944" s="660"/>
      <c r="N944" s="660"/>
      <c r="O944" s="660"/>
      <c r="P944" s="660"/>
      <c r="Q944" s="660">
        <f t="shared" si="295"/>
        <v>10.73303809995717</v>
      </c>
      <c r="R944" s="660">
        <f t="shared" si="296"/>
        <v>18.7306847755824</v>
      </c>
    </row>
    <row r="945" spans="6:18" s="576" customFormat="1" outlineLevel="1">
      <c r="F945" s="520" t="s">
        <v>1893</v>
      </c>
      <c r="G945" s="502"/>
      <c r="H945" s="502"/>
      <c r="I945" s="660"/>
      <c r="J945" s="660"/>
      <c r="K945" s="665"/>
      <c r="L945" s="660"/>
      <c r="M945" s="660"/>
      <c r="N945" s="660"/>
      <c r="O945" s="660"/>
      <c r="P945" s="660"/>
      <c r="Q945" s="660">
        <f t="shared" si="295"/>
        <v>0.18784714077993273</v>
      </c>
      <c r="R945" s="660">
        <f t="shared" si="296"/>
        <v>0.32782009596680833</v>
      </c>
    </row>
    <row r="946" spans="6:18" s="576" customFormat="1" outlineLevel="1">
      <c r="F946" s="520" t="s">
        <v>1933</v>
      </c>
      <c r="G946" s="502"/>
      <c r="H946" s="502"/>
      <c r="I946" s="660"/>
      <c r="J946" s="660"/>
      <c r="K946" s="665"/>
      <c r="L946" s="660"/>
      <c r="M946" s="660"/>
      <c r="N946" s="660"/>
      <c r="O946" s="660"/>
      <c r="P946" s="660"/>
      <c r="Q946" s="660">
        <f t="shared" si="295"/>
        <v>0</v>
      </c>
      <c r="R946" s="660">
        <f t="shared" si="296"/>
        <v>0</v>
      </c>
    </row>
    <row r="947" spans="6:18" s="576" customFormat="1" outlineLevel="1">
      <c r="F947" s="520" t="s">
        <v>1615</v>
      </c>
      <c r="G947" s="502"/>
      <c r="H947" s="502"/>
      <c r="I947" s="660"/>
      <c r="J947" s="660"/>
      <c r="K947" s="665"/>
      <c r="L947" s="660"/>
      <c r="M947" s="660"/>
      <c r="N947" s="660"/>
      <c r="O947" s="660"/>
      <c r="P947" s="660"/>
      <c r="Q947" s="660">
        <f t="shared" si="295"/>
        <v>0</v>
      </c>
      <c r="R947" s="660">
        <f t="shared" si="296"/>
        <v>0</v>
      </c>
    </row>
    <row r="948" spans="6:18" s="576" customFormat="1" outlineLevel="1">
      <c r="F948" s="520" t="s">
        <v>1298</v>
      </c>
      <c r="G948" s="502"/>
      <c r="H948" s="502"/>
      <c r="I948" s="660"/>
      <c r="J948" s="660"/>
      <c r="K948" s="665"/>
      <c r="L948" s="660"/>
      <c r="M948" s="660"/>
      <c r="N948" s="660"/>
      <c r="O948" s="660"/>
      <c r="P948" s="660"/>
      <c r="Q948" s="660">
        <f t="shared" si="295"/>
        <v>3.4365254673056462</v>
      </c>
      <c r="R948" s="660">
        <f t="shared" si="296"/>
        <v>5.9972278726579678</v>
      </c>
    </row>
    <row r="949" spans="6:18" s="576" customFormat="1" outlineLevel="1">
      <c r="F949" s="520" t="s">
        <v>1613</v>
      </c>
      <c r="G949" s="502"/>
      <c r="H949" s="502"/>
      <c r="I949" s="660"/>
      <c r="J949" s="660"/>
      <c r="K949" s="665"/>
      <c r="L949" s="660"/>
      <c r="M949" s="660"/>
      <c r="N949" s="660"/>
      <c r="O949" s="660"/>
      <c r="P949" s="660"/>
      <c r="Q949" s="660">
        <f t="shared" si="295"/>
        <v>0.5247635315630399</v>
      </c>
      <c r="R949" s="660">
        <f t="shared" si="296"/>
        <v>0.91578732879629932</v>
      </c>
    </row>
    <row r="950" spans="6:18" s="576" customFormat="1" outlineLevel="1">
      <c r="F950" s="520" t="s">
        <v>1612</v>
      </c>
      <c r="G950" s="502"/>
      <c r="H950" s="502"/>
      <c r="I950" s="660"/>
      <c r="J950" s="660"/>
      <c r="K950" s="665"/>
      <c r="L950" s="660"/>
      <c r="M950" s="660"/>
      <c r="N950" s="660"/>
      <c r="O950" s="660"/>
      <c r="P950" s="660"/>
      <c r="Q950" s="660">
        <f t="shared" si="295"/>
        <v>0</v>
      </c>
      <c r="R950" s="660">
        <f t="shared" si="296"/>
        <v>0</v>
      </c>
    </row>
    <row r="951" spans="6:18" s="576" customFormat="1" outlineLevel="1">
      <c r="F951" s="520" t="s">
        <v>1300</v>
      </c>
      <c r="G951" s="502"/>
      <c r="H951" s="502"/>
      <c r="I951" s="660"/>
      <c r="J951" s="660"/>
      <c r="K951" s="665"/>
      <c r="L951" s="660"/>
      <c r="M951" s="660"/>
      <c r="N951" s="660"/>
      <c r="O951" s="660"/>
      <c r="P951" s="660"/>
      <c r="Q951" s="660">
        <f t="shared" si="295"/>
        <v>2.6121057643647094</v>
      </c>
      <c r="R951" s="660">
        <f t="shared" si="296"/>
        <v>4.5584977167827558</v>
      </c>
    </row>
    <row r="952" spans="6:18" s="576" customFormat="1" outlineLevel="1">
      <c r="F952" s="520" t="s">
        <v>1611</v>
      </c>
      <c r="G952" s="502"/>
      <c r="H952" s="502"/>
      <c r="I952" s="660"/>
      <c r="J952" s="660"/>
      <c r="K952" s="665"/>
      <c r="L952" s="660"/>
      <c r="M952" s="660"/>
      <c r="N952" s="660"/>
      <c r="O952" s="660"/>
      <c r="P952" s="660"/>
      <c r="Q952" s="660">
        <f t="shared" si="295"/>
        <v>0.45540636417035013</v>
      </c>
      <c r="R952" s="660">
        <f t="shared" si="296"/>
        <v>0.79474916352928537</v>
      </c>
    </row>
    <row r="953" spans="6:18" s="576" customFormat="1" outlineLevel="1">
      <c r="F953" s="520" t="s">
        <v>1295</v>
      </c>
      <c r="G953" s="502"/>
      <c r="H953" s="502"/>
      <c r="I953" s="660"/>
      <c r="J953" s="660"/>
      <c r="K953" s="665"/>
      <c r="L953" s="660"/>
      <c r="M953" s="660"/>
      <c r="N953" s="660"/>
      <c r="O953" s="660"/>
      <c r="P953" s="660"/>
      <c r="Q953" s="660">
        <f t="shared" si="295"/>
        <v>0.1880172495323891</v>
      </c>
      <c r="R953" s="660">
        <f t="shared" si="296"/>
        <v>0.32811696004109503</v>
      </c>
    </row>
    <row r="954" spans="6:18" s="576" customFormat="1" outlineLevel="1">
      <c r="F954" s="520" t="s">
        <v>1299</v>
      </c>
      <c r="G954" s="502"/>
      <c r="H954" s="502"/>
      <c r="I954" s="660"/>
      <c r="J954" s="660"/>
      <c r="K954" s="665"/>
      <c r="L954" s="660"/>
      <c r="M954" s="660"/>
      <c r="N954" s="660"/>
      <c r="O954" s="660"/>
      <c r="P954" s="660"/>
      <c r="Q954" s="660">
        <f t="shared" si="295"/>
        <v>0</v>
      </c>
      <c r="R954" s="660">
        <f t="shared" si="296"/>
        <v>0</v>
      </c>
    </row>
    <row r="955" spans="6:18" s="576" customFormat="1" outlineLevel="1">
      <c r="F955" s="520" t="s">
        <v>1934</v>
      </c>
      <c r="G955" s="502"/>
      <c r="H955" s="502"/>
      <c r="I955" s="660"/>
      <c r="J955" s="660"/>
      <c r="K955" s="665"/>
      <c r="L955" s="660"/>
      <c r="M955" s="660"/>
      <c r="N955" s="660"/>
      <c r="O955" s="660"/>
      <c r="P955" s="660"/>
      <c r="Q955" s="660">
        <f t="shared" si="295"/>
        <v>1.4435830466300625E-2</v>
      </c>
      <c r="R955" s="660">
        <f t="shared" si="296"/>
        <v>2.5192586425189779E-2</v>
      </c>
    </row>
    <row r="956" spans="6:18" s="576" customFormat="1" outlineLevel="1">
      <c r="F956" s="520" t="s">
        <v>1296</v>
      </c>
      <c r="G956" s="502"/>
      <c r="H956" s="502"/>
      <c r="I956" s="660"/>
      <c r="J956" s="660"/>
      <c r="K956" s="665"/>
      <c r="L956" s="660"/>
      <c r="M956" s="660"/>
      <c r="N956" s="660"/>
      <c r="O956" s="660"/>
      <c r="P956" s="660"/>
      <c r="Q956" s="660">
        <f t="shared" si="295"/>
        <v>0</v>
      </c>
      <c r="R956" s="660">
        <f t="shared" si="296"/>
        <v>0</v>
      </c>
    </row>
    <row r="957" spans="6:18" s="576" customFormat="1" outlineLevel="1">
      <c r="F957" s="572" t="s">
        <v>1897</v>
      </c>
      <c r="G957" s="573"/>
      <c r="H957" s="573"/>
      <c r="I957" s="703"/>
      <c r="J957" s="703"/>
      <c r="K957" s="704"/>
      <c r="L957" s="703"/>
      <c r="M957" s="703"/>
      <c r="N957" s="703"/>
      <c r="O957" s="703"/>
      <c r="P957" s="703"/>
      <c r="Q957" s="703">
        <f t="shared" si="295"/>
        <v>0.14126634269677035</v>
      </c>
      <c r="R957" s="703">
        <f t="shared" si="296"/>
        <v>0.24652994891196381</v>
      </c>
    </row>
    <row r="958" spans="6:18" s="576" customFormat="1" outlineLevel="1">
      <c r="F958" s="576" t="s">
        <v>1189</v>
      </c>
      <c r="I958" s="677"/>
      <c r="J958" s="677"/>
      <c r="K958" s="677"/>
      <c r="L958" s="677"/>
      <c r="M958" s="677"/>
      <c r="N958" s="562">
        <v>2.1000000000000001E-2</v>
      </c>
      <c r="O958" s="562">
        <v>1.6E-2</v>
      </c>
      <c r="P958" s="562">
        <v>0.02</v>
      </c>
      <c r="Q958" s="562">
        <v>1.7000000000000001E-2</v>
      </c>
      <c r="R958" s="562">
        <v>1.8000000000000002E-2</v>
      </c>
    </row>
    <row r="959" spans="6:18" s="576" customFormat="1" outlineLevel="1"/>
    <row r="960" spans="6:18" s="576" customFormat="1" outlineLevel="1"/>
    <row r="961" spans="5:18" s="576" customFormat="1" outlineLevel="1"/>
    <row r="962" spans="5:18" s="576" customFormat="1" outlineLevel="1">
      <c r="F962" s="507" t="s">
        <v>2304</v>
      </c>
      <c r="G962" s="502"/>
      <c r="H962" s="502"/>
      <c r="I962" s="660"/>
      <c r="J962" s="660"/>
      <c r="K962" s="660"/>
      <c r="L962" s="660"/>
      <c r="M962" s="660"/>
      <c r="N962" s="660"/>
      <c r="O962" s="660"/>
      <c r="P962" s="660"/>
      <c r="Q962" s="660"/>
      <c r="R962" s="660"/>
    </row>
    <row r="963" spans="5:18" s="576" customFormat="1" outlineLevel="1">
      <c r="F963" s="546" t="s">
        <v>2093</v>
      </c>
      <c r="G963" s="547"/>
      <c r="H963" s="512"/>
      <c r="I963" s="513" t="s">
        <v>2047</v>
      </c>
      <c r="J963" s="513" t="s">
        <v>2048</v>
      </c>
      <c r="K963" s="514" t="s">
        <v>2049</v>
      </c>
      <c r="L963" s="513"/>
      <c r="M963" s="513"/>
      <c r="N963" s="571" t="s">
        <v>2050</v>
      </c>
      <c r="O963" s="571" t="s">
        <v>2051</v>
      </c>
      <c r="P963" s="571" t="s">
        <v>2052</v>
      </c>
      <c r="Q963" s="571" t="s">
        <v>2053</v>
      </c>
      <c r="R963" s="571" t="s">
        <v>2054</v>
      </c>
    </row>
    <row r="964" spans="5:18" s="576" customFormat="1" outlineLevel="1">
      <c r="E964" s="576" t="s">
        <v>1976</v>
      </c>
      <c r="F964" s="548" t="s">
        <v>1619</v>
      </c>
      <c r="G964" s="539"/>
      <c r="H964" s="539"/>
      <c r="I964" s="663">
        <v>0</v>
      </c>
      <c r="J964" s="663">
        <v>0</v>
      </c>
      <c r="K964" s="664"/>
      <c r="L964" s="663"/>
      <c r="M964" s="663"/>
      <c r="N964" s="663"/>
      <c r="O964" s="663"/>
      <c r="P964" s="663"/>
      <c r="Q964" s="663">
        <f>SUM(Q965:Q981)</f>
        <v>8.8422695117380137</v>
      </c>
      <c r="R964" s="663">
        <f>SUM(R965:R981)</f>
        <v>108.0171643553916</v>
      </c>
    </row>
    <row r="965" spans="5:18" s="576" customFormat="1" outlineLevel="1">
      <c r="F965" s="520" t="s">
        <v>608</v>
      </c>
      <c r="G965" s="502"/>
      <c r="H965" s="502"/>
      <c r="I965" s="660"/>
      <c r="J965" s="660"/>
      <c r="K965" s="665"/>
      <c r="L965" s="660"/>
      <c r="M965" s="660"/>
      <c r="N965" s="660"/>
      <c r="O965" s="660"/>
      <c r="P965" s="660"/>
      <c r="Q965" s="660">
        <f>Q773/12</f>
        <v>1.6713083026269</v>
      </c>
      <c r="R965" s="660">
        <f>R773</f>
        <v>20.416702224890209</v>
      </c>
    </row>
    <row r="966" spans="5:18" s="576" customFormat="1" outlineLevel="1">
      <c r="F966" s="520" t="s">
        <v>1896</v>
      </c>
      <c r="G966" s="502"/>
      <c r="H966" s="502"/>
      <c r="I966" s="660"/>
      <c r="J966" s="660"/>
      <c r="K966" s="665"/>
      <c r="L966" s="660"/>
      <c r="M966" s="660"/>
      <c r="N966" s="660"/>
      <c r="O966" s="660"/>
      <c r="P966" s="660"/>
      <c r="Q966" s="660">
        <f t="shared" ref="Q966:Q981" si="297">Q774/12</f>
        <v>0</v>
      </c>
      <c r="R966" s="660">
        <f t="shared" ref="R966:R981" si="298">R774</f>
        <v>0</v>
      </c>
    </row>
    <row r="967" spans="5:18" s="576" customFormat="1" outlineLevel="1">
      <c r="F967" s="520" t="s">
        <v>2290</v>
      </c>
      <c r="G967" s="502"/>
      <c r="H967" s="502"/>
      <c r="I967" s="660"/>
      <c r="J967" s="660"/>
      <c r="K967" s="665"/>
      <c r="L967" s="660"/>
      <c r="M967" s="660"/>
      <c r="N967" s="660"/>
      <c r="O967" s="660"/>
      <c r="P967" s="660"/>
      <c r="Q967" s="660">
        <f t="shared" si="297"/>
        <v>4.5576175247059272</v>
      </c>
      <c r="R967" s="660">
        <f t="shared" si="298"/>
        <v>55.675855681807604</v>
      </c>
    </row>
    <row r="968" spans="5:18" s="576" customFormat="1" outlineLevel="1">
      <c r="F968" s="520" t="s">
        <v>1297</v>
      </c>
      <c r="G968" s="502"/>
      <c r="H968" s="502"/>
      <c r="I968" s="660"/>
      <c r="J968" s="660"/>
      <c r="K968" s="665"/>
      <c r="L968" s="660"/>
      <c r="M968" s="660"/>
      <c r="N968" s="660"/>
      <c r="O968" s="660"/>
      <c r="P968" s="660"/>
      <c r="Q968" s="660">
        <f t="shared" si="297"/>
        <v>1.5332911571367387</v>
      </c>
      <c r="R968" s="660">
        <f t="shared" si="298"/>
        <v>18.7306847755824</v>
      </c>
    </row>
    <row r="969" spans="5:18" s="576" customFormat="1" outlineLevel="1">
      <c r="F969" s="520" t="s">
        <v>1893</v>
      </c>
      <c r="G969" s="502"/>
      <c r="H969" s="502"/>
      <c r="I969" s="660"/>
      <c r="J969" s="660"/>
      <c r="K969" s="665"/>
      <c r="L969" s="660"/>
      <c r="M969" s="660"/>
      <c r="N969" s="660"/>
      <c r="O969" s="660"/>
      <c r="P969" s="660"/>
      <c r="Q969" s="660">
        <f t="shared" si="297"/>
        <v>2.6835305825704675E-2</v>
      </c>
      <c r="R969" s="660">
        <f t="shared" si="298"/>
        <v>0.32782009596680833</v>
      </c>
    </row>
    <row r="970" spans="5:18" s="576" customFormat="1" outlineLevel="1">
      <c r="F970" s="520" t="s">
        <v>1933</v>
      </c>
      <c r="G970" s="502"/>
      <c r="H970" s="502"/>
      <c r="I970" s="660"/>
      <c r="J970" s="660"/>
      <c r="K970" s="665"/>
      <c r="L970" s="660"/>
      <c r="M970" s="660"/>
      <c r="N970" s="660"/>
      <c r="O970" s="660"/>
      <c r="P970" s="660"/>
      <c r="Q970" s="660">
        <f t="shared" si="297"/>
        <v>0</v>
      </c>
      <c r="R970" s="660">
        <f t="shared" si="298"/>
        <v>0</v>
      </c>
    </row>
    <row r="971" spans="5:18" s="576" customFormat="1" outlineLevel="1">
      <c r="F971" s="520" t="s">
        <v>1615</v>
      </c>
      <c r="G971" s="502"/>
      <c r="H971" s="502"/>
      <c r="I971" s="660"/>
      <c r="J971" s="660"/>
      <c r="K971" s="665"/>
      <c r="L971" s="660"/>
      <c r="M971" s="660"/>
      <c r="N971" s="660"/>
      <c r="O971" s="660"/>
      <c r="P971" s="660"/>
      <c r="Q971" s="660">
        <f t="shared" si="297"/>
        <v>0</v>
      </c>
      <c r="R971" s="660">
        <f t="shared" si="298"/>
        <v>0</v>
      </c>
    </row>
    <row r="972" spans="5:18" s="576" customFormat="1" outlineLevel="1">
      <c r="F972" s="520" t="s">
        <v>1298</v>
      </c>
      <c r="G972" s="502"/>
      <c r="H972" s="502"/>
      <c r="I972" s="660"/>
      <c r="J972" s="660"/>
      <c r="K972" s="665"/>
      <c r="L972" s="660"/>
      <c r="M972" s="660"/>
      <c r="N972" s="660"/>
      <c r="O972" s="660"/>
      <c r="P972" s="660"/>
      <c r="Q972" s="660">
        <f t="shared" si="297"/>
        <v>0.49093220961509232</v>
      </c>
      <c r="R972" s="660">
        <f t="shared" si="298"/>
        <v>5.9972278726579678</v>
      </c>
    </row>
    <row r="973" spans="5:18" s="576" customFormat="1" outlineLevel="1">
      <c r="F973" s="520" t="s">
        <v>1613</v>
      </c>
      <c r="G973" s="502"/>
      <c r="H973" s="502"/>
      <c r="I973" s="660"/>
      <c r="J973" s="660"/>
      <c r="K973" s="665"/>
      <c r="L973" s="660"/>
      <c r="M973" s="660"/>
      <c r="N973" s="660"/>
      <c r="O973" s="660"/>
      <c r="P973" s="660"/>
      <c r="Q973" s="660">
        <f t="shared" si="297"/>
        <v>7.4966218794719985E-2</v>
      </c>
      <c r="R973" s="660">
        <f t="shared" si="298"/>
        <v>0.91578732879629932</v>
      </c>
    </row>
    <row r="974" spans="5:18" s="576" customFormat="1" outlineLevel="1">
      <c r="F974" s="520" t="s">
        <v>1612</v>
      </c>
      <c r="G974" s="502"/>
      <c r="H974" s="502"/>
      <c r="I974" s="660"/>
      <c r="J974" s="660"/>
      <c r="K974" s="665"/>
      <c r="L974" s="660"/>
      <c r="M974" s="660"/>
      <c r="N974" s="660"/>
      <c r="O974" s="660"/>
      <c r="P974" s="660"/>
      <c r="Q974" s="660">
        <f t="shared" si="297"/>
        <v>0</v>
      </c>
      <c r="R974" s="660">
        <f t="shared" si="298"/>
        <v>0</v>
      </c>
    </row>
    <row r="975" spans="5:18" s="576" customFormat="1" outlineLevel="1">
      <c r="F975" s="520" t="s">
        <v>1300</v>
      </c>
      <c r="G975" s="502"/>
      <c r="H975" s="502"/>
      <c r="I975" s="660"/>
      <c r="J975" s="660"/>
      <c r="K975" s="665"/>
      <c r="L975" s="660"/>
      <c r="M975" s="660"/>
      <c r="N975" s="660"/>
      <c r="O975" s="660"/>
      <c r="P975" s="660"/>
      <c r="Q975" s="660">
        <f t="shared" si="297"/>
        <v>0.37315796633781567</v>
      </c>
      <c r="R975" s="660">
        <f t="shared" si="298"/>
        <v>4.5584977167827558</v>
      </c>
    </row>
    <row r="976" spans="5:18" s="576" customFormat="1" outlineLevel="1">
      <c r="F976" s="520" t="s">
        <v>1611</v>
      </c>
      <c r="G976" s="502"/>
      <c r="H976" s="502"/>
      <c r="I976" s="660"/>
      <c r="J976" s="660"/>
      <c r="K976" s="665"/>
      <c r="L976" s="660"/>
      <c r="M976" s="660"/>
      <c r="N976" s="660"/>
      <c r="O976" s="660"/>
      <c r="P976" s="660"/>
      <c r="Q976" s="660">
        <f t="shared" si="297"/>
        <v>6.5058052024335733E-2</v>
      </c>
      <c r="R976" s="660">
        <f t="shared" si="298"/>
        <v>0.79474916352928537</v>
      </c>
    </row>
    <row r="977" spans="6:18" s="576" customFormat="1" outlineLevel="1">
      <c r="F977" s="520" t="s">
        <v>1295</v>
      </c>
      <c r="G977" s="502"/>
      <c r="H977" s="502"/>
      <c r="I977" s="660"/>
      <c r="J977" s="660"/>
      <c r="K977" s="665"/>
      <c r="L977" s="660"/>
      <c r="M977" s="660"/>
      <c r="N977" s="660"/>
      <c r="O977" s="660"/>
      <c r="P977" s="660"/>
      <c r="Q977" s="660">
        <f t="shared" si="297"/>
        <v>2.6859607076055586E-2</v>
      </c>
      <c r="R977" s="660">
        <f t="shared" si="298"/>
        <v>0.32811696004109503</v>
      </c>
    </row>
    <row r="978" spans="6:18" s="576" customFormat="1" outlineLevel="1">
      <c r="F978" s="520" t="s">
        <v>1299</v>
      </c>
      <c r="G978" s="502"/>
      <c r="H978" s="502"/>
      <c r="I978" s="660"/>
      <c r="J978" s="660"/>
      <c r="K978" s="665"/>
      <c r="L978" s="660"/>
      <c r="M978" s="660"/>
      <c r="N978" s="660"/>
      <c r="O978" s="660"/>
      <c r="P978" s="660"/>
      <c r="Q978" s="660">
        <f t="shared" si="297"/>
        <v>0</v>
      </c>
      <c r="R978" s="660">
        <f t="shared" si="298"/>
        <v>0</v>
      </c>
    </row>
    <row r="979" spans="6:18" s="576" customFormat="1" outlineLevel="1">
      <c r="F979" s="520" t="s">
        <v>1934</v>
      </c>
      <c r="G979" s="502"/>
      <c r="H979" s="502"/>
      <c r="I979" s="660"/>
      <c r="J979" s="660"/>
      <c r="K979" s="665"/>
      <c r="L979" s="660"/>
      <c r="M979" s="660"/>
      <c r="N979" s="660"/>
      <c r="O979" s="660"/>
      <c r="P979" s="660"/>
      <c r="Q979" s="660">
        <f t="shared" si="297"/>
        <v>2.0622614951858035E-3</v>
      </c>
      <c r="R979" s="660">
        <f t="shared" si="298"/>
        <v>2.5192586425189779E-2</v>
      </c>
    </row>
    <row r="980" spans="6:18" s="576" customFormat="1" outlineLevel="1">
      <c r="F980" s="520" t="s">
        <v>1296</v>
      </c>
      <c r="G980" s="502"/>
      <c r="H980" s="502"/>
      <c r="I980" s="660"/>
      <c r="J980" s="660"/>
      <c r="K980" s="665"/>
      <c r="L980" s="660"/>
      <c r="M980" s="660"/>
      <c r="N980" s="660"/>
      <c r="O980" s="660"/>
      <c r="P980" s="660"/>
      <c r="Q980" s="660">
        <f t="shared" si="297"/>
        <v>0</v>
      </c>
      <c r="R980" s="660">
        <f t="shared" si="298"/>
        <v>0</v>
      </c>
    </row>
    <row r="981" spans="6:18" s="576" customFormat="1" outlineLevel="1">
      <c r="F981" s="572" t="s">
        <v>1897</v>
      </c>
      <c r="G981" s="573"/>
      <c r="H981" s="573"/>
      <c r="I981" s="703"/>
      <c r="J981" s="703"/>
      <c r="K981" s="704"/>
      <c r="L981" s="703"/>
      <c r="M981" s="703"/>
      <c r="N981" s="703"/>
      <c r="O981" s="703"/>
      <c r="P981" s="703"/>
      <c r="Q981" s="703">
        <f t="shared" si="297"/>
        <v>2.0180906099538622E-2</v>
      </c>
      <c r="R981" s="703">
        <f t="shared" si="298"/>
        <v>0.24652994891196381</v>
      </c>
    </row>
    <row r="982" spans="6:18" s="576" customFormat="1" outlineLevel="1">
      <c r="F982" s="576" t="s">
        <v>1189</v>
      </c>
      <c r="I982" s="677"/>
      <c r="J982" s="677"/>
      <c r="K982" s="677"/>
      <c r="L982" s="677"/>
      <c r="M982" s="677"/>
      <c r="N982" s="562">
        <v>2.1000000000000001E-2</v>
      </c>
      <c r="O982" s="562">
        <v>1.6E-2</v>
      </c>
      <c r="P982" s="562">
        <v>0.02</v>
      </c>
      <c r="Q982" s="562">
        <v>1.7000000000000001E-2</v>
      </c>
      <c r="R982" s="562">
        <v>1.8000000000000002E-2</v>
      </c>
    </row>
    <row r="983" spans="6:18" s="576" customFormat="1" outlineLevel="1"/>
    <row r="984" spans="6:18" s="576" customFormat="1" outlineLevel="1"/>
    <row r="985" spans="6:18" s="576" customFormat="1" outlineLevel="1"/>
    <row r="986" spans="6:18" s="576" customFormat="1" outlineLevel="1"/>
    <row r="987" spans="6:18" outlineLevel="1"/>
    <row r="995" spans="4:18">
      <c r="D995" s="502" t="s">
        <v>1652</v>
      </c>
      <c r="F995" s="570" t="s">
        <v>2305</v>
      </c>
      <c r="I995" s="660"/>
      <c r="J995" s="660"/>
      <c r="K995" s="660"/>
      <c r="L995" s="660"/>
      <c r="M995" s="660"/>
      <c r="N995" s="660"/>
      <c r="O995" s="660"/>
      <c r="P995" s="660"/>
      <c r="Q995" s="660"/>
      <c r="R995" s="660"/>
    </row>
    <row r="996" spans="4:18">
      <c r="F996" s="546" t="s">
        <v>2093</v>
      </c>
      <c r="G996" s="547"/>
      <c r="H996" s="512"/>
      <c r="I996" s="661" t="s">
        <v>2047</v>
      </c>
      <c r="J996" s="661" t="s">
        <v>2048</v>
      </c>
      <c r="K996" s="662" t="s">
        <v>2049</v>
      </c>
      <c r="L996" s="661" t="s">
        <v>3118</v>
      </c>
      <c r="M996" s="661" t="s">
        <v>3120</v>
      </c>
      <c r="N996" s="632" t="s">
        <v>2050</v>
      </c>
      <c r="O996" s="632" t="s">
        <v>2051</v>
      </c>
      <c r="P996" s="632" t="s">
        <v>2052</v>
      </c>
      <c r="Q996" s="632" t="s">
        <v>2053</v>
      </c>
      <c r="R996" s="632" t="s">
        <v>2054</v>
      </c>
    </row>
    <row r="997" spans="4:18">
      <c r="F997" s="548" t="s">
        <v>1921</v>
      </c>
      <c r="G997" s="539"/>
      <c r="H997" s="539"/>
      <c r="I997" s="663">
        <v>0</v>
      </c>
      <c r="J997" s="663">
        <v>0</v>
      </c>
      <c r="K997" s="664">
        <f>SUM(K998:K999)</f>
        <v>1984.8739881714284</v>
      </c>
      <c r="L997" s="663">
        <f>SUM(L998:L999)</f>
        <v>1430.5429786666666</v>
      </c>
      <c r="M997" s="663">
        <f>SUM(M998:M999)</f>
        <v>945.41994919708304</v>
      </c>
      <c r="N997" s="663">
        <f>SUM(N998:N999)</f>
        <v>2375.9629278637494</v>
      </c>
      <c r="O997" s="663">
        <f t="shared" ref="O997:R997" si="299">SUM(O998:O999)</f>
        <v>2439.0613546083168</v>
      </c>
      <c r="P997" s="663">
        <f t="shared" si="299"/>
        <v>2432.1339080046132</v>
      </c>
      <c r="Q997" s="663">
        <f t="shared" si="299"/>
        <v>2470.7410210424327</v>
      </c>
      <c r="R997" s="663">
        <f t="shared" si="299"/>
        <v>2151.9684363967699</v>
      </c>
    </row>
    <row r="998" spans="4:18">
      <c r="F998" s="520" t="s">
        <v>1922</v>
      </c>
      <c r="G998" s="706"/>
      <c r="I998" s="660">
        <v>0</v>
      </c>
      <c r="J998" s="660">
        <v>0</v>
      </c>
      <c r="K998" s="665">
        <v>1688.130238742857</v>
      </c>
      <c r="L998" s="660">
        <f>'4. CAPEX+Dep'!L9</f>
        <v>868.111313</v>
      </c>
      <c r="M998" s="660">
        <f>'4. CAPEX+Dep'!M9</f>
        <v>833.05161486374971</v>
      </c>
      <c r="N998" s="660">
        <f>'4. CAPEX+Dep'!N21</f>
        <v>1701.1629278637497</v>
      </c>
      <c r="O998" s="660">
        <f>'4. CAPEX+Dep'!O21</f>
        <v>1936.2058546083169</v>
      </c>
      <c r="P998" s="660">
        <f>'4. CAPEX+Dep'!P21</f>
        <v>1929.2784080046133</v>
      </c>
      <c r="Q998" s="660">
        <f>'4. CAPEX+Dep'!Q21</f>
        <v>1967.8855210424329</v>
      </c>
      <c r="R998" s="660">
        <f>'4. CAPEX+Dep'!R21</f>
        <v>1776.4388943967701</v>
      </c>
    </row>
    <row r="999" spans="4:18">
      <c r="F999" s="572" t="s">
        <v>1923</v>
      </c>
      <c r="G999" s="573"/>
      <c r="H999" s="573"/>
      <c r="I999" s="703">
        <v>0</v>
      </c>
      <c r="J999" s="703">
        <v>0</v>
      </c>
      <c r="K999" s="704">
        <v>296.74374942857145</v>
      </c>
      <c r="L999" s="703">
        <f>'4. CAPEX+Dep'!L10</f>
        <v>562.43166566666662</v>
      </c>
      <c r="M999" s="703">
        <f>'4. CAPEX+Dep'!M10</f>
        <v>112.36833433333334</v>
      </c>
      <c r="N999" s="703">
        <f>'4. CAPEX+Dep'!N26</f>
        <v>674.8</v>
      </c>
      <c r="O999" s="703">
        <f>'4. CAPEX+Dep'!O26</f>
        <v>502.85550000000001</v>
      </c>
      <c r="P999" s="703">
        <f>'4. CAPEX+Dep'!P26</f>
        <v>502.85550000000001</v>
      </c>
      <c r="Q999" s="703">
        <f>'4. CAPEX+Dep'!Q26</f>
        <v>502.85550000000001</v>
      </c>
      <c r="R999" s="703">
        <f>'4. CAPEX+Dep'!R26</f>
        <v>375.52954199999999</v>
      </c>
    </row>
  </sheetData>
  <phoneticPr fontId="16" type="noConversion"/>
  <conditionalFormatting sqref="H2:R4">
    <cfRule type="containsText" dxfId="16" priority="1" operator="containsText" text="false">
      <formula>NOT(ISERROR(SEARCH("false",H2)))</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483FF-C4CD-446E-AFAC-1A08E2A556AD}">
  <sheetPr>
    <tabColor theme="1"/>
    <pageSetUpPr autoPageBreaks="0"/>
  </sheetPr>
  <dimension ref="B1:T338"/>
  <sheetViews>
    <sheetView showGridLines="0" topLeftCell="A205" zoomScaleNormal="100" workbookViewId="0">
      <selection activeCell="O241" sqref="O241"/>
    </sheetView>
  </sheetViews>
  <sheetFormatPr defaultColWidth="10" defaultRowHeight="12" outlineLevelRow="1"/>
  <cols>
    <col min="1" max="5" width="1.85546875" style="708" customWidth="1"/>
    <col min="6" max="6" width="33.85546875" style="708" customWidth="1"/>
    <col min="7" max="7" width="21" style="708" bestFit="1" customWidth="1"/>
    <col min="8" max="8" width="11.7109375" style="708" customWidth="1"/>
    <col min="9" max="10" width="17.28515625" style="708" customWidth="1"/>
    <col min="11" max="13" width="18" style="708" customWidth="1"/>
    <col min="14" max="14" width="18.42578125" style="708" bestFit="1" customWidth="1"/>
    <col min="15" max="15" width="18.42578125" style="708" customWidth="1"/>
    <col min="16" max="17" width="18.42578125" style="708" bestFit="1" customWidth="1"/>
    <col min="18" max="18" width="18.42578125" style="708" customWidth="1"/>
    <col min="19" max="19" width="9.85546875" style="502" customWidth="1"/>
    <col min="20" max="20" width="49.28515625" style="502" customWidth="1"/>
    <col min="21" max="16384" width="10" style="708"/>
  </cols>
  <sheetData>
    <row r="1" spans="2:20" s="502" customFormat="1" ht="26.25">
      <c r="B1" s="499" t="s">
        <v>2045</v>
      </c>
      <c r="C1" s="500"/>
      <c r="D1" s="500"/>
      <c r="E1" s="500"/>
      <c r="F1" s="500"/>
      <c r="G1" s="500"/>
      <c r="H1" s="500"/>
      <c r="I1" s="500"/>
      <c r="J1" s="500"/>
      <c r="K1" s="500"/>
      <c r="L1" s="500"/>
      <c r="M1" s="500"/>
      <c r="N1" s="500"/>
      <c r="O1" s="500"/>
      <c r="P1" s="500"/>
      <c r="Q1" s="500"/>
      <c r="R1" s="500"/>
      <c r="S1" s="501"/>
      <c r="T1" s="501"/>
    </row>
    <row r="2" spans="2:20" s="502" customFormat="1">
      <c r="B2" s="500" t="e">
        <v>#VALUE!</v>
      </c>
      <c r="C2" s="500"/>
      <c r="D2" s="500"/>
      <c r="E2" s="500"/>
      <c r="F2" s="500"/>
      <c r="G2" s="500"/>
      <c r="H2" s="503" t="s">
        <v>2046</v>
      </c>
      <c r="I2" s="504" t="s">
        <v>2047</v>
      </c>
      <c r="J2" s="504" t="s">
        <v>2048</v>
      </c>
      <c r="K2" s="504" t="s">
        <v>2049</v>
      </c>
      <c r="L2" s="504" t="s">
        <v>3123</v>
      </c>
      <c r="M2" s="505" t="s">
        <v>3120</v>
      </c>
      <c r="N2" s="505" t="s">
        <v>2050</v>
      </c>
      <c r="O2" s="505" t="s">
        <v>2051</v>
      </c>
      <c r="P2" s="505" t="s">
        <v>2052</v>
      </c>
      <c r="Q2" s="505" t="s">
        <v>2053</v>
      </c>
      <c r="R2" s="505" t="s">
        <v>2054</v>
      </c>
      <c r="S2" s="501"/>
      <c r="T2" s="501"/>
    </row>
    <row r="3" spans="2:20">
      <c r="B3" s="707"/>
      <c r="C3" s="707"/>
      <c r="D3" s="707"/>
      <c r="E3" s="707"/>
      <c r="F3" s="707"/>
      <c r="G3" s="707"/>
      <c r="H3" s="506" t="s">
        <v>2055</v>
      </c>
      <c r="I3" s="506">
        <v>44197</v>
      </c>
      <c r="J3" s="506">
        <v>44562</v>
      </c>
      <c r="K3" s="506">
        <v>44927</v>
      </c>
      <c r="L3" s="506">
        <v>45292</v>
      </c>
      <c r="M3" s="506">
        <f>L4</f>
        <v>45596</v>
      </c>
      <c r="N3" s="506">
        <v>45292</v>
      </c>
      <c r="O3" s="506">
        <v>45658</v>
      </c>
      <c r="P3" s="506">
        <v>46023</v>
      </c>
      <c r="Q3" s="506">
        <v>46388</v>
      </c>
      <c r="R3" s="506">
        <v>46753</v>
      </c>
    </row>
    <row r="4" spans="2:20">
      <c r="B4" s="707"/>
      <c r="C4" s="707"/>
      <c r="D4" s="707"/>
      <c r="E4" s="707"/>
      <c r="F4" s="707"/>
      <c r="G4" s="707"/>
      <c r="H4" s="506" t="s">
        <v>2056</v>
      </c>
      <c r="I4" s="506">
        <v>44561</v>
      </c>
      <c r="J4" s="506">
        <v>44926</v>
      </c>
      <c r="K4" s="506">
        <v>45291</v>
      </c>
      <c r="L4" s="506">
        <v>45596</v>
      </c>
      <c r="M4" s="506">
        <f>N4</f>
        <v>45657</v>
      </c>
      <c r="N4" s="506">
        <v>45657</v>
      </c>
      <c r="O4" s="506">
        <v>46022</v>
      </c>
      <c r="P4" s="506">
        <v>46387</v>
      </c>
      <c r="Q4" s="506">
        <v>46752</v>
      </c>
      <c r="R4" s="506">
        <v>47118</v>
      </c>
    </row>
    <row r="5" spans="2:20">
      <c r="B5" s="707"/>
      <c r="C5" s="707"/>
      <c r="D5" s="707"/>
      <c r="E5" s="707"/>
      <c r="F5" s="707"/>
      <c r="G5" s="707"/>
      <c r="H5" s="707"/>
      <c r="I5" s="707"/>
      <c r="J5" s="707"/>
      <c r="K5" s="707"/>
      <c r="L5" s="500"/>
      <c r="M5" s="500"/>
      <c r="N5" s="707"/>
      <c r="O5" s="707"/>
      <c r="P5" s="707"/>
      <c r="Q5" s="707"/>
      <c r="R5" s="707"/>
    </row>
    <row r="6" spans="2:20">
      <c r="L6" s="502"/>
      <c r="M6" s="502"/>
    </row>
    <row r="7" spans="2:20" s="709" customFormat="1" ht="12" customHeight="1">
      <c r="F7" s="710" t="s">
        <v>2058</v>
      </c>
      <c r="G7" s="711"/>
      <c r="H7" s="711"/>
      <c r="I7" s="513" t="s">
        <v>2047</v>
      </c>
      <c r="J7" s="513" t="s">
        <v>2048</v>
      </c>
      <c r="K7" s="514" t="s">
        <v>2049</v>
      </c>
      <c r="L7" s="513" t="s">
        <v>3118</v>
      </c>
      <c r="M7" s="515" t="s">
        <v>3120</v>
      </c>
      <c r="N7" s="610" t="s">
        <v>2050</v>
      </c>
      <c r="O7" s="610" t="s">
        <v>2051</v>
      </c>
      <c r="P7" s="610" t="s">
        <v>2052</v>
      </c>
      <c r="Q7" s="610" t="s">
        <v>2053</v>
      </c>
      <c r="R7" s="610" t="s">
        <v>2054</v>
      </c>
      <c r="S7" s="507"/>
      <c r="T7" s="510" t="s">
        <v>2057</v>
      </c>
    </row>
    <row r="8" spans="2:20">
      <c r="F8" s="709" t="s">
        <v>1921</v>
      </c>
      <c r="I8" s="712">
        <v>0</v>
      </c>
      <c r="J8" s="712">
        <v>0</v>
      </c>
      <c r="K8" s="713">
        <f>SUM(K9:K10)</f>
        <v>1984.8739881714284</v>
      </c>
      <c r="L8" s="712">
        <f t="shared" ref="L8:M8" si="0">SUM(L9:L10)</f>
        <v>1430.5429786666666</v>
      </c>
      <c r="M8" s="712">
        <f t="shared" si="0"/>
        <v>945.41994919708304</v>
      </c>
      <c r="N8" s="712">
        <f>SUM(N9:N10)</f>
        <v>2375.9629278637494</v>
      </c>
      <c r="O8" s="712">
        <f t="shared" ref="O8:R8" si="1">SUM(O9:O10)</f>
        <v>2439.0613546083168</v>
      </c>
      <c r="P8" s="712">
        <f t="shared" si="1"/>
        <v>2432.1339080046132</v>
      </c>
      <c r="Q8" s="712">
        <f t="shared" si="1"/>
        <v>2470.7410210424327</v>
      </c>
      <c r="R8" s="712">
        <f t="shared" si="1"/>
        <v>2151.9684363967699</v>
      </c>
      <c r="S8" s="507"/>
      <c r="T8" s="519" t="s">
        <v>2355</v>
      </c>
    </row>
    <row r="9" spans="2:20">
      <c r="F9" s="714" t="s">
        <v>1922</v>
      </c>
      <c r="G9" s="709"/>
      <c r="H9" s="709"/>
      <c r="I9" s="715">
        <v>0</v>
      </c>
      <c r="J9" s="715">
        <v>0</v>
      </c>
      <c r="K9" s="716">
        <v>1688.130238742857</v>
      </c>
      <c r="L9" s="715">
        <f t="shared" ref="L9" si="2">L21</f>
        <v>868.111313</v>
      </c>
      <c r="M9" s="715">
        <f>N9-L9</f>
        <v>833.05161486374971</v>
      </c>
      <c r="N9" s="715">
        <f>N21</f>
        <v>1701.1629278637497</v>
      </c>
      <c r="O9" s="715">
        <f t="shared" ref="O9:R9" si="3">O21</f>
        <v>1936.2058546083169</v>
      </c>
      <c r="P9" s="715">
        <f t="shared" si="3"/>
        <v>1929.2784080046133</v>
      </c>
      <c r="Q9" s="715">
        <f t="shared" si="3"/>
        <v>1967.8855210424329</v>
      </c>
      <c r="R9" s="715">
        <f t="shared" si="3"/>
        <v>1776.4388943967701</v>
      </c>
      <c r="T9" s="800" t="s">
        <v>2356</v>
      </c>
    </row>
    <row r="10" spans="2:20">
      <c r="F10" s="717" t="s">
        <v>2306</v>
      </c>
      <c r="G10" s="718"/>
      <c r="H10" s="718"/>
      <c r="I10" s="719">
        <v>0</v>
      </c>
      <c r="J10" s="719">
        <v>0</v>
      </c>
      <c r="K10" s="720">
        <v>296.74374942857145</v>
      </c>
      <c r="L10" s="719">
        <f t="shared" ref="L10" si="4">L26</f>
        <v>562.43166566666662</v>
      </c>
      <c r="M10" s="723">
        <f>N10-L10</f>
        <v>112.36833433333334</v>
      </c>
      <c r="N10" s="719">
        <f>N26</f>
        <v>674.8</v>
      </c>
      <c r="O10" s="719">
        <f t="shared" ref="O10:R10" si="5">O26</f>
        <v>502.85550000000001</v>
      </c>
      <c r="P10" s="719">
        <f t="shared" si="5"/>
        <v>502.85550000000001</v>
      </c>
      <c r="Q10" s="719">
        <f t="shared" si="5"/>
        <v>502.85550000000001</v>
      </c>
      <c r="R10" s="719">
        <f t="shared" si="5"/>
        <v>375.52954199999999</v>
      </c>
      <c r="T10" s="800" t="s">
        <v>2357</v>
      </c>
    </row>
    <row r="11" spans="2:20">
      <c r="F11" s="709" t="s">
        <v>73</v>
      </c>
      <c r="I11" s="712">
        <f>SUM(I12:I13)</f>
        <v>1734.087593</v>
      </c>
      <c r="J11" s="712">
        <f>SUM(J12:J13)</f>
        <v>1584.4945640000001</v>
      </c>
      <c r="K11" s="713">
        <f>SUM(K12:K13)</f>
        <v>5506.666596</v>
      </c>
      <c r="L11" s="712">
        <f t="shared" ref="L11:M11" si="6">SUM(L12:L13)</f>
        <v>2489.7732143079998</v>
      </c>
      <c r="M11" s="712">
        <f t="shared" si="6"/>
        <v>0</v>
      </c>
      <c r="N11" s="712">
        <f>SUM(N12:N13)</f>
        <v>2489.7732143079998</v>
      </c>
      <c r="O11" s="712">
        <f t="shared" ref="O11:R11" si="7">SUM(O12:O13)</f>
        <v>4574.5979054978561</v>
      </c>
      <c r="P11" s="712">
        <f t="shared" si="7"/>
        <v>2377.7642004812533</v>
      </c>
      <c r="Q11" s="712">
        <f t="shared" si="7"/>
        <v>2414.7345204914336</v>
      </c>
      <c r="R11" s="712">
        <f t="shared" si="7"/>
        <v>0</v>
      </c>
      <c r="T11" s="510"/>
    </row>
    <row r="12" spans="2:20">
      <c r="F12" s="714" t="s">
        <v>1922</v>
      </c>
      <c r="I12" s="715">
        <v>1734.087593</v>
      </c>
      <c r="J12" s="715">
        <v>1584.4945640000001</v>
      </c>
      <c r="K12" s="716">
        <v>4331.3890959999999</v>
      </c>
      <c r="L12" s="715">
        <f>L135</f>
        <v>1150.7732143079998</v>
      </c>
      <c r="M12" s="715">
        <f>N12-L12</f>
        <v>0</v>
      </c>
      <c r="N12" s="715">
        <f>N135</f>
        <v>1150.7732143079998</v>
      </c>
      <c r="O12" s="715">
        <f t="shared" ref="O12:R12" si="8">O135</f>
        <v>4574.5979054978561</v>
      </c>
      <c r="P12" s="715">
        <f t="shared" si="8"/>
        <v>2377.7642004812533</v>
      </c>
      <c r="Q12" s="715">
        <f t="shared" si="8"/>
        <v>2414.7345204914336</v>
      </c>
      <c r="R12" s="715">
        <f t="shared" si="8"/>
        <v>0</v>
      </c>
      <c r="T12" s="510"/>
    </row>
    <row r="13" spans="2:20">
      <c r="F13" s="721" t="s">
        <v>2306</v>
      </c>
      <c r="G13" s="722"/>
      <c r="H13" s="722"/>
      <c r="I13" s="723">
        <v>0</v>
      </c>
      <c r="J13" s="723">
        <v>0</v>
      </c>
      <c r="K13" s="724">
        <v>1175.2775000000001</v>
      </c>
      <c r="L13" s="723">
        <f>L140</f>
        <v>1339</v>
      </c>
      <c r="M13" s="723">
        <f>N13-L13</f>
        <v>0</v>
      </c>
      <c r="N13" s="723">
        <f>N140</f>
        <v>1339</v>
      </c>
      <c r="O13" s="723">
        <f t="shared" ref="O13:R13" si="9">O140</f>
        <v>0</v>
      </c>
      <c r="P13" s="723">
        <f t="shared" si="9"/>
        <v>0</v>
      </c>
      <c r="Q13" s="723">
        <f t="shared" si="9"/>
        <v>0</v>
      </c>
      <c r="R13" s="723">
        <f t="shared" si="9"/>
        <v>0</v>
      </c>
      <c r="T13" s="510"/>
    </row>
    <row r="14" spans="2:20">
      <c r="I14" s="725"/>
      <c r="J14" s="725"/>
      <c r="K14" s="725" t="b">
        <v>1</v>
      </c>
      <c r="L14" s="725"/>
      <c r="M14" s="725"/>
      <c r="N14" s="726"/>
      <c r="O14" s="726"/>
      <c r="P14" s="726"/>
      <c r="Q14" s="726"/>
      <c r="R14" s="726"/>
      <c r="S14" s="536"/>
      <c r="T14" s="510"/>
    </row>
    <row r="15" spans="2:20">
      <c r="I15" s="725"/>
      <c r="J15" s="725"/>
      <c r="K15" s="725" t="b">
        <v>1</v>
      </c>
      <c r="L15" s="725"/>
      <c r="M15" s="725"/>
      <c r="N15" s="726"/>
      <c r="O15" s="726"/>
      <c r="P15" s="726"/>
      <c r="Q15" s="726"/>
      <c r="R15" s="726"/>
      <c r="S15" s="536"/>
      <c r="T15" s="510"/>
    </row>
    <row r="18" spans="5:18">
      <c r="E18" s="708" t="s">
        <v>1652</v>
      </c>
      <c r="F18" s="727" t="s">
        <v>2307</v>
      </c>
      <c r="G18" s="728"/>
      <c r="H18" s="728"/>
      <c r="I18" s="728"/>
      <c r="J18" s="728"/>
      <c r="K18" s="728"/>
      <c r="L18" s="728"/>
      <c r="M18" s="728"/>
      <c r="N18" s="729"/>
      <c r="O18" s="729"/>
      <c r="P18" s="502"/>
      <c r="Q18" s="728"/>
      <c r="R18" s="728"/>
    </row>
    <row r="19" spans="5:18">
      <c r="F19" s="546" t="s">
        <v>2093</v>
      </c>
      <c r="G19" s="512"/>
      <c r="H19" s="512"/>
      <c r="I19" s="513" t="s">
        <v>2047</v>
      </c>
      <c r="J19" s="513" t="s">
        <v>2048</v>
      </c>
      <c r="K19" s="514" t="s">
        <v>2049</v>
      </c>
      <c r="L19" s="513" t="s">
        <v>3118</v>
      </c>
      <c r="M19" s="515" t="s">
        <v>3120</v>
      </c>
      <c r="N19" s="515" t="s">
        <v>2050</v>
      </c>
      <c r="O19" s="515" t="s">
        <v>2051</v>
      </c>
      <c r="P19" s="515" t="s">
        <v>2052</v>
      </c>
      <c r="Q19" s="515" t="s">
        <v>2053</v>
      </c>
      <c r="R19" s="515" t="s">
        <v>2054</v>
      </c>
    </row>
    <row r="20" spans="5:18">
      <c r="F20" s="548" t="s">
        <v>1921</v>
      </c>
      <c r="G20" s="539"/>
      <c r="H20" s="539"/>
      <c r="I20" s="663"/>
      <c r="J20" s="663"/>
      <c r="K20" s="664">
        <f t="shared" ref="K20:R20" si="10">K21+K26</f>
        <v>1984.8739881714284</v>
      </c>
      <c r="L20" s="663">
        <f t="shared" si="10"/>
        <v>1430.5429786666666</v>
      </c>
      <c r="M20" s="663">
        <f t="shared" si="10"/>
        <v>799.82890979033311</v>
      </c>
      <c r="N20" s="663">
        <f t="shared" si="10"/>
        <v>2375.9629278637494</v>
      </c>
      <c r="O20" s="663">
        <f t="shared" si="10"/>
        <v>2439.0613546083168</v>
      </c>
      <c r="P20" s="663">
        <f t="shared" si="10"/>
        <v>2432.1339080046132</v>
      </c>
      <c r="Q20" s="663">
        <f t="shared" si="10"/>
        <v>2470.7410210424327</v>
      </c>
      <c r="R20" s="663">
        <f t="shared" si="10"/>
        <v>2151.9684363967699</v>
      </c>
    </row>
    <row r="21" spans="5:18">
      <c r="F21" s="730" t="s">
        <v>1922</v>
      </c>
      <c r="G21" s="731"/>
      <c r="H21" s="731"/>
      <c r="I21" s="732"/>
      <c r="J21" s="732"/>
      <c r="K21" s="733">
        <f>K34+K123</f>
        <v>1688.130238742857</v>
      </c>
      <c r="L21" s="732">
        <f>SUM(L22:L25)</f>
        <v>868.111313</v>
      </c>
      <c r="M21" s="732">
        <f>SUM(M22:M25)</f>
        <v>755.19557645699979</v>
      </c>
      <c r="N21" s="732">
        <f>SUM(N22:N25)</f>
        <v>1701.1629278637497</v>
      </c>
      <c r="O21" s="732">
        <f t="shared" ref="O21:R21" si="11">SUM(O22:O25)</f>
        <v>1936.2058546083169</v>
      </c>
      <c r="P21" s="732">
        <f t="shared" si="11"/>
        <v>1929.2784080046133</v>
      </c>
      <c r="Q21" s="732">
        <f t="shared" si="11"/>
        <v>1967.8855210424329</v>
      </c>
      <c r="R21" s="732">
        <f t="shared" si="11"/>
        <v>1776.4388943967701</v>
      </c>
    </row>
    <row r="22" spans="5:18">
      <c r="F22" s="734" t="s">
        <v>1890</v>
      </c>
      <c r="I22" s="735"/>
      <c r="J22" s="735"/>
      <c r="K22" s="736"/>
      <c r="L22" s="735">
        <f t="shared" ref="L22:R25" si="12">L35+L124</f>
        <v>130.25771</v>
      </c>
      <c r="M22" s="735">
        <f t="shared" si="12"/>
        <v>125.33844431599999</v>
      </c>
      <c r="N22" s="735">
        <f t="shared" si="12"/>
        <v>270.28275102275001</v>
      </c>
      <c r="O22" s="735">
        <f t="shared" si="12"/>
        <v>285.26379652782396</v>
      </c>
      <c r="P22" s="735">
        <f t="shared" si="12"/>
        <v>291.18275546565684</v>
      </c>
      <c r="Q22" s="735">
        <f t="shared" si="12"/>
        <v>315.33949860281172</v>
      </c>
      <c r="R22" s="735">
        <f t="shared" si="12"/>
        <v>289.39956477389046</v>
      </c>
    </row>
    <row r="23" spans="5:18">
      <c r="F23" s="734" t="s">
        <v>1978</v>
      </c>
      <c r="I23" s="735"/>
      <c r="J23" s="735"/>
      <c r="K23" s="736"/>
      <c r="L23" s="735">
        <f t="shared" si="12"/>
        <v>18.202446999999999</v>
      </c>
      <c r="M23" s="735">
        <f t="shared" si="12"/>
        <v>14.445926923000002</v>
      </c>
      <c r="N23" s="735">
        <f t="shared" si="12"/>
        <v>38.316965922999998</v>
      </c>
      <c r="O23" s="735">
        <f t="shared" si="12"/>
        <v>54.586146259727002</v>
      </c>
      <c r="P23" s="735">
        <f t="shared" si="12"/>
        <v>70.000342570526129</v>
      </c>
      <c r="Q23" s="735">
        <f t="shared" si="12"/>
        <v>89.849401950545712</v>
      </c>
      <c r="R23" s="735">
        <f t="shared" si="12"/>
        <v>90.24399806455699</v>
      </c>
    </row>
    <row r="24" spans="5:18">
      <c r="F24" s="734" t="s">
        <v>2341</v>
      </c>
      <c r="I24" s="735"/>
      <c r="J24" s="735"/>
      <c r="K24" s="736"/>
      <c r="L24" s="735">
        <f t="shared" si="12"/>
        <v>108.16051400000001</v>
      </c>
      <c r="M24" s="735">
        <f t="shared" si="12"/>
        <v>65.175058000000007</v>
      </c>
      <c r="N24" s="735">
        <f t="shared" si="12"/>
        <v>183.48754670000002</v>
      </c>
      <c r="O24" s="735">
        <f t="shared" si="12"/>
        <v>284.87091140000001</v>
      </c>
      <c r="P24" s="735">
        <f t="shared" si="12"/>
        <v>310.14323819999998</v>
      </c>
      <c r="Q24" s="735">
        <f t="shared" si="12"/>
        <v>276.75113699999997</v>
      </c>
      <c r="R24" s="735">
        <f t="shared" si="12"/>
        <v>228.751137</v>
      </c>
    </row>
    <row r="25" spans="5:18">
      <c r="F25" s="737" t="s">
        <v>1979</v>
      </c>
      <c r="G25" s="738"/>
      <c r="H25" s="738"/>
      <c r="I25" s="739"/>
      <c r="J25" s="739"/>
      <c r="K25" s="740"/>
      <c r="L25" s="739">
        <f t="shared" si="12"/>
        <v>611.49064199999998</v>
      </c>
      <c r="M25" s="739">
        <f t="shared" si="12"/>
        <v>550.23614721799981</v>
      </c>
      <c r="N25" s="739">
        <f t="shared" si="12"/>
        <v>1209.0756642179997</v>
      </c>
      <c r="O25" s="739">
        <f t="shared" si="12"/>
        <v>1311.485000420766</v>
      </c>
      <c r="P25" s="739">
        <f t="shared" si="12"/>
        <v>1257.9520717684304</v>
      </c>
      <c r="Q25" s="739">
        <f t="shared" si="12"/>
        <v>1285.9454834890755</v>
      </c>
      <c r="R25" s="739">
        <f t="shared" si="12"/>
        <v>1168.0441945583227</v>
      </c>
    </row>
    <row r="26" spans="5:18">
      <c r="F26" s="741" t="s">
        <v>1923</v>
      </c>
      <c r="G26" s="709"/>
      <c r="H26" s="709"/>
      <c r="I26" s="742"/>
      <c r="J26" s="742"/>
      <c r="K26" s="743">
        <f>K39</f>
        <v>296.74374942857145</v>
      </c>
      <c r="L26" s="742">
        <f t="shared" ref="L26:M26" si="13">L27</f>
        <v>562.43166566666662</v>
      </c>
      <c r="M26" s="742">
        <f t="shared" si="13"/>
        <v>44.633333333333354</v>
      </c>
      <c r="N26" s="742">
        <f>N27</f>
        <v>674.8</v>
      </c>
      <c r="O26" s="742">
        <f t="shared" ref="O26:R26" si="14">O27</f>
        <v>502.85550000000001</v>
      </c>
      <c r="P26" s="742">
        <f t="shared" si="14"/>
        <v>502.85550000000001</v>
      </c>
      <c r="Q26" s="742">
        <f t="shared" si="14"/>
        <v>502.85550000000001</v>
      </c>
      <c r="R26" s="742">
        <f t="shared" si="14"/>
        <v>375.52954199999999</v>
      </c>
    </row>
    <row r="27" spans="5:18">
      <c r="F27" s="744" t="s">
        <v>2308</v>
      </c>
      <c r="G27" s="722"/>
      <c r="H27" s="722"/>
      <c r="I27" s="745"/>
      <c r="J27" s="745"/>
      <c r="K27" s="746"/>
      <c r="L27" s="745">
        <f t="shared" ref="L27:R27" si="15">L40+L129</f>
        <v>562.43166566666662</v>
      </c>
      <c r="M27" s="745">
        <f t="shared" si="15"/>
        <v>44.633333333333354</v>
      </c>
      <c r="N27" s="745">
        <f t="shared" si="15"/>
        <v>674.8</v>
      </c>
      <c r="O27" s="745">
        <f t="shared" si="15"/>
        <v>502.85550000000001</v>
      </c>
      <c r="P27" s="745">
        <f t="shared" si="15"/>
        <v>502.85550000000001</v>
      </c>
      <c r="Q27" s="745">
        <f t="shared" si="15"/>
        <v>502.85550000000001</v>
      </c>
      <c r="R27" s="745">
        <f t="shared" si="15"/>
        <v>375.52954199999999</v>
      </c>
    </row>
    <row r="28" spans="5:18">
      <c r="F28" s="747" t="s">
        <v>1189</v>
      </c>
      <c r="I28" s="735"/>
      <c r="J28" s="735"/>
      <c r="K28" s="735"/>
      <c r="L28" s="735"/>
      <c r="M28" s="735"/>
      <c r="N28" s="748">
        <v>2.1000000000000001E-2</v>
      </c>
      <c r="O28" s="748">
        <v>1.6E-2</v>
      </c>
      <c r="P28" s="748">
        <v>0.02</v>
      </c>
      <c r="Q28" s="748">
        <v>1.7000000000000001E-2</v>
      </c>
      <c r="R28" s="748">
        <v>1.8000000000000002E-2</v>
      </c>
    </row>
    <row r="31" spans="5:18">
      <c r="F31" s="727" t="s">
        <v>2309</v>
      </c>
      <c r="G31" s="728"/>
      <c r="H31" s="728"/>
      <c r="I31" s="728"/>
      <c r="J31" s="728"/>
      <c r="K31" s="728"/>
      <c r="L31" s="728"/>
      <c r="M31" s="728"/>
      <c r="N31" s="729"/>
      <c r="O31" s="729"/>
      <c r="P31" s="502"/>
      <c r="Q31" s="728"/>
      <c r="R31" s="728"/>
    </row>
    <row r="32" spans="5:18">
      <c r="F32" s="546" t="s">
        <v>2093</v>
      </c>
      <c r="G32" s="512"/>
      <c r="H32" s="512"/>
      <c r="I32" s="513" t="s">
        <v>2047</v>
      </c>
      <c r="J32" s="513" t="s">
        <v>2048</v>
      </c>
      <c r="K32" s="514" t="s">
        <v>2049</v>
      </c>
      <c r="L32" s="513" t="s">
        <v>3118</v>
      </c>
      <c r="M32" s="515" t="s">
        <v>3120</v>
      </c>
      <c r="N32" s="515" t="s">
        <v>2059</v>
      </c>
      <c r="O32" s="515" t="s">
        <v>2060</v>
      </c>
      <c r="P32" s="515" t="s">
        <v>2061</v>
      </c>
      <c r="Q32" s="515" t="s">
        <v>2062</v>
      </c>
      <c r="R32" s="515" t="s">
        <v>2063</v>
      </c>
    </row>
    <row r="33" spans="6:18">
      <c r="F33" s="548" t="s">
        <v>2310</v>
      </c>
      <c r="G33" s="539"/>
      <c r="H33" s="539"/>
      <c r="I33" s="663"/>
      <c r="J33" s="663"/>
      <c r="K33" s="664">
        <f>K34+K39</f>
        <v>1984.8739881714284</v>
      </c>
      <c r="L33" s="663">
        <f>L34+L39</f>
        <v>1207.3763119999999</v>
      </c>
      <c r="M33" s="663">
        <f>M34+M39</f>
        <v>755.19557645699979</v>
      </c>
      <c r="N33" s="663">
        <f>N34+N39</f>
        <v>2030.3068894569997</v>
      </c>
      <c r="O33" s="663">
        <f t="shared" ref="O33:R33" si="16">O34+O39</f>
        <v>1400.0158914915849</v>
      </c>
      <c r="P33" s="663">
        <f t="shared" si="16"/>
        <v>1071.8282448855646</v>
      </c>
      <c r="Q33" s="663">
        <f t="shared" si="16"/>
        <v>784.40406880062824</v>
      </c>
      <c r="R33" s="663">
        <f t="shared" si="16"/>
        <v>465.63148415496556</v>
      </c>
    </row>
    <row r="34" spans="6:18">
      <c r="F34" s="730" t="s">
        <v>1922</v>
      </c>
      <c r="G34" s="731"/>
      <c r="H34" s="731"/>
      <c r="I34" s="732"/>
      <c r="J34" s="732"/>
      <c r="K34" s="733">
        <v>1688.130238742857</v>
      </c>
      <c r="L34" s="732">
        <f>SUM(L35:L38)</f>
        <v>868.111313</v>
      </c>
      <c r="M34" s="732">
        <f>SUM(M35:M38)</f>
        <v>755.19557645699979</v>
      </c>
      <c r="N34" s="732">
        <f>SUM(N35:N38)</f>
        <v>1623.3068894569997</v>
      </c>
      <c r="O34" s="732">
        <f t="shared" ref="O34:R34" si="17">SUM(O35:O38)</f>
        <v>1164.9603914915849</v>
      </c>
      <c r="P34" s="732">
        <f t="shared" si="17"/>
        <v>836.77274488556463</v>
      </c>
      <c r="Q34" s="732">
        <f t="shared" si="17"/>
        <v>549.3485688006283</v>
      </c>
      <c r="R34" s="732">
        <f t="shared" si="17"/>
        <v>357.90194215496558</v>
      </c>
    </row>
    <row r="35" spans="6:18">
      <c r="F35" s="734" t="s">
        <v>1890</v>
      </c>
      <c r="I35" s="735"/>
      <c r="J35" s="735"/>
      <c r="K35" s="736"/>
      <c r="L35" s="735">
        <f>'감가상각집계표(10월말)'!I7/10^6</f>
        <v>130.25771</v>
      </c>
      <c r="M35" s="735">
        <f>N35-L35</f>
        <v>125.33844431599999</v>
      </c>
      <c r="N35" s="735">
        <f>SUMIF($F$57:$F$113,$F$35,N$57:N$113)</f>
        <v>255.596154316</v>
      </c>
      <c r="O35" s="735">
        <f>SUMIF($F$57:$F$113,$F$35,O$57:O$113)</f>
        <v>175.59455801509199</v>
      </c>
      <c r="P35" s="735">
        <f>SUMIF($F$57:$F$113,$F$35,P$57:P$113)</f>
        <v>120.6334613563682</v>
      </c>
      <c r="Q35" s="735">
        <f>SUMIF($F$57:$F$113,$F$35,Q$57:Q$113)</f>
        <v>82.875187951824969</v>
      </c>
      <c r="R35" s="735">
        <f>SUMIF($F$57:$F$113,$F$35,R$57:R$113)</f>
        <v>56.935254122903743</v>
      </c>
    </row>
    <row r="36" spans="6:18">
      <c r="F36" s="734" t="s">
        <v>1978</v>
      </c>
      <c r="I36" s="735"/>
      <c r="J36" s="735"/>
      <c r="K36" s="736"/>
      <c r="L36" s="735">
        <f>'감가상각집계표(10월말)'!I9/10^6</f>
        <v>18.202446999999999</v>
      </c>
      <c r="M36" s="735">
        <f t="shared" ref="M36:M38" si="18">N36-L36</f>
        <v>14.445926923000002</v>
      </c>
      <c r="N36" s="735">
        <f>SUMIF($F$57:$F$113,$F$36,N$57:N$113)</f>
        <v>32.648373923000001</v>
      </c>
      <c r="O36" s="735">
        <f>SUMIF($F$57:$F$113,$F$36,O$57:O$113)</f>
        <v>17.923957283726999</v>
      </c>
      <c r="P36" s="735">
        <f>SUMIF($F$57:$F$113,$F$36,P$57:P$113)</f>
        <v>9.8402525487661237</v>
      </c>
      <c r="Q36" s="735">
        <f>SUMIF($F$57:$F$113,$F$36,Q$57:Q$113)</f>
        <v>5.7919465652477964</v>
      </c>
      <c r="R36" s="735">
        <f>SUMIF($F$57:$F$113,$F$36,R$57:R$113)</f>
        <v>6.186542679259083</v>
      </c>
    </row>
    <row r="37" spans="6:18">
      <c r="F37" s="734" t="s">
        <v>2341</v>
      </c>
      <c r="I37" s="735"/>
      <c r="J37" s="735"/>
      <c r="K37" s="736"/>
      <c r="L37" s="735">
        <f>'감가상각집계표(10월말)'!I17/10^6+7</f>
        <v>108.16051400000001</v>
      </c>
      <c r="M37" s="735">
        <f t="shared" si="18"/>
        <v>65.175058000000007</v>
      </c>
      <c r="N37" s="735">
        <f>SUMIF($F$57:$F$113,$F$37,N$57:N$113)</f>
        <v>173.33557200000001</v>
      </c>
      <c r="O37" s="735">
        <f t="shared" ref="O37:R37" si="19">SUMIF($F$57:$F$113,$F$37,O$57:O$113)</f>
        <v>173.33557200000001</v>
      </c>
      <c r="P37" s="735">
        <f t="shared" si="19"/>
        <v>158</v>
      </c>
      <c r="Q37" s="735">
        <f t="shared" si="19"/>
        <v>84</v>
      </c>
      <c r="R37" s="735">
        <f t="shared" si="19"/>
        <v>36</v>
      </c>
    </row>
    <row r="38" spans="6:18">
      <c r="F38" s="734" t="s">
        <v>1979</v>
      </c>
      <c r="I38" s="735"/>
      <c r="J38" s="735"/>
      <c r="K38" s="736"/>
      <c r="L38" s="735">
        <f>'감가상각집계표(10월말)'!I6/10^6</f>
        <v>611.49064199999998</v>
      </c>
      <c r="M38" s="735">
        <f t="shared" si="18"/>
        <v>550.23614721799981</v>
      </c>
      <c r="N38" s="735">
        <f>SUMIF($F$44:$F$113,$F$38,N$44:N$113)</f>
        <v>1161.7267892179998</v>
      </c>
      <c r="O38" s="735">
        <f>SUMIF($F$57:$F$113,$F$38,O$57:O$113)</f>
        <v>798.10630419276595</v>
      </c>
      <c r="P38" s="735">
        <f>SUMIF($F$57:$F$113,$F$38,P$57:P$113)</f>
        <v>548.2990309804303</v>
      </c>
      <c r="Q38" s="735">
        <f>SUMIF($F$57:$F$113,$F$38,Q$57:Q$113)</f>
        <v>376.68143428355557</v>
      </c>
      <c r="R38" s="735">
        <f>SUMIF($F$57:$F$113,$F$38,R$57:R$113)</f>
        <v>258.78014535280272</v>
      </c>
    </row>
    <row r="39" spans="6:18">
      <c r="F39" s="730" t="s">
        <v>1923</v>
      </c>
      <c r="G39" s="731"/>
      <c r="H39" s="731"/>
      <c r="I39" s="732"/>
      <c r="J39" s="732"/>
      <c r="K39" s="733">
        <v>296.74374942857145</v>
      </c>
      <c r="L39" s="732">
        <f>L40</f>
        <v>339.26499899999999</v>
      </c>
      <c r="M39" s="732">
        <f>M40</f>
        <v>0</v>
      </c>
      <c r="N39" s="732">
        <f>N40</f>
        <v>407</v>
      </c>
      <c r="O39" s="732">
        <f t="shared" ref="O39:R39" si="20">O40</f>
        <v>235.05549999999999</v>
      </c>
      <c r="P39" s="732">
        <f t="shared" si="20"/>
        <v>235.05549999999999</v>
      </c>
      <c r="Q39" s="732">
        <f t="shared" si="20"/>
        <v>235.05549999999999</v>
      </c>
      <c r="R39" s="732">
        <f t="shared" si="20"/>
        <v>107.729542</v>
      </c>
    </row>
    <row r="40" spans="6:18">
      <c r="F40" s="734" t="s">
        <v>2311</v>
      </c>
      <c r="I40" s="735"/>
      <c r="J40" s="735"/>
      <c r="K40" s="746"/>
      <c r="L40" s="735">
        <f>'기타의 무형자산(10월말)'!T11/10^6</f>
        <v>339.26499899999999</v>
      </c>
      <c r="M40" s="735"/>
      <c r="N40" s="735">
        <v>407</v>
      </c>
      <c r="O40" s="735">
        <f>SUMIF($F$57:$F$113,$F$40,O$57:O$113)</f>
        <v>235.05549999999999</v>
      </c>
      <c r="P40" s="735">
        <f>SUMIF($F$57:$F$113,$F$40,P$57:P$113)</f>
        <v>235.05549999999999</v>
      </c>
      <c r="Q40" s="735">
        <f>SUMIF($F$57:$F$113,$F$40,Q$57:Q$113)</f>
        <v>235.05549999999999</v>
      </c>
      <c r="R40" s="735">
        <f>SUMIF($F$57:$F$113,$F$40,R$57:R$113)</f>
        <v>107.729542</v>
      </c>
    </row>
    <row r="41" spans="6:18">
      <c r="F41" s="749"/>
      <c r="G41" s="749"/>
      <c r="H41" s="749"/>
      <c r="I41" s="750"/>
      <c r="J41" s="750"/>
      <c r="K41" s="750"/>
      <c r="L41" s="750"/>
      <c r="M41" s="750"/>
      <c r="N41" s="749"/>
      <c r="O41" s="749"/>
      <c r="P41" s="749"/>
      <c r="Q41" s="749"/>
      <c r="R41" s="749"/>
    </row>
    <row r="42" spans="6:18" outlineLevel="1">
      <c r="F42" s="727" t="s">
        <v>2342</v>
      </c>
      <c r="G42" s="728"/>
      <c r="H42" s="728"/>
      <c r="I42" s="728"/>
      <c r="J42" s="728"/>
      <c r="K42" s="728"/>
      <c r="L42" s="728"/>
      <c r="M42" s="728"/>
      <c r="N42" s="729"/>
      <c r="O42" s="729"/>
      <c r="P42" s="502"/>
      <c r="Q42" s="728"/>
      <c r="R42" s="728"/>
    </row>
    <row r="43" spans="6:18" outlineLevel="1">
      <c r="F43" s="546" t="s">
        <v>2093</v>
      </c>
      <c r="G43" s="512"/>
      <c r="H43" s="512"/>
      <c r="I43" s="513" t="s">
        <v>2047</v>
      </c>
      <c r="J43" s="513" t="s">
        <v>2048</v>
      </c>
      <c r="K43" s="514" t="s">
        <v>2049</v>
      </c>
      <c r="L43" s="513" t="s">
        <v>3118</v>
      </c>
      <c r="M43" s="515" t="s">
        <v>3120</v>
      </c>
      <c r="N43" s="751" t="s">
        <v>2050</v>
      </c>
      <c r="O43" s="751" t="s">
        <v>2051</v>
      </c>
      <c r="P43" s="751" t="s">
        <v>2052</v>
      </c>
      <c r="Q43" s="751" t="s">
        <v>2053</v>
      </c>
      <c r="R43" s="751" t="s">
        <v>2054</v>
      </c>
    </row>
    <row r="44" spans="6:18" outlineLevel="1">
      <c r="F44" s="548" t="s">
        <v>2310</v>
      </c>
      <c r="G44" s="539"/>
      <c r="H44" s="539"/>
      <c r="I44" s="663"/>
      <c r="J44" s="663"/>
      <c r="K44" s="664"/>
      <c r="L44" s="663"/>
      <c r="M44" s="663"/>
      <c r="N44" s="663"/>
      <c r="O44" s="663"/>
      <c r="P44" s="663"/>
      <c r="Q44" s="663"/>
      <c r="R44" s="663"/>
    </row>
    <row r="45" spans="6:18" outlineLevel="1">
      <c r="F45" s="730" t="s">
        <v>1922</v>
      </c>
      <c r="G45" s="731"/>
      <c r="H45" s="731"/>
      <c r="I45" s="732"/>
      <c r="J45" s="732"/>
      <c r="K45" s="733"/>
      <c r="L45" s="732"/>
      <c r="M45" s="732"/>
      <c r="N45" s="732"/>
      <c r="O45" s="732"/>
      <c r="P45" s="732"/>
      <c r="Q45" s="732"/>
      <c r="R45" s="732"/>
    </row>
    <row r="46" spans="6:18" outlineLevel="1">
      <c r="F46" s="734" t="s">
        <v>1890</v>
      </c>
      <c r="I46" s="735"/>
      <c r="J46" s="735"/>
      <c r="K46" s="736"/>
      <c r="L46" s="735"/>
      <c r="M46" s="735"/>
      <c r="N46" s="735"/>
      <c r="O46" s="735"/>
      <c r="P46" s="735"/>
      <c r="Q46" s="735"/>
      <c r="R46" s="735"/>
    </row>
    <row r="47" spans="6:18" outlineLevel="1">
      <c r="F47" s="734" t="s">
        <v>1978</v>
      </c>
      <c r="I47" s="735"/>
      <c r="J47" s="735"/>
      <c r="K47" s="736"/>
      <c r="L47" s="735"/>
      <c r="M47" s="735"/>
      <c r="N47" s="735"/>
      <c r="O47" s="735"/>
      <c r="P47" s="735"/>
      <c r="Q47" s="735"/>
      <c r="R47" s="735"/>
    </row>
    <row r="48" spans="6:18" outlineLevel="1">
      <c r="F48" s="734" t="s">
        <v>2341</v>
      </c>
      <c r="I48" s="735"/>
      <c r="J48" s="735"/>
      <c r="K48" s="736"/>
      <c r="L48" s="735"/>
      <c r="M48" s="735"/>
      <c r="N48" s="735"/>
      <c r="O48" s="735"/>
      <c r="P48" s="735"/>
      <c r="Q48" s="735"/>
      <c r="R48" s="735"/>
    </row>
    <row r="49" spans="5:18" outlineLevel="1">
      <c r="F49" s="734" t="s">
        <v>1979</v>
      </c>
      <c r="I49" s="735"/>
      <c r="J49" s="735"/>
      <c r="K49" s="736"/>
      <c r="L49" s="735"/>
      <c r="M49" s="735"/>
      <c r="N49" s="735"/>
      <c r="O49" s="735"/>
      <c r="P49" s="735"/>
      <c r="Q49" s="735"/>
      <c r="R49" s="735"/>
    </row>
    <row r="50" spans="5:18" outlineLevel="1">
      <c r="F50" s="730" t="s">
        <v>1923</v>
      </c>
      <c r="G50" s="731"/>
      <c r="H50" s="731"/>
      <c r="I50" s="732"/>
      <c r="J50" s="732"/>
      <c r="K50" s="733">
        <v>0</v>
      </c>
      <c r="L50" s="732"/>
      <c r="M50" s="732"/>
      <c r="N50" s="732">
        <v>0</v>
      </c>
      <c r="O50" s="732">
        <v>0</v>
      </c>
      <c r="P50" s="732">
        <v>0</v>
      </c>
      <c r="Q50" s="732">
        <v>0</v>
      </c>
      <c r="R50" s="732">
        <v>0</v>
      </c>
    </row>
    <row r="51" spans="5:18" outlineLevel="1">
      <c r="F51" s="744" t="s">
        <v>2308</v>
      </c>
      <c r="G51" s="722"/>
      <c r="H51" s="722"/>
      <c r="I51" s="745"/>
      <c r="J51" s="745"/>
      <c r="K51" s="746"/>
      <c r="L51" s="745">
        <f>'기타의 무형자산(10월말)'!T9/10^6</f>
        <v>143.38541599999999</v>
      </c>
      <c r="M51" s="745"/>
      <c r="N51" s="745">
        <v>0</v>
      </c>
      <c r="O51" s="745">
        <v>0</v>
      </c>
      <c r="P51" s="745">
        <v>0</v>
      </c>
      <c r="Q51" s="745">
        <v>0</v>
      </c>
      <c r="R51" s="745">
        <v>0</v>
      </c>
    </row>
    <row r="52" spans="5:18">
      <c r="F52" s="734"/>
      <c r="I52" s="735"/>
      <c r="J52" s="735"/>
      <c r="K52" s="735"/>
      <c r="L52" s="735"/>
      <c r="M52" s="735"/>
      <c r="N52" s="735"/>
      <c r="O52" s="735"/>
      <c r="P52" s="735"/>
      <c r="Q52" s="735"/>
      <c r="R52" s="735"/>
    </row>
    <row r="53" spans="5:18" outlineLevel="1">
      <c r="F53" s="727" t="s">
        <v>2312</v>
      </c>
      <c r="G53" s="728"/>
      <c r="H53" s="728"/>
      <c r="I53" s="728"/>
      <c r="J53" s="728"/>
      <c r="K53" s="728"/>
      <c r="L53" s="728"/>
      <c r="M53" s="728"/>
      <c r="N53" s="729"/>
      <c r="O53" s="729"/>
      <c r="P53" s="502"/>
      <c r="Q53" s="728"/>
      <c r="R53" s="728"/>
    </row>
    <row r="54" spans="5:18" outlineLevel="1">
      <c r="F54" s="546" t="s">
        <v>2093</v>
      </c>
      <c r="G54" s="512"/>
      <c r="H54" s="512"/>
      <c r="I54" s="513" t="s">
        <v>2047</v>
      </c>
      <c r="J54" s="513" t="s">
        <v>2048</v>
      </c>
      <c r="K54" s="514" t="s">
        <v>2049</v>
      </c>
      <c r="L54" s="513" t="s">
        <v>3118</v>
      </c>
      <c r="M54" s="515" t="s">
        <v>3120</v>
      </c>
      <c r="N54" s="751" t="s">
        <v>2050</v>
      </c>
      <c r="O54" s="751" t="s">
        <v>2051</v>
      </c>
      <c r="P54" s="751" t="s">
        <v>2052</v>
      </c>
      <c r="Q54" s="751" t="s">
        <v>2053</v>
      </c>
      <c r="R54" s="751" t="s">
        <v>2054</v>
      </c>
    </row>
    <row r="55" spans="5:18" outlineLevel="1">
      <c r="F55" s="548" t="s">
        <v>2310</v>
      </c>
      <c r="G55" s="539"/>
      <c r="H55" s="539"/>
      <c r="I55" s="663"/>
      <c r="J55" s="663"/>
      <c r="K55" s="664">
        <v>422.73114600000002</v>
      </c>
      <c r="L55" s="663"/>
      <c r="M55" s="663"/>
      <c r="N55" s="663">
        <v>291.37506415000001</v>
      </c>
      <c r="O55" s="663">
        <v>199.90771373374201</v>
      </c>
      <c r="P55" s="663">
        <v>137.19004085489865</v>
      </c>
      <c r="Q55" s="663">
        <v>94.558745377670618</v>
      </c>
      <c r="R55" s="663">
        <v>64.474265873594575</v>
      </c>
    </row>
    <row r="56" spans="5:18" outlineLevel="1">
      <c r="E56" s="708" t="s">
        <v>1925</v>
      </c>
      <c r="F56" s="730" t="s">
        <v>1922</v>
      </c>
      <c r="G56" s="731"/>
      <c r="H56" s="731"/>
      <c r="I56" s="732"/>
      <c r="J56" s="732"/>
      <c r="K56" s="733">
        <v>422.73114600000002</v>
      </c>
      <c r="L56" s="732"/>
      <c r="M56" s="732"/>
      <c r="N56" s="732">
        <v>291.37506415000001</v>
      </c>
      <c r="O56" s="732">
        <v>199.90771373374201</v>
      </c>
      <c r="P56" s="732">
        <v>137.19004085489865</v>
      </c>
      <c r="Q56" s="732">
        <v>94.558745377670618</v>
      </c>
      <c r="R56" s="732">
        <v>64.474265873594575</v>
      </c>
    </row>
    <row r="57" spans="5:18" outlineLevel="1">
      <c r="E57" s="708" t="s">
        <v>1925</v>
      </c>
      <c r="F57" s="734" t="s">
        <v>1890</v>
      </c>
      <c r="I57" s="735"/>
      <c r="J57" s="735"/>
      <c r="K57" s="736"/>
      <c r="L57" s="735"/>
      <c r="M57" s="735"/>
      <c r="N57" s="735">
        <v>26.702917667999998</v>
      </c>
      <c r="O57" s="735">
        <v>18.344904437916004</v>
      </c>
      <c r="P57" s="735">
        <v>12.602949348848293</v>
      </c>
      <c r="Q57" s="735">
        <v>8.658226202658776</v>
      </c>
      <c r="R57" s="735">
        <v>5.94820140122658</v>
      </c>
    </row>
    <row r="58" spans="5:18" outlineLevel="1">
      <c r="E58" s="708" t="s">
        <v>1925</v>
      </c>
      <c r="F58" s="734" t="s">
        <v>1978</v>
      </c>
      <c r="I58" s="735"/>
      <c r="J58" s="735"/>
      <c r="K58" s="736"/>
      <c r="L58" s="735"/>
      <c r="M58" s="735"/>
      <c r="N58" s="735">
        <v>1.934458966</v>
      </c>
      <c r="O58" s="735">
        <v>1.062017972334</v>
      </c>
      <c r="P58" s="735">
        <v>0.58304786681136589</v>
      </c>
      <c r="Q58" s="735">
        <v>0.70974119485463383</v>
      </c>
      <c r="R58" s="735">
        <v>0</v>
      </c>
    </row>
    <row r="59" spans="5:18" outlineLevel="1">
      <c r="E59" s="708" t="s">
        <v>1925</v>
      </c>
      <c r="F59" s="734" t="s">
        <v>2341</v>
      </c>
      <c r="I59" s="735"/>
      <c r="J59" s="735"/>
      <c r="K59" s="736"/>
      <c r="L59" s="735">
        <v>89.335571999999999</v>
      </c>
      <c r="M59" s="735">
        <f>N59-L59</f>
        <v>0</v>
      </c>
      <c r="N59" s="735">
        <f>7444631*12/10^6</f>
        <v>89.335571999999999</v>
      </c>
      <c r="O59" s="735">
        <f>7444631*12/10^6</f>
        <v>89.335571999999999</v>
      </c>
      <c r="P59" s="735">
        <v>74</v>
      </c>
      <c r="Q59" s="735">
        <v>0</v>
      </c>
      <c r="R59" s="735">
        <v>0</v>
      </c>
    </row>
    <row r="60" spans="5:18" outlineLevel="1">
      <c r="E60" s="708" t="s">
        <v>1925</v>
      </c>
      <c r="F60" s="734" t="s">
        <v>1979</v>
      </c>
      <c r="I60" s="735"/>
      <c r="J60" s="735"/>
      <c r="K60" s="736"/>
      <c r="L60" s="735"/>
      <c r="M60" s="735"/>
      <c r="N60" s="735">
        <f>262.737687516</f>
        <v>262.73768751599999</v>
      </c>
      <c r="O60" s="735">
        <v>180.50079132349202</v>
      </c>
      <c r="P60" s="735">
        <v>124.004043639239</v>
      </c>
      <c r="Q60" s="735">
        <v>85.190777980157208</v>
      </c>
      <c r="R60" s="735">
        <v>58.526064472367999</v>
      </c>
    </row>
    <row r="61" spans="5:18" outlineLevel="1">
      <c r="E61" s="708" t="s">
        <v>1925</v>
      </c>
      <c r="F61" s="730" t="s">
        <v>1923</v>
      </c>
      <c r="G61" s="731"/>
      <c r="H61" s="731"/>
      <c r="I61" s="732"/>
      <c r="J61" s="732"/>
      <c r="K61" s="733">
        <v>0</v>
      </c>
      <c r="L61" s="732"/>
      <c r="M61" s="732"/>
      <c r="N61" s="732">
        <v>0</v>
      </c>
      <c r="O61" s="732">
        <v>0</v>
      </c>
      <c r="P61" s="732">
        <v>0</v>
      </c>
      <c r="Q61" s="732">
        <v>0</v>
      </c>
      <c r="R61" s="732">
        <v>0</v>
      </c>
    </row>
    <row r="62" spans="5:18" outlineLevel="1">
      <c r="E62" s="708" t="s">
        <v>1925</v>
      </c>
      <c r="F62" s="744" t="s">
        <v>2308</v>
      </c>
      <c r="G62" s="722"/>
      <c r="H62" s="722"/>
      <c r="I62" s="745"/>
      <c r="J62" s="745"/>
      <c r="K62" s="746"/>
      <c r="L62" s="745"/>
      <c r="M62" s="745"/>
      <c r="N62" s="745">
        <v>0</v>
      </c>
      <c r="O62" s="745">
        <v>0</v>
      </c>
      <c r="P62" s="745">
        <v>0</v>
      </c>
      <c r="Q62" s="745">
        <v>0</v>
      </c>
      <c r="R62" s="745">
        <v>0</v>
      </c>
    </row>
    <row r="63" spans="5:18" outlineLevel="1"/>
    <row r="64" spans="5:18" outlineLevel="1"/>
    <row r="65" spans="6:18" outlineLevel="1"/>
    <row r="66" spans="6:18" outlineLevel="1">
      <c r="F66" s="727" t="s">
        <v>2313</v>
      </c>
      <c r="G66" s="728"/>
      <c r="H66" s="728"/>
      <c r="I66" s="728"/>
      <c r="J66" s="728"/>
      <c r="K66" s="728"/>
      <c r="L66" s="728"/>
      <c r="M66" s="728"/>
      <c r="N66" s="729"/>
      <c r="O66" s="729"/>
      <c r="P66" s="502"/>
      <c r="Q66" s="728"/>
      <c r="R66" s="728"/>
    </row>
    <row r="67" spans="6:18" outlineLevel="1">
      <c r="F67" s="546" t="s">
        <v>2093</v>
      </c>
      <c r="G67" s="512"/>
      <c r="H67" s="512"/>
      <c r="I67" s="513" t="s">
        <v>2047</v>
      </c>
      <c r="J67" s="513" t="s">
        <v>2048</v>
      </c>
      <c r="K67" s="514" t="s">
        <v>2049</v>
      </c>
      <c r="L67" s="513" t="s">
        <v>3118</v>
      </c>
      <c r="M67" s="513" t="s">
        <v>3120</v>
      </c>
      <c r="N67" s="751" t="s">
        <v>2050</v>
      </c>
      <c r="O67" s="751" t="s">
        <v>2051</v>
      </c>
      <c r="P67" s="751" t="s">
        <v>2052</v>
      </c>
      <c r="Q67" s="751" t="s">
        <v>2053</v>
      </c>
      <c r="R67" s="751" t="s">
        <v>2054</v>
      </c>
    </row>
    <row r="68" spans="6:18" outlineLevel="1">
      <c r="F68" s="548" t="s">
        <v>2310</v>
      </c>
      <c r="G68" s="539"/>
      <c r="H68" s="539"/>
      <c r="I68" s="663"/>
      <c r="J68" s="663"/>
      <c r="K68" s="664">
        <v>0</v>
      </c>
      <c r="L68" s="663"/>
      <c r="M68" s="663"/>
      <c r="N68" s="663"/>
      <c r="O68" s="663"/>
      <c r="P68" s="663"/>
      <c r="Q68" s="663"/>
      <c r="R68" s="663"/>
    </row>
    <row r="69" spans="6:18" outlineLevel="1">
      <c r="F69" s="730" t="s">
        <v>1922</v>
      </c>
      <c r="G69" s="731"/>
      <c r="H69" s="731"/>
      <c r="I69" s="732"/>
      <c r="J69" s="732"/>
      <c r="K69" s="733">
        <v>0</v>
      </c>
      <c r="L69" s="732"/>
      <c r="M69" s="732"/>
      <c r="N69" s="732">
        <v>0</v>
      </c>
      <c r="O69" s="732">
        <v>0</v>
      </c>
      <c r="P69" s="732">
        <v>0</v>
      </c>
      <c r="Q69" s="732">
        <v>0</v>
      </c>
      <c r="R69" s="732">
        <v>0</v>
      </c>
    </row>
    <row r="70" spans="6:18" outlineLevel="1">
      <c r="F70" s="734" t="s">
        <v>1890</v>
      </c>
      <c r="I70" s="735"/>
      <c r="J70" s="735"/>
      <c r="K70" s="736"/>
      <c r="L70" s="735"/>
      <c r="M70" s="735"/>
      <c r="N70" s="735"/>
      <c r="O70" s="735"/>
      <c r="P70" s="735"/>
      <c r="Q70" s="735"/>
      <c r="R70" s="735"/>
    </row>
    <row r="71" spans="6:18" outlineLevel="1">
      <c r="F71" s="734" t="s">
        <v>1978</v>
      </c>
      <c r="I71" s="735"/>
      <c r="J71" s="735"/>
      <c r="K71" s="736"/>
      <c r="L71" s="735"/>
      <c r="M71" s="735"/>
      <c r="N71" s="735"/>
      <c r="O71" s="735"/>
      <c r="P71" s="735"/>
      <c r="Q71" s="735"/>
      <c r="R71" s="735"/>
    </row>
    <row r="72" spans="6:18" outlineLevel="1">
      <c r="F72" s="734" t="s">
        <v>1979</v>
      </c>
      <c r="I72" s="735"/>
      <c r="J72" s="735"/>
      <c r="K72" s="736"/>
      <c r="L72" s="735"/>
      <c r="M72" s="735"/>
      <c r="N72" s="735"/>
      <c r="O72" s="735"/>
      <c r="P72" s="735"/>
      <c r="Q72" s="735"/>
      <c r="R72" s="735"/>
    </row>
    <row r="73" spans="6:18" outlineLevel="1">
      <c r="F73" s="730" t="s">
        <v>1923</v>
      </c>
      <c r="G73" s="731"/>
      <c r="H73" s="731"/>
      <c r="I73" s="732"/>
      <c r="J73" s="732"/>
      <c r="K73" s="733">
        <v>0</v>
      </c>
      <c r="L73" s="732"/>
      <c r="M73" s="732"/>
      <c r="N73" s="732">
        <v>0</v>
      </c>
      <c r="O73" s="732">
        <v>0</v>
      </c>
      <c r="P73" s="732">
        <v>0</v>
      </c>
      <c r="Q73" s="732">
        <v>0</v>
      </c>
      <c r="R73" s="732">
        <v>0</v>
      </c>
    </row>
    <row r="74" spans="6:18" outlineLevel="1">
      <c r="F74" s="744" t="s">
        <v>2314</v>
      </c>
      <c r="G74" s="722"/>
      <c r="H74" s="722"/>
      <c r="I74" s="745"/>
      <c r="J74" s="745"/>
      <c r="K74" s="746">
        <v>0</v>
      </c>
      <c r="L74" s="745"/>
      <c r="M74" s="745"/>
      <c r="N74" s="745"/>
      <c r="O74" s="745"/>
      <c r="P74" s="745"/>
      <c r="Q74" s="745"/>
      <c r="R74" s="745"/>
    </row>
    <row r="75" spans="6:18" outlineLevel="1">
      <c r="F75" s="734"/>
      <c r="I75" s="735"/>
      <c r="J75" s="735"/>
      <c r="K75" s="735"/>
      <c r="L75" s="735"/>
      <c r="M75" s="735"/>
      <c r="N75" s="735"/>
      <c r="O75" s="735"/>
      <c r="P75" s="735"/>
      <c r="Q75" s="735"/>
      <c r="R75" s="735"/>
    </row>
    <row r="76" spans="6:18" outlineLevel="1">
      <c r="F76" s="734"/>
      <c r="I76" s="735"/>
      <c r="J76" s="735"/>
      <c r="K76" s="735"/>
      <c r="L76" s="735"/>
      <c r="M76" s="735"/>
      <c r="N76" s="735"/>
      <c r="O76" s="735"/>
      <c r="P76" s="735"/>
      <c r="Q76" s="735"/>
      <c r="R76" s="735"/>
    </row>
    <row r="77" spans="6:18" outlineLevel="1">
      <c r="F77" s="734"/>
      <c r="I77" s="735"/>
      <c r="J77" s="735"/>
      <c r="K77" s="735"/>
      <c r="L77" s="735"/>
      <c r="M77" s="735"/>
      <c r="N77" s="735"/>
      <c r="O77" s="735"/>
      <c r="P77" s="735"/>
      <c r="Q77" s="735"/>
      <c r="R77" s="735"/>
    </row>
    <row r="78" spans="6:18" outlineLevel="1">
      <c r="F78" s="727" t="s">
        <v>2315</v>
      </c>
      <c r="G78" s="728"/>
      <c r="H78" s="728"/>
      <c r="I78" s="728"/>
      <c r="J78" s="728"/>
      <c r="K78" s="728"/>
      <c r="L78" s="728"/>
      <c r="M78" s="728"/>
      <c r="N78" s="729"/>
      <c r="O78" s="729"/>
      <c r="P78" s="502"/>
      <c r="Q78" s="728"/>
      <c r="R78" s="728"/>
    </row>
    <row r="79" spans="6:18" outlineLevel="1">
      <c r="F79" s="546" t="s">
        <v>2093</v>
      </c>
      <c r="G79" s="512"/>
      <c r="H79" s="512"/>
      <c r="I79" s="513" t="s">
        <v>2047</v>
      </c>
      <c r="J79" s="513" t="s">
        <v>2048</v>
      </c>
      <c r="K79" s="514" t="s">
        <v>2049</v>
      </c>
      <c r="L79" s="513" t="s">
        <v>3118</v>
      </c>
      <c r="M79" s="515" t="s">
        <v>3120</v>
      </c>
      <c r="N79" s="751" t="s">
        <v>2050</v>
      </c>
      <c r="O79" s="751" t="s">
        <v>2051</v>
      </c>
      <c r="P79" s="751" t="s">
        <v>2052</v>
      </c>
      <c r="Q79" s="751" t="s">
        <v>2053</v>
      </c>
      <c r="R79" s="751" t="s">
        <v>2054</v>
      </c>
    </row>
    <row r="80" spans="6:18" outlineLevel="1">
      <c r="F80" s="548" t="s">
        <v>2310</v>
      </c>
      <c r="G80" s="539"/>
      <c r="H80" s="539"/>
      <c r="I80" s="663"/>
      <c r="J80" s="663"/>
      <c r="K80" s="664">
        <v>355.08047759999999</v>
      </c>
      <c r="L80" s="663"/>
      <c r="M80" s="663"/>
      <c r="N80" s="663">
        <v>408.44529491599997</v>
      </c>
      <c r="O80" s="663">
        <v>299.60473357548</v>
      </c>
      <c r="P80" s="663">
        <v>225.24669340713999</v>
      </c>
      <c r="Q80" s="663">
        <v>174.39078839594626</v>
      </c>
      <c r="R80" s="663">
        <v>87.270479000706374</v>
      </c>
    </row>
    <row r="81" spans="5:18" outlineLevel="1">
      <c r="E81" s="708" t="s">
        <v>1966</v>
      </c>
      <c r="F81" s="730" t="s">
        <v>1922</v>
      </c>
      <c r="G81" s="731"/>
      <c r="H81" s="731"/>
      <c r="I81" s="732"/>
      <c r="J81" s="732"/>
      <c r="K81" s="733">
        <v>291.42572760000002</v>
      </c>
      <c r="L81" s="732"/>
      <c r="M81" s="732"/>
      <c r="N81" s="732">
        <v>344.79054491599999</v>
      </c>
      <c r="O81" s="732">
        <v>235.94998357547999</v>
      </c>
      <c r="P81" s="732">
        <v>161.59194340713998</v>
      </c>
      <c r="Q81" s="732">
        <v>110.73603839594625</v>
      </c>
      <c r="R81" s="732">
        <v>76.661354000706368</v>
      </c>
    </row>
    <row r="82" spans="5:18" outlineLevel="1">
      <c r="F82" s="734" t="s">
        <v>1890</v>
      </c>
      <c r="I82" s="735"/>
      <c r="J82" s="735"/>
      <c r="K82" s="736"/>
      <c r="L82" s="735"/>
      <c r="M82" s="735"/>
      <c r="N82" s="735">
        <v>69.176367254000013</v>
      </c>
      <c r="O82" s="735">
        <v>47.524164303497997</v>
      </c>
      <c r="P82" s="735">
        <v>32.649100876503127</v>
      </c>
      <c r="Q82" s="735">
        <v>22.429932302157649</v>
      </c>
      <c r="R82" s="735">
        <v>15.409363491582305</v>
      </c>
    </row>
    <row r="83" spans="5:18" outlineLevel="1">
      <c r="F83" s="734" t="s">
        <v>1978</v>
      </c>
      <c r="I83" s="735"/>
      <c r="J83" s="735"/>
      <c r="K83" s="736"/>
      <c r="L83" s="735"/>
      <c r="M83" s="735"/>
      <c r="N83" s="735">
        <v>6.674788274</v>
      </c>
      <c r="O83" s="735">
        <v>3.6644587624259999</v>
      </c>
      <c r="P83" s="735">
        <v>2.0117878605718738</v>
      </c>
      <c r="Q83" s="735">
        <v>1.1044715354539587</v>
      </c>
      <c r="R83" s="735">
        <v>1.3444675675481672</v>
      </c>
    </row>
    <row r="84" spans="5:18" outlineLevel="1">
      <c r="F84" s="734" t="s">
        <v>2341</v>
      </c>
      <c r="I84" s="735"/>
      <c r="J84" s="735"/>
      <c r="K84" s="736"/>
      <c r="L84" s="735"/>
      <c r="M84" s="735">
        <f>L84</f>
        <v>0</v>
      </c>
      <c r="N84" s="735">
        <v>22</v>
      </c>
      <c r="O84" s="735">
        <v>22</v>
      </c>
      <c r="P84" s="735">
        <v>22</v>
      </c>
      <c r="Q84" s="735">
        <v>22</v>
      </c>
      <c r="R84" s="735">
        <v>13</v>
      </c>
    </row>
    <row r="85" spans="5:18" outlineLevel="1">
      <c r="F85" s="734" t="s">
        <v>1979</v>
      </c>
      <c r="I85" s="735"/>
      <c r="J85" s="735"/>
      <c r="K85" s="736"/>
      <c r="L85" s="735"/>
      <c r="M85" s="735"/>
      <c r="N85" s="735">
        <v>268.939389388</v>
      </c>
      <c r="O85" s="735">
        <v>184.761360509556</v>
      </c>
      <c r="P85" s="735">
        <v>126.93105467006498</v>
      </c>
      <c r="Q85" s="735">
        <v>87.201634558334646</v>
      </c>
      <c r="R85" s="735">
        <v>59.907522941575898</v>
      </c>
    </row>
    <row r="86" spans="5:18" outlineLevel="1">
      <c r="E86" s="708" t="s">
        <v>1966</v>
      </c>
      <c r="F86" s="730" t="s">
        <v>1923</v>
      </c>
      <c r="G86" s="731"/>
      <c r="H86" s="731"/>
      <c r="I86" s="732"/>
      <c r="J86" s="732"/>
      <c r="K86" s="733">
        <v>63.65475</v>
      </c>
      <c r="L86" s="732"/>
      <c r="M86" s="732"/>
      <c r="N86" s="732">
        <v>63.65475</v>
      </c>
      <c r="O86" s="732">
        <v>63.65475</v>
      </c>
      <c r="P86" s="732">
        <v>63.65475</v>
      </c>
      <c r="Q86" s="732">
        <v>63.65475</v>
      </c>
      <c r="R86" s="732">
        <v>10.609125000000001</v>
      </c>
    </row>
    <row r="87" spans="5:18" outlineLevel="1">
      <c r="F87" s="744" t="s">
        <v>2314</v>
      </c>
      <c r="G87" s="722"/>
      <c r="H87" s="722"/>
      <c r="I87" s="745"/>
      <c r="J87" s="745"/>
      <c r="K87" s="746"/>
      <c r="L87" s="745"/>
      <c r="M87" s="745"/>
      <c r="N87" s="745">
        <v>63.65475</v>
      </c>
      <c r="O87" s="745">
        <v>63.65475</v>
      </c>
      <c r="P87" s="745">
        <v>63.65475</v>
      </c>
      <c r="Q87" s="745">
        <v>63.65475</v>
      </c>
      <c r="R87" s="745">
        <v>10.609125000000001</v>
      </c>
    </row>
    <row r="88" spans="5:18" outlineLevel="1">
      <c r="F88" s="734"/>
      <c r="I88" s="735"/>
      <c r="J88" s="735"/>
      <c r="K88" s="735"/>
      <c r="L88" s="735"/>
      <c r="M88" s="735"/>
      <c r="N88" s="735"/>
      <c r="O88" s="735"/>
      <c r="P88" s="735"/>
      <c r="Q88" s="735"/>
      <c r="R88" s="735"/>
    </row>
    <row r="89" spans="5:18" outlineLevel="1">
      <c r="F89" s="734"/>
      <c r="I89" s="735"/>
      <c r="J89" s="735"/>
      <c r="K89" s="735"/>
      <c r="L89" s="735"/>
      <c r="M89" s="735"/>
      <c r="N89" s="735"/>
      <c r="O89" s="735"/>
      <c r="P89" s="735"/>
      <c r="Q89" s="735"/>
      <c r="R89" s="735"/>
    </row>
    <row r="90" spans="5:18" outlineLevel="1">
      <c r="F90" s="734"/>
      <c r="I90" s="735"/>
      <c r="J90" s="735"/>
      <c r="K90" s="735"/>
      <c r="L90" s="735"/>
      <c r="M90" s="735"/>
      <c r="N90" s="735"/>
      <c r="O90" s="735"/>
      <c r="P90" s="735"/>
      <c r="Q90" s="735"/>
      <c r="R90" s="735"/>
    </row>
    <row r="91" spans="5:18" outlineLevel="1">
      <c r="F91" s="727" t="s">
        <v>2316</v>
      </c>
      <c r="G91" s="728"/>
      <c r="H91" s="728"/>
      <c r="I91" s="728"/>
      <c r="J91" s="728"/>
      <c r="K91" s="728"/>
      <c r="L91" s="728"/>
      <c r="M91" s="728"/>
      <c r="N91" s="729"/>
      <c r="O91" s="729"/>
      <c r="P91" s="502"/>
      <c r="Q91" s="728"/>
      <c r="R91" s="728"/>
    </row>
    <row r="92" spans="5:18" outlineLevel="1">
      <c r="F92" s="546" t="s">
        <v>2093</v>
      </c>
      <c r="G92" s="512"/>
      <c r="H92" s="512"/>
      <c r="I92" s="513" t="s">
        <v>2047</v>
      </c>
      <c r="J92" s="513" t="s">
        <v>2048</v>
      </c>
      <c r="K92" s="514" t="s">
        <v>2049</v>
      </c>
      <c r="L92" s="513" t="s">
        <v>3118</v>
      </c>
      <c r="M92" s="515" t="s">
        <v>3120</v>
      </c>
      <c r="N92" s="751" t="s">
        <v>2050</v>
      </c>
      <c r="O92" s="751" t="s">
        <v>2051</v>
      </c>
      <c r="P92" s="751" t="s">
        <v>2052</v>
      </c>
      <c r="Q92" s="751" t="s">
        <v>2053</v>
      </c>
      <c r="R92" s="751" t="s">
        <v>2054</v>
      </c>
    </row>
    <row r="93" spans="5:18" outlineLevel="1">
      <c r="F93" s="548" t="s">
        <v>2310</v>
      </c>
      <c r="G93" s="539"/>
      <c r="H93" s="539"/>
      <c r="I93" s="663"/>
      <c r="J93" s="663"/>
      <c r="K93" s="664">
        <v>724.4631565714285</v>
      </c>
      <c r="L93" s="663"/>
      <c r="M93" s="663"/>
      <c r="N93" s="663">
        <v>603.15008802099999</v>
      </c>
      <c r="O93" s="663">
        <v>448.70412297042697</v>
      </c>
      <c r="P93" s="663">
        <v>342.59974498068334</v>
      </c>
      <c r="Q93" s="663">
        <v>269.70603730172945</v>
      </c>
      <c r="R93" s="663">
        <v>155.62910212628816</v>
      </c>
    </row>
    <row r="94" spans="5:18" outlineLevel="1">
      <c r="E94" s="708" t="s">
        <v>1967</v>
      </c>
      <c r="F94" s="730" t="s">
        <v>1922</v>
      </c>
      <c r="G94" s="731"/>
      <c r="H94" s="731"/>
      <c r="I94" s="732"/>
      <c r="J94" s="732"/>
      <c r="K94" s="733">
        <v>614.75065714285711</v>
      </c>
      <c r="L94" s="732"/>
      <c r="M94" s="732"/>
      <c r="N94" s="732">
        <v>493.43758802100001</v>
      </c>
      <c r="O94" s="732">
        <v>338.99162297042699</v>
      </c>
      <c r="P94" s="732">
        <v>232.88724498068336</v>
      </c>
      <c r="Q94" s="732">
        <v>159.99353730172948</v>
      </c>
      <c r="R94" s="732">
        <v>109.91556012628816</v>
      </c>
    </row>
    <row r="95" spans="5:18" outlineLevel="1">
      <c r="F95" s="734" t="s">
        <v>1890</v>
      </c>
      <c r="I95" s="735"/>
      <c r="J95" s="735"/>
      <c r="K95" s="736"/>
      <c r="L95" s="735"/>
      <c r="M95" s="735"/>
      <c r="N95" s="735">
        <v>89.576126290999994</v>
      </c>
      <c r="O95" s="735">
        <v>61.538798761916993</v>
      </c>
      <c r="P95" s="735">
        <v>42.277154749436981</v>
      </c>
      <c r="Q95" s="735">
        <v>29.044405312863208</v>
      </c>
      <c r="R95" s="735">
        <v>19.95350644993702</v>
      </c>
    </row>
    <row r="96" spans="5:18" outlineLevel="1">
      <c r="F96" s="734" t="s">
        <v>1978</v>
      </c>
      <c r="I96" s="735"/>
      <c r="J96" s="735"/>
      <c r="K96" s="736"/>
      <c r="L96" s="735"/>
      <c r="M96" s="735"/>
      <c r="N96" s="735">
        <v>0</v>
      </c>
      <c r="O96" s="735">
        <v>0</v>
      </c>
      <c r="P96" s="735">
        <v>0</v>
      </c>
      <c r="Q96" s="735">
        <v>0</v>
      </c>
      <c r="R96" s="735">
        <v>0</v>
      </c>
    </row>
    <row r="97" spans="5:18" outlineLevel="1">
      <c r="F97" s="734" t="s">
        <v>2341</v>
      </c>
      <c r="I97" s="735"/>
      <c r="J97" s="735"/>
      <c r="K97" s="736"/>
      <c r="L97" s="735"/>
      <c r="M97" s="735">
        <f>L97</f>
        <v>0</v>
      </c>
      <c r="N97" s="735">
        <v>38</v>
      </c>
      <c r="O97" s="735">
        <v>38</v>
      </c>
      <c r="P97" s="735">
        <v>38</v>
      </c>
      <c r="Q97" s="735">
        <v>38</v>
      </c>
      <c r="R97" s="735">
        <v>19</v>
      </c>
    </row>
    <row r="98" spans="5:18" outlineLevel="1">
      <c r="F98" s="734" t="s">
        <v>1979</v>
      </c>
      <c r="I98" s="735"/>
      <c r="J98" s="735"/>
      <c r="K98" s="736"/>
      <c r="L98" s="735"/>
      <c r="M98" s="735"/>
      <c r="N98" s="735">
        <v>403.86146173000003</v>
      </c>
      <c r="O98" s="735">
        <v>277.45282420850998</v>
      </c>
      <c r="P98" s="735">
        <v>190.61009023124637</v>
      </c>
      <c r="Q98" s="735">
        <v>130.94913198886627</v>
      </c>
      <c r="R98" s="735">
        <v>89.962053676351132</v>
      </c>
    </row>
    <row r="99" spans="5:18" outlineLevel="1">
      <c r="E99" s="708" t="s">
        <v>1967</v>
      </c>
      <c r="F99" s="730" t="s">
        <v>1923</v>
      </c>
      <c r="G99" s="731"/>
      <c r="H99" s="731"/>
      <c r="I99" s="732"/>
      <c r="J99" s="732"/>
      <c r="K99" s="733">
        <v>109.71249942857143</v>
      </c>
      <c r="L99" s="732"/>
      <c r="M99" s="732"/>
      <c r="N99" s="732">
        <v>109.71250000000001</v>
      </c>
      <c r="O99" s="732">
        <v>109.71250000000001</v>
      </c>
      <c r="P99" s="732">
        <v>109.71250000000001</v>
      </c>
      <c r="Q99" s="732">
        <v>109.71250000000001</v>
      </c>
      <c r="R99" s="732">
        <v>45.713541999999997</v>
      </c>
    </row>
    <row r="100" spans="5:18" outlineLevel="1">
      <c r="F100" s="744" t="s">
        <v>2314</v>
      </c>
      <c r="G100" s="722"/>
      <c r="H100" s="722"/>
      <c r="I100" s="745"/>
      <c r="J100" s="745"/>
      <c r="K100" s="746"/>
      <c r="L100" s="745"/>
      <c r="M100" s="745"/>
      <c r="N100" s="745">
        <v>109.71250000000001</v>
      </c>
      <c r="O100" s="745">
        <v>109.71250000000001</v>
      </c>
      <c r="P100" s="745">
        <v>109.71250000000001</v>
      </c>
      <c r="Q100" s="745">
        <v>109.71250000000001</v>
      </c>
      <c r="R100" s="745">
        <v>45.713541999999997</v>
      </c>
    </row>
    <row r="101" spans="5:18" outlineLevel="1">
      <c r="F101" s="734"/>
      <c r="I101" s="735"/>
      <c r="J101" s="735"/>
      <c r="K101" s="735"/>
      <c r="L101" s="735"/>
      <c r="M101" s="735"/>
      <c r="N101" s="735"/>
      <c r="O101" s="735"/>
      <c r="P101" s="735"/>
      <c r="Q101" s="735"/>
      <c r="R101" s="735"/>
    </row>
    <row r="102" spans="5:18" outlineLevel="1">
      <c r="F102" s="734"/>
      <c r="I102" s="735"/>
      <c r="J102" s="735"/>
      <c r="K102" s="735"/>
      <c r="L102" s="735"/>
      <c r="M102" s="735"/>
      <c r="N102" s="735"/>
      <c r="O102" s="735"/>
      <c r="P102" s="735"/>
      <c r="Q102" s="735"/>
      <c r="R102" s="735"/>
    </row>
    <row r="103" spans="5:18" outlineLevel="1">
      <c r="F103" s="734"/>
      <c r="I103" s="735"/>
      <c r="J103" s="735"/>
      <c r="K103" s="735"/>
      <c r="L103" s="735"/>
      <c r="M103" s="735"/>
      <c r="N103" s="735"/>
      <c r="O103" s="735"/>
      <c r="P103" s="735"/>
      <c r="Q103" s="735"/>
      <c r="R103" s="735"/>
    </row>
    <row r="104" spans="5:18" outlineLevel="1">
      <c r="F104" s="727" t="s">
        <v>2317</v>
      </c>
      <c r="G104" s="728"/>
      <c r="H104" s="728"/>
      <c r="I104" s="728"/>
      <c r="J104" s="728"/>
      <c r="K104" s="728"/>
      <c r="L104" s="728"/>
      <c r="M104" s="728"/>
      <c r="N104" s="729"/>
      <c r="O104" s="729"/>
      <c r="P104" s="502"/>
      <c r="Q104" s="728"/>
      <c r="R104" s="728"/>
    </row>
    <row r="105" spans="5:18" outlineLevel="1">
      <c r="F105" s="546" t="s">
        <v>2093</v>
      </c>
      <c r="G105" s="512"/>
      <c r="H105" s="512"/>
      <c r="I105" s="513" t="s">
        <v>2047</v>
      </c>
      <c r="J105" s="513" t="s">
        <v>2048</v>
      </c>
      <c r="K105" s="514" t="s">
        <v>2049</v>
      </c>
      <c r="L105" s="513" t="s">
        <v>3118</v>
      </c>
      <c r="M105" s="515" t="s">
        <v>3120</v>
      </c>
      <c r="N105" s="751" t="s">
        <v>2050</v>
      </c>
      <c r="O105" s="751" t="s">
        <v>2051</v>
      </c>
      <c r="P105" s="751" t="s">
        <v>2052</v>
      </c>
      <c r="Q105" s="751" t="s">
        <v>2053</v>
      </c>
      <c r="R105" s="751" t="s">
        <v>2054</v>
      </c>
    </row>
    <row r="106" spans="5:18" outlineLevel="1">
      <c r="F106" s="548" t="s">
        <v>2310</v>
      </c>
      <c r="G106" s="539"/>
      <c r="H106" s="539"/>
      <c r="I106" s="663"/>
      <c r="J106" s="663"/>
      <c r="K106" s="664">
        <v>482.59920800000003</v>
      </c>
      <c r="L106" s="663"/>
      <c r="M106" s="663"/>
      <c r="N106" s="663">
        <v>382.05637037000002</v>
      </c>
      <c r="O106" s="663">
        <v>278.46374921193598</v>
      </c>
      <c r="P106" s="663">
        <v>208.79176564284256</v>
      </c>
      <c r="Q106" s="663">
        <v>161.74849772528199</v>
      </c>
      <c r="R106" s="663">
        <v>122.25763715437641</v>
      </c>
    </row>
    <row r="107" spans="5:18" outlineLevel="1">
      <c r="E107" s="708" t="s">
        <v>1968</v>
      </c>
      <c r="F107" s="730" t="s">
        <v>1922</v>
      </c>
      <c r="G107" s="731"/>
      <c r="H107" s="731"/>
      <c r="I107" s="732"/>
      <c r="J107" s="732"/>
      <c r="K107" s="733">
        <v>359.22270800000001</v>
      </c>
      <c r="L107" s="732"/>
      <c r="M107" s="732"/>
      <c r="N107" s="732">
        <v>320.36812037000004</v>
      </c>
      <c r="O107" s="732">
        <v>216.77549921193597</v>
      </c>
      <c r="P107" s="732">
        <v>147.10351564284258</v>
      </c>
      <c r="Q107" s="732">
        <v>100.06024772528201</v>
      </c>
      <c r="R107" s="732">
        <v>70.850762154376412</v>
      </c>
    </row>
    <row r="108" spans="5:18" outlineLevel="1">
      <c r="F108" s="734" t="s">
        <v>1890</v>
      </c>
      <c r="I108" s="735"/>
      <c r="J108" s="735"/>
      <c r="K108" s="736"/>
      <c r="L108" s="735"/>
      <c r="M108" s="735"/>
      <c r="N108" s="735">
        <v>70.140743103000005</v>
      </c>
      <c r="O108" s="735">
        <v>48.186690511761</v>
      </c>
      <c r="P108" s="735">
        <v>33.104256381579809</v>
      </c>
      <c r="Q108" s="735">
        <v>22.742624134145327</v>
      </c>
      <c r="R108" s="735">
        <v>15.624182780157838</v>
      </c>
    </row>
    <row r="109" spans="5:18" outlineLevel="1">
      <c r="F109" s="734" t="s">
        <v>1978</v>
      </c>
      <c r="I109" s="735"/>
      <c r="J109" s="735"/>
      <c r="K109" s="736"/>
      <c r="L109" s="735"/>
      <c r="M109" s="735"/>
      <c r="N109" s="735">
        <v>24.039126683000003</v>
      </c>
      <c r="O109" s="735">
        <v>13.197480548966999</v>
      </c>
      <c r="P109" s="735">
        <v>7.245416821382884</v>
      </c>
      <c r="Q109" s="735">
        <v>3.9777338349392033</v>
      </c>
      <c r="R109" s="735">
        <v>4.8420751117109155</v>
      </c>
    </row>
    <row r="110" spans="5:18" outlineLevel="1">
      <c r="F110" s="734" t="s">
        <v>2341</v>
      </c>
      <c r="I110" s="735"/>
      <c r="J110" s="735"/>
      <c r="K110" s="736"/>
      <c r="L110" s="735"/>
      <c r="M110" s="735">
        <f>L110</f>
        <v>0</v>
      </c>
      <c r="N110" s="735">
        <v>24</v>
      </c>
      <c r="O110" s="735">
        <v>24</v>
      </c>
      <c r="P110" s="735">
        <v>24</v>
      </c>
      <c r="Q110" s="735">
        <v>24</v>
      </c>
      <c r="R110" s="735">
        <v>4</v>
      </c>
    </row>
    <row r="111" spans="5:18" outlineLevel="1">
      <c r="F111" s="734" t="s">
        <v>1979</v>
      </c>
      <c r="I111" s="735"/>
      <c r="J111" s="735"/>
      <c r="K111" s="736"/>
      <c r="L111" s="735"/>
      <c r="M111" s="735"/>
      <c r="N111" s="735">
        <v>226.188250584</v>
      </c>
      <c r="O111" s="735">
        <v>155.39132815120797</v>
      </c>
      <c r="P111" s="735">
        <v>106.75384243987989</v>
      </c>
      <c r="Q111" s="735">
        <v>73.339889756197479</v>
      </c>
      <c r="R111" s="735">
        <v>50.384504262507662</v>
      </c>
    </row>
    <row r="112" spans="5:18" outlineLevel="1">
      <c r="E112" s="708" t="s">
        <v>1968</v>
      </c>
      <c r="F112" s="730" t="s">
        <v>1923</v>
      </c>
      <c r="G112" s="731"/>
      <c r="H112" s="731"/>
      <c r="I112" s="732"/>
      <c r="J112" s="732"/>
      <c r="K112" s="733">
        <v>123.37650000000001</v>
      </c>
      <c r="L112" s="732"/>
      <c r="M112" s="732"/>
      <c r="N112" s="732">
        <v>61.688249999999996</v>
      </c>
      <c r="O112" s="732">
        <v>61.688249999999996</v>
      </c>
      <c r="P112" s="732">
        <v>61.688249999999996</v>
      </c>
      <c r="Q112" s="732">
        <v>61.688249999999996</v>
      </c>
      <c r="R112" s="732">
        <v>51.406874999999999</v>
      </c>
    </row>
    <row r="113" spans="5:18" outlineLevel="1">
      <c r="F113" s="744" t="s">
        <v>2314</v>
      </c>
      <c r="G113" s="722"/>
      <c r="H113" s="722"/>
      <c r="I113" s="745"/>
      <c r="J113" s="745"/>
      <c r="K113" s="746"/>
      <c r="L113" s="745"/>
      <c r="M113" s="745"/>
      <c r="N113" s="745">
        <v>61.688249999999996</v>
      </c>
      <c r="O113" s="745">
        <v>61.688249999999996</v>
      </c>
      <c r="P113" s="745">
        <v>61.688249999999996</v>
      </c>
      <c r="Q113" s="745">
        <v>61.688249999999996</v>
      </c>
      <c r="R113" s="745">
        <v>51.406874999999999</v>
      </c>
    </row>
    <row r="114" spans="5:18" outlineLevel="1">
      <c r="F114" s="734"/>
      <c r="I114" s="735"/>
      <c r="J114" s="735"/>
      <c r="K114" s="735"/>
      <c r="L114" s="735"/>
      <c r="M114" s="735"/>
      <c r="N114" s="735"/>
      <c r="O114" s="735"/>
      <c r="P114" s="735"/>
      <c r="Q114" s="735"/>
      <c r="R114" s="735"/>
    </row>
    <row r="115" spans="5:18" outlineLevel="1">
      <c r="F115" s="734"/>
      <c r="I115" s="735"/>
      <c r="J115" s="735"/>
      <c r="K115" s="735"/>
      <c r="L115" s="735"/>
      <c r="M115" s="735"/>
      <c r="N115" s="735"/>
      <c r="O115" s="735"/>
      <c r="P115" s="735"/>
      <c r="Q115" s="735"/>
      <c r="R115" s="735"/>
    </row>
    <row r="116" spans="5:18">
      <c r="F116" s="734"/>
      <c r="I116" s="735"/>
      <c r="J116" s="735"/>
      <c r="K116" s="735"/>
      <c r="L116" s="735"/>
      <c r="M116" s="735"/>
      <c r="N116" s="735"/>
      <c r="O116" s="735"/>
      <c r="P116" s="735"/>
      <c r="Q116" s="735"/>
      <c r="R116" s="735"/>
    </row>
    <row r="117" spans="5:18">
      <c r="F117" s="734"/>
      <c r="I117" s="735"/>
      <c r="J117" s="735"/>
      <c r="K117" s="735"/>
      <c r="L117" s="735"/>
      <c r="M117" s="735"/>
      <c r="N117" s="735"/>
      <c r="O117" s="735"/>
      <c r="P117" s="735"/>
      <c r="Q117" s="735"/>
      <c r="R117" s="735"/>
    </row>
    <row r="118" spans="5:18">
      <c r="F118" s="734"/>
      <c r="I118" s="735"/>
      <c r="J118" s="735"/>
      <c r="K118" s="735"/>
      <c r="L118" s="735"/>
      <c r="M118" s="735"/>
      <c r="N118" s="735"/>
      <c r="O118" s="735"/>
      <c r="P118" s="735"/>
      <c r="Q118" s="735"/>
      <c r="R118" s="735"/>
    </row>
    <row r="119" spans="5:18">
      <c r="F119" s="734"/>
      <c r="I119" s="735"/>
      <c r="J119" s="735"/>
      <c r="K119" s="735"/>
      <c r="L119" s="735"/>
      <c r="M119" s="735"/>
      <c r="N119" s="735"/>
      <c r="O119" s="735"/>
      <c r="P119" s="735"/>
      <c r="Q119" s="735"/>
      <c r="R119" s="735"/>
    </row>
    <row r="120" spans="5:18">
      <c r="E120" s="708" t="s">
        <v>1652</v>
      </c>
      <c r="F120" s="727" t="s">
        <v>2318</v>
      </c>
      <c r="G120" s="728"/>
      <c r="H120" s="728"/>
      <c r="I120" s="728"/>
      <c r="J120" s="728"/>
      <c r="K120" s="728"/>
      <c r="L120" s="728"/>
      <c r="M120" s="728"/>
      <c r="N120" s="729"/>
      <c r="O120" s="729"/>
      <c r="P120" s="502"/>
      <c r="Q120" s="728"/>
      <c r="R120" s="728"/>
    </row>
    <row r="121" spans="5:18">
      <c r="F121" s="546" t="s">
        <v>2093</v>
      </c>
      <c r="G121" s="512"/>
      <c r="H121" s="512"/>
      <c r="I121" s="513" t="s">
        <v>2047</v>
      </c>
      <c r="J121" s="513" t="s">
        <v>2048</v>
      </c>
      <c r="K121" s="514" t="s">
        <v>2049</v>
      </c>
      <c r="L121" s="513" t="s">
        <v>3118</v>
      </c>
      <c r="M121" s="515" t="s">
        <v>3120</v>
      </c>
      <c r="N121" s="515" t="s">
        <v>2059</v>
      </c>
      <c r="O121" s="515" t="s">
        <v>2060</v>
      </c>
      <c r="P121" s="515" t="s">
        <v>2061</v>
      </c>
      <c r="Q121" s="515" t="s">
        <v>2062</v>
      </c>
      <c r="R121" s="515" t="s">
        <v>2063</v>
      </c>
    </row>
    <row r="122" spans="5:18">
      <c r="F122" s="548" t="s">
        <v>2319</v>
      </c>
      <c r="G122" s="539"/>
      <c r="H122" s="539"/>
      <c r="I122" s="663"/>
      <c r="J122" s="663"/>
      <c r="K122" s="664">
        <v>0</v>
      </c>
      <c r="L122" s="663">
        <f>L123+L128</f>
        <v>223.16666666666666</v>
      </c>
      <c r="M122" s="663">
        <f>M123+M128</f>
        <v>44.633333333333354</v>
      </c>
      <c r="N122" s="663">
        <f>N123+N128</f>
        <v>345.65603840674999</v>
      </c>
      <c r="O122" s="663">
        <f t="shared" ref="O122:R122" si="21">O123+O128</f>
        <v>1039.045463116732</v>
      </c>
      <c r="P122" s="663">
        <f t="shared" si="21"/>
        <v>1360.3056631190486</v>
      </c>
      <c r="Q122" s="663">
        <f t="shared" si="21"/>
        <v>1686.3369522418045</v>
      </c>
      <c r="R122" s="663">
        <f t="shared" si="21"/>
        <v>1686.3369522418045</v>
      </c>
    </row>
    <row r="123" spans="5:18">
      <c r="F123" s="730" t="s">
        <v>1922</v>
      </c>
      <c r="G123" s="731"/>
      <c r="H123" s="731"/>
      <c r="I123" s="732"/>
      <c r="J123" s="732"/>
      <c r="K123" s="733">
        <v>0</v>
      </c>
      <c r="L123" s="732">
        <f>SUM(L124:L127)</f>
        <v>0</v>
      </c>
      <c r="M123" s="732">
        <f>SUM(M124:M127)</f>
        <v>0</v>
      </c>
      <c r="N123" s="732">
        <f>SUM(N124:N127)</f>
        <v>77.856038406749988</v>
      </c>
      <c r="O123" s="732">
        <f t="shared" ref="O123:R123" si="22">SUM(O124:O127)</f>
        <v>771.24546311673203</v>
      </c>
      <c r="P123" s="732">
        <f t="shared" si="22"/>
        <v>1092.5056631190487</v>
      </c>
      <c r="Q123" s="732">
        <f t="shared" si="22"/>
        <v>1418.5369522418046</v>
      </c>
      <c r="R123" s="732">
        <f t="shared" si="22"/>
        <v>1418.5369522418046</v>
      </c>
    </row>
    <row r="124" spans="5:18">
      <c r="F124" s="734" t="s">
        <v>1890</v>
      </c>
      <c r="I124" s="735"/>
      <c r="J124" s="735"/>
      <c r="K124" s="736"/>
      <c r="L124" s="735"/>
      <c r="M124" s="735"/>
      <c r="N124" s="735">
        <f>N136/8/2</f>
        <v>14.686596706749997</v>
      </c>
      <c r="O124" s="735">
        <f>SUM($N$136:O136)/8</f>
        <v>109.66923851273199</v>
      </c>
      <c r="P124" s="735">
        <f>SUM($N$136:P136)/8</f>
        <v>170.54929410928864</v>
      </c>
      <c r="Q124" s="735">
        <f>SUM($N$136:Q136)/8</f>
        <v>232.46431065098673</v>
      </c>
      <c r="R124" s="735">
        <f>SUM($N$136:R136)/8</f>
        <v>232.46431065098673</v>
      </c>
    </row>
    <row r="125" spans="5:18">
      <c r="F125" s="734" t="s">
        <v>1978</v>
      </c>
      <c r="I125" s="735"/>
      <c r="J125" s="735"/>
      <c r="K125" s="736"/>
      <c r="L125" s="735"/>
      <c r="M125" s="735"/>
      <c r="N125" s="735">
        <f>N137/5/2</f>
        <v>5.6685919999999994</v>
      </c>
      <c r="O125" s="735">
        <f>SUM($N$137:O137)/5</f>
        <v>36.662188976000003</v>
      </c>
      <c r="P125" s="735">
        <f>SUM($N$137:P137)/5</f>
        <v>60.160090021760006</v>
      </c>
      <c r="Q125" s="735">
        <f>SUM($N$137:Q137)/5</f>
        <v>84.057455385297914</v>
      </c>
      <c r="R125" s="735">
        <f>SUM($N$137:R137)/5</f>
        <v>84.057455385297914</v>
      </c>
    </row>
    <row r="126" spans="5:18">
      <c r="F126" s="734" t="s">
        <v>2341</v>
      </c>
      <c r="I126" s="735"/>
      <c r="J126" s="735"/>
      <c r="K126" s="736"/>
      <c r="L126" s="735"/>
      <c r="M126" s="735"/>
      <c r="N126" s="735">
        <f>N138/5/2</f>
        <v>10.1519747</v>
      </c>
      <c r="O126" s="735">
        <f>SUM($N$138:O138)/5</f>
        <v>111.5353394</v>
      </c>
      <c r="P126" s="735">
        <f>SUM($N$138:P138)/5</f>
        <v>152.14323819999998</v>
      </c>
      <c r="Q126" s="735">
        <f>SUM($N$138:Q138)/5</f>
        <v>192.751137</v>
      </c>
      <c r="R126" s="735">
        <f>SUM($N$138:R138)/5</f>
        <v>192.751137</v>
      </c>
    </row>
    <row r="127" spans="5:18">
      <c r="F127" s="734" t="s">
        <v>1979</v>
      </c>
      <c r="I127" s="735"/>
      <c r="J127" s="735"/>
      <c r="K127" s="736"/>
      <c r="L127" s="735"/>
      <c r="M127" s="735"/>
      <c r="N127" s="735">
        <f>N139/8/2</f>
        <v>47.348874999999992</v>
      </c>
      <c r="O127" s="735">
        <f>SUM($N$139:O139)/8</f>
        <v>513.37869622800008</v>
      </c>
      <c r="P127" s="735">
        <f>SUM($N$139:P139)/8</f>
        <v>709.65304078800011</v>
      </c>
      <c r="Q127" s="735">
        <f>SUM($N$139:Q139)/8</f>
        <v>909.26404920552</v>
      </c>
      <c r="R127" s="735">
        <f>SUM($N$139:R139)/8</f>
        <v>909.26404920552</v>
      </c>
    </row>
    <row r="128" spans="5:18">
      <c r="F128" s="730" t="s">
        <v>1923</v>
      </c>
      <c r="G128" s="731"/>
      <c r="H128" s="731"/>
      <c r="I128" s="732"/>
      <c r="J128" s="732"/>
      <c r="K128" s="733">
        <v>0</v>
      </c>
      <c r="L128" s="732">
        <f t="shared" ref="L128:M128" si="23">L129</f>
        <v>223.16666666666666</v>
      </c>
      <c r="M128" s="732">
        <f t="shared" si="23"/>
        <v>44.633333333333354</v>
      </c>
      <c r="N128" s="732">
        <f>N129</f>
        <v>267.8</v>
      </c>
      <c r="O128" s="732">
        <f t="shared" ref="O128:R128" si="24">O129</f>
        <v>267.8</v>
      </c>
      <c r="P128" s="732">
        <f t="shared" si="24"/>
        <v>267.8</v>
      </c>
      <c r="Q128" s="732">
        <f t="shared" si="24"/>
        <v>267.8</v>
      </c>
      <c r="R128" s="732">
        <f t="shared" si="24"/>
        <v>267.8</v>
      </c>
    </row>
    <row r="129" spans="6:18">
      <c r="F129" s="734" t="s">
        <v>2314</v>
      </c>
      <c r="J129" s="735"/>
      <c r="K129" s="746"/>
      <c r="L129" s="735">
        <f>L141/5*10/12</f>
        <v>223.16666666666666</v>
      </c>
      <c r="M129" s="735">
        <f>N129-L129</f>
        <v>44.633333333333354</v>
      </c>
      <c r="N129" s="735">
        <f>N141/5</f>
        <v>267.8</v>
      </c>
      <c r="O129" s="735">
        <f>N141/5</f>
        <v>267.8</v>
      </c>
      <c r="P129" s="735">
        <f>O129</f>
        <v>267.8</v>
      </c>
      <c r="Q129" s="735">
        <f t="shared" ref="Q129:R129" si="25">P129</f>
        <v>267.8</v>
      </c>
      <c r="R129" s="735">
        <f t="shared" si="25"/>
        <v>267.8</v>
      </c>
    </row>
    <row r="130" spans="6:18">
      <c r="F130" s="749"/>
      <c r="G130" s="749"/>
      <c r="H130" s="749"/>
      <c r="I130" s="749"/>
      <c r="J130" s="749"/>
      <c r="K130" s="749"/>
      <c r="L130" s="749"/>
      <c r="M130" s="749"/>
      <c r="N130" s="749"/>
      <c r="O130" s="749"/>
      <c r="P130" s="749"/>
      <c r="Q130" s="749"/>
      <c r="R130" s="749"/>
    </row>
    <row r="132" spans="6:18">
      <c r="F132" s="709" t="s">
        <v>2320</v>
      </c>
    </row>
    <row r="133" spans="6:18" s="502" customFormat="1">
      <c r="F133" s="546" t="s">
        <v>2093</v>
      </c>
      <c r="G133" s="512"/>
      <c r="H133" s="512"/>
      <c r="I133" s="513" t="s">
        <v>2047</v>
      </c>
      <c r="J133" s="513" t="s">
        <v>2048</v>
      </c>
      <c r="K133" s="514" t="s">
        <v>2049</v>
      </c>
      <c r="L133" s="513" t="s">
        <v>3118</v>
      </c>
      <c r="M133" s="515" t="s">
        <v>3120</v>
      </c>
      <c r="N133" s="515" t="s">
        <v>2050</v>
      </c>
      <c r="O133" s="515" t="s">
        <v>2051</v>
      </c>
      <c r="P133" s="515" t="s">
        <v>2052</v>
      </c>
      <c r="Q133" s="515" t="s">
        <v>2053</v>
      </c>
      <c r="R133" s="515" t="s">
        <v>2054</v>
      </c>
    </row>
    <row r="134" spans="6:18" s="502" customFormat="1">
      <c r="F134" s="548" t="s">
        <v>73</v>
      </c>
      <c r="G134" s="539"/>
      <c r="H134" s="539"/>
      <c r="I134" s="663">
        <f t="shared" ref="I134:N134" si="26">I135+I140</f>
        <v>1734.087593</v>
      </c>
      <c r="J134" s="663">
        <f t="shared" si="26"/>
        <v>1584.4945640000001</v>
      </c>
      <c r="K134" s="664">
        <f t="shared" si="26"/>
        <v>5506.666596</v>
      </c>
      <c r="L134" s="663">
        <f t="shared" si="26"/>
        <v>2489.7732143079998</v>
      </c>
      <c r="M134" s="663">
        <f t="shared" si="26"/>
        <v>0</v>
      </c>
      <c r="N134" s="663">
        <f t="shared" si="26"/>
        <v>2489.7732143079998</v>
      </c>
      <c r="O134" s="663">
        <f t="shared" ref="O134:R134" si="27">O135+O140</f>
        <v>4574.5979054978561</v>
      </c>
      <c r="P134" s="663">
        <f t="shared" si="27"/>
        <v>2377.7642004812533</v>
      </c>
      <c r="Q134" s="663">
        <f t="shared" si="27"/>
        <v>2414.7345204914336</v>
      </c>
      <c r="R134" s="663">
        <f t="shared" si="27"/>
        <v>0</v>
      </c>
    </row>
    <row r="135" spans="6:18">
      <c r="F135" s="730" t="s">
        <v>1922</v>
      </c>
      <c r="G135" s="731"/>
      <c r="H135" s="731"/>
      <c r="I135" s="732">
        <f t="shared" ref="I135:N135" si="28">SUM(I136:I139)</f>
        <v>1734.087593</v>
      </c>
      <c r="J135" s="732">
        <f t="shared" si="28"/>
        <v>1584.4945640000001</v>
      </c>
      <c r="K135" s="733">
        <f t="shared" si="28"/>
        <v>4331.3890959999999</v>
      </c>
      <c r="L135" s="732">
        <f t="shared" si="28"/>
        <v>1150.7732143079998</v>
      </c>
      <c r="M135" s="732">
        <f t="shared" si="28"/>
        <v>0</v>
      </c>
      <c r="N135" s="732">
        <f t="shared" si="28"/>
        <v>1150.7732143079998</v>
      </c>
      <c r="O135" s="732">
        <f t="shared" ref="O135:R135" si="29">SUM(O136:O139)</f>
        <v>4574.5979054978561</v>
      </c>
      <c r="P135" s="732">
        <f t="shared" si="29"/>
        <v>2377.7642004812533</v>
      </c>
      <c r="Q135" s="732">
        <f t="shared" si="29"/>
        <v>2414.7345204914336</v>
      </c>
      <c r="R135" s="732">
        <f t="shared" si="29"/>
        <v>0</v>
      </c>
    </row>
    <row r="136" spans="6:18">
      <c r="F136" s="734" t="s">
        <v>1890</v>
      </c>
      <c r="I136" s="735">
        <v>84.451228999999998</v>
      </c>
      <c r="J136" s="735">
        <v>331.40865600000001</v>
      </c>
      <c r="K136" s="736">
        <v>914.47564199999999</v>
      </c>
      <c r="L136" s="735">
        <v>234.98554730799995</v>
      </c>
      <c r="M136" s="735"/>
      <c r="N136" s="735">
        <f>SUMIF($F$149:$F$334,F136,$N$149:$N$334)</f>
        <v>234.98554730799995</v>
      </c>
      <c r="O136" s="735">
        <f>SUMIF($F$149:$F$334,F136,$O$149:$O$334)</f>
        <v>642.36836079385603</v>
      </c>
      <c r="P136" s="735">
        <f>SUMIF($F$149:$F$334,F136,$P$149:$P$334)</f>
        <v>487.0404447724531</v>
      </c>
      <c r="Q136" s="735">
        <f>SUMIF($F$149:$F$334,F136,$Q$149:$Q$334)</f>
        <v>495.3201323335847</v>
      </c>
      <c r="R136" s="735">
        <f>SUMIF($F$149:$F$334,F136,$R$149:$R$334)</f>
        <v>0</v>
      </c>
    </row>
    <row r="137" spans="6:18">
      <c r="F137" s="734" t="s">
        <v>1978</v>
      </c>
      <c r="I137" s="735">
        <v>0</v>
      </c>
      <c r="J137" s="735">
        <v>31.016428000000001</v>
      </c>
      <c r="K137" s="736">
        <v>77.763453999999996</v>
      </c>
      <c r="L137" s="735">
        <v>56.685919999999996</v>
      </c>
      <c r="M137" s="735"/>
      <c r="N137" s="735">
        <f>SUMIF($F$149:$F$334,F137,$N$149:$N$334)</f>
        <v>56.685919999999996</v>
      </c>
      <c r="O137" s="735">
        <f>SUMIF($F$149:$F$334,F137,$O$149:$O$334)</f>
        <v>126.62502488000001</v>
      </c>
      <c r="P137" s="735">
        <f>SUMIF($F$149:$F$334,F137,$P$149:$P$334)</f>
        <v>117.4895052288</v>
      </c>
      <c r="Q137" s="735">
        <f>SUMIF($F$149:$F$334,F137,$Q$149:$Q$334)</f>
        <v>119.48682681768958</v>
      </c>
      <c r="R137" s="735">
        <f>SUMIF($F$149:$F$334,F137,$R$149:$R$334)</f>
        <v>0</v>
      </c>
    </row>
    <row r="138" spans="6:18">
      <c r="F138" s="734" t="s">
        <v>2341</v>
      </c>
      <c r="I138" s="735"/>
      <c r="J138" s="735"/>
      <c r="K138" s="736"/>
      <c r="L138" s="735">
        <v>101.519747</v>
      </c>
      <c r="M138" s="735"/>
      <c r="N138" s="735">
        <f>SUMIF($F$149:$F$334,F138,$N$149:$N$334)</f>
        <v>101.519747</v>
      </c>
      <c r="O138" s="735">
        <f>SUMIF($F$149:$F$334,F138,$O$149:$O$334)</f>
        <v>456.15694999999999</v>
      </c>
      <c r="P138" s="735">
        <f>SUMIF($F$149:$F$334,F138,$P$149:$P$334)</f>
        <v>203.03949399999999</v>
      </c>
      <c r="Q138" s="735">
        <f>SUMIF($F$149:$F$334,F138,$Q$149:$Q$334)</f>
        <v>203.03949399999999</v>
      </c>
      <c r="R138" s="735">
        <f>SUMIF($F$149:$F$334,F138,$R$149:$R$334)</f>
        <v>0</v>
      </c>
    </row>
    <row r="139" spans="6:18">
      <c r="F139" s="737" t="s">
        <v>1979</v>
      </c>
      <c r="G139" s="738"/>
      <c r="H139" s="738"/>
      <c r="I139" s="739">
        <v>1649.636364</v>
      </c>
      <c r="J139" s="739">
        <v>1222.0694800000001</v>
      </c>
      <c r="K139" s="740">
        <v>3339.15</v>
      </c>
      <c r="L139" s="739">
        <v>757.58199999999988</v>
      </c>
      <c r="M139" s="739"/>
      <c r="N139" s="739">
        <f>SUMIF($F$149:$F$334,F139,$N$149:$N$334)</f>
        <v>757.58199999999988</v>
      </c>
      <c r="O139" s="739">
        <f>SUMIF($F$149:$F$334,F139,$O$149:$O$334)</f>
        <v>3349.4475698240003</v>
      </c>
      <c r="P139" s="739">
        <f>SUMIF($F$149:$F$334,F139,$P$149:$P$334)</f>
        <v>1570.19475648</v>
      </c>
      <c r="Q139" s="739">
        <f>SUMIF($F$149:$F$334,F139,$Q$149:$Q$334)</f>
        <v>1596.8880673401595</v>
      </c>
      <c r="R139" s="739">
        <f>SUMIF($F$149:$F$334,F139,$R$149:$R$334)</f>
        <v>0</v>
      </c>
    </row>
    <row r="140" spans="6:18" ht="12.75" thickBot="1">
      <c r="F140" s="741" t="s">
        <v>1923</v>
      </c>
      <c r="G140" s="709"/>
      <c r="H140" s="709"/>
      <c r="I140" s="742">
        <v>0</v>
      </c>
      <c r="J140" s="742">
        <v>0</v>
      </c>
      <c r="K140" s="743">
        <f>K141</f>
        <v>1175.2775000000001</v>
      </c>
      <c r="L140" s="742">
        <f>L141</f>
        <v>1339</v>
      </c>
      <c r="M140" s="742">
        <f>M141</f>
        <v>0</v>
      </c>
      <c r="N140" s="742">
        <f>N141</f>
        <v>1339</v>
      </c>
      <c r="O140" s="742">
        <f t="shared" ref="O140:R140" si="30">O141</f>
        <v>0</v>
      </c>
      <c r="P140" s="742">
        <f t="shared" si="30"/>
        <v>0</v>
      </c>
      <c r="Q140" s="742">
        <f t="shared" si="30"/>
        <v>0</v>
      </c>
      <c r="R140" s="742">
        <f t="shared" si="30"/>
        <v>0</v>
      </c>
    </row>
    <row r="141" spans="6:18" ht="12.75" thickBot="1">
      <c r="F141" s="744" t="s">
        <v>2314</v>
      </c>
      <c r="G141" s="752">
        <v>1000000</v>
      </c>
      <c r="H141" s="722"/>
      <c r="I141" s="745">
        <v>0</v>
      </c>
      <c r="J141" s="745">
        <v>0</v>
      </c>
      <c r="K141" s="746">
        <v>1175.2775000000001</v>
      </c>
      <c r="L141" s="745">
        <f>N141</f>
        <v>1339</v>
      </c>
      <c r="M141" s="745">
        <f>N141-L141</f>
        <v>0</v>
      </c>
      <c r="N141" s="745">
        <f>G141*N142/10^6</f>
        <v>1339</v>
      </c>
      <c r="O141" s="745"/>
      <c r="P141" s="745"/>
      <c r="Q141" s="745"/>
      <c r="R141" s="745"/>
    </row>
    <row r="142" spans="6:18" s="753" customFormat="1">
      <c r="F142" s="677" t="s">
        <v>2321</v>
      </c>
      <c r="N142" s="754">
        <v>1339</v>
      </c>
      <c r="O142" s="754">
        <v>1197</v>
      </c>
      <c r="P142" s="754">
        <v>1192</v>
      </c>
      <c r="Q142" s="754">
        <v>1213</v>
      </c>
      <c r="R142" s="754">
        <v>1217</v>
      </c>
    </row>
    <row r="145" spans="5:18" outlineLevel="1"/>
    <row r="146" spans="5:18" outlineLevel="1">
      <c r="F146" s="709" t="s">
        <v>2322</v>
      </c>
    </row>
    <row r="147" spans="5:18" outlineLevel="1">
      <c r="F147" s="546" t="s">
        <v>2093</v>
      </c>
      <c r="G147" s="755" t="s">
        <v>2323</v>
      </c>
      <c r="H147" s="755" t="s">
        <v>2324</v>
      </c>
      <c r="I147" s="513" t="s">
        <v>2047</v>
      </c>
      <c r="J147" s="513" t="s">
        <v>2048</v>
      </c>
      <c r="K147" s="514" t="s">
        <v>2049</v>
      </c>
      <c r="L147" s="513" t="s">
        <v>3118</v>
      </c>
      <c r="M147" s="513" t="s">
        <v>3120</v>
      </c>
      <c r="N147" s="571" t="s">
        <v>2050</v>
      </c>
      <c r="O147" s="571" t="s">
        <v>2051</v>
      </c>
      <c r="P147" s="571" t="s">
        <v>2052</v>
      </c>
      <c r="Q147" s="571" t="s">
        <v>2053</v>
      </c>
      <c r="R147" s="571" t="s">
        <v>2054</v>
      </c>
    </row>
    <row r="148" spans="5:18" outlineLevel="1">
      <c r="F148" s="548" t="s">
        <v>73</v>
      </c>
      <c r="G148" s="756"/>
      <c r="H148" s="756"/>
      <c r="I148" s="663">
        <v>1734.087593</v>
      </c>
      <c r="J148" s="663">
        <v>212.63909000000001</v>
      </c>
      <c r="K148" s="664">
        <v>8.35</v>
      </c>
      <c r="L148" s="663"/>
      <c r="M148" s="663"/>
      <c r="N148" s="663">
        <v>0</v>
      </c>
      <c r="O148" s="663">
        <v>0</v>
      </c>
      <c r="P148" s="663">
        <v>0</v>
      </c>
      <c r="Q148" s="663">
        <v>0</v>
      </c>
      <c r="R148" s="663">
        <v>0</v>
      </c>
    </row>
    <row r="149" spans="5:18" outlineLevel="1">
      <c r="E149" s="708" t="s">
        <v>1925</v>
      </c>
      <c r="F149" s="730" t="s">
        <v>1922</v>
      </c>
      <c r="G149" s="757">
        <v>330.68</v>
      </c>
      <c r="H149" s="758">
        <f>SUM(H150:H152)</f>
        <v>1955.076683</v>
      </c>
      <c r="I149" s="732">
        <v>1734.087593</v>
      </c>
      <c r="J149" s="732">
        <v>212.63909000000001</v>
      </c>
      <c r="K149" s="733">
        <v>8.35</v>
      </c>
      <c r="L149" s="732"/>
      <c r="M149" s="732"/>
      <c r="N149" s="732">
        <v>0</v>
      </c>
      <c r="O149" s="732">
        <v>0</v>
      </c>
      <c r="P149" s="732">
        <v>0</v>
      </c>
      <c r="Q149" s="732">
        <v>0</v>
      </c>
      <c r="R149" s="732">
        <v>0</v>
      </c>
    </row>
    <row r="150" spans="5:18" outlineLevel="1">
      <c r="F150" s="734" t="s">
        <v>1890</v>
      </c>
      <c r="G150" s="759">
        <f>H150/$H$149</f>
        <v>8.3005045485471635E-2</v>
      </c>
      <c r="H150" s="760">
        <v>162.281229</v>
      </c>
      <c r="I150" s="735">
        <v>84.451228999999998</v>
      </c>
      <c r="J150" s="735">
        <v>69.48</v>
      </c>
      <c r="K150" s="736">
        <v>8.35</v>
      </c>
      <c r="L150" s="735"/>
      <c r="M150" s="735"/>
      <c r="N150" s="735"/>
      <c r="O150" s="735"/>
      <c r="P150" s="735"/>
      <c r="Q150" s="735"/>
      <c r="R150" s="735"/>
    </row>
    <row r="151" spans="5:18" outlineLevel="1">
      <c r="F151" s="734" t="s">
        <v>1978</v>
      </c>
      <c r="G151" s="759">
        <f>H151/$H$149</f>
        <v>5.7588994323861005E-3</v>
      </c>
      <c r="H151" s="760">
        <v>11.25909</v>
      </c>
      <c r="I151" s="735">
        <v>0</v>
      </c>
      <c r="J151" s="735">
        <v>11.25909</v>
      </c>
      <c r="K151" s="736">
        <v>0</v>
      </c>
      <c r="L151" s="735"/>
      <c r="M151" s="735"/>
      <c r="N151" s="735"/>
      <c r="O151" s="735"/>
      <c r="P151" s="735"/>
      <c r="Q151" s="735"/>
      <c r="R151" s="735"/>
    </row>
    <row r="152" spans="5:18" outlineLevel="1">
      <c r="F152" s="737" t="s">
        <v>1979</v>
      </c>
      <c r="G152" s="775">
        <f>H152/$H$149</f>
        <v>0.91123605508214234</v>
      </c>
      <c r="H152" s="761">
        <v>1781.536364</v>
      </c>
      <c r="I152" s="739">
        <v>1649.636364</v>
      </c>
      <c r="J152" s="739">
        <v>131.9</v>
      </c>
      <c r="K152" s="740">
        <v>0</v>
      </c>
      <c r="L152" s="739"/>
      <c r="M152" s="739"/>
      <c r="N152" s="739"/>
      <c r="O152" s="739"/>
      <c r="P152" s="739"/>
      <c r="Q152" s="739"/>
      <c r="R152" s="739"/>
    </row>
    <row r="153" spans="5:18" outlineLevel="1">
      <c r="F153" s="734" t="s">
        <v>1998</v>
      </c>
      <c r="G153" s="759"/>
      <c r="H153" s="760">
        <v>253.117456</v>
      </c>
      <c r="I153" s="735"/>
      <c r="J153" s="735"/>
      <c r="K153" s="736"/>
      <c r="L153" s="735"/>
      <c r="M153" s="735"/>
      <c r="N153" s="735"/>
      <c r="O153" s="735"/>
      <c r="P153" s="735"/>
      <c r="Q153" s="735"/>
      <c r="R153" s="735"/>
    </row>
    <row r="154" spans="5:18" outlineLevel="1">
      <c r="F154" s="741" t="s">
        <v>1923</v>
      </c>
      <c r="G154" s="762"/>
      <c r="H154" s="762"/>
      <c r="I154" s="742">
        <v>0</v>
      </c>
      <c r="J154" s="742">
        <v>0</v>
      </c>
      <c r="K154" s="743">
        <v>0</v>
      </c>
      <c r="L154" s="742"/>
      <c r="M154" s="742"/>
      <c r="N154" s="742">
        <v>0</v>
      </c>
      <c r="O154" s="742">
        <v>0</v>
      </c>
      <c r="P154" s="742">
        <v>0</v>
      </c>
      <c r="Q154" s="742">
        <v>0</v>
      </c>
      <c r="R154" s="742">
        <v>0</v>
      </c>
    </row>
    <row r="155" spans="5:18" outlineLevel="1">
      <c r="F155" s="734" t="s">
        <v>2314</v>
      </c>
      <c r="G155" s="763"/>
      <c r="H155" s="763"/>
      <c r="I155" s="735">
        <v>0</v>
      </c>
      <c r="J155" s="735">
        <v>0</v>
      </c>
      <c r="K155" s="736">
        <v>0</v>
      </c>
      <c r="L155" s="735"/>
      <c r="M155" s="735"/>
      <c r="N155" s="735"/>
      <c r="O155" s="735"/>
      <c r="P155" s="735"/>
      <c r="Q155" s="735"/>
      <c r="R155" s="735"/>
    </row>
    <row r="156" spans="5:18" outlineLevel="1">
      <c r="F156" s="764" t="s">
        <v>2325</v>
      </c>
      <c r="G156" s="765"/>
      <c r="H156" s="766">
        <f>H149/G149</f>
        <v>5.9122918924640135</v>
      </c>
      <c r="I156" s="767"/>
      <c r="J156" s="767"/>
      <c r="K156" s="768"/>
      <c r="L156" s="767"/>
      <c r="M156" s="767"/>
      <c r="N156" s="769"/>
      <c r="O156" s="769"/>
      <c r="P156" s="769"/>
      <c r="Q156" s="769"/>
      <c r="R156" s="769"/>
    </row>
    <row r="157" spans="5:18" outlineLevel="1">
      <c r="F157" s="770" t="s">
        <v>2326</v>
      </c>
      <c r="G157" s="771"/>
      <c r="H157" s="771"/>
      <c r="I157" s="772"/>
      <c r="J157" s="772"/>
      <c r="K157" s="773"/>
      <c r="L157" s="772"/>
      <c r="M157" s="772"/>
      <c r="N157" s="774"/>
      <c r="O157" s="774"/>
      <c r="P157" s="774"/>
      <c r="Q157" s="774"/>
      <c r="R157" s="774"/>
    </row>
    <row r="158" spans="5:18" outlineLevel="1">
      <c r="F158" s="747" t="s">
        <v>1189</v>
      </c>
      <c r="I158" s="735"/>
      <c r="J158" s="735"/>
      <c r="K158" s="735"/>
      <c r="L158" s="735"/>
      <c r="M158" s="735"/>
      <c r="N158" s="748">
        <v>2.1000000000000001E-2</v>
      </c>
      <c r="O158" s="748">
        <v>1.6E-2</v>
      </c>
      <c r="P158" s="748">
        <v>0.02</v>
      </c>
      <c r="Q158" s="748">
        <v>1.7000000000000001E-2</v>
      </c>
      <c r="R158" s="748">
        <v>1.8000000000000002E-2</v>
      </c>
    </row>
    <row r="159" spans="5:18" outlineLevel="1"/>
    <row r="160" spans="5:18" outlineLevel="1"/>
    <row r="161" spans="5:18" outlineLevel="1">
      <c r="F161" s="709" t="s">
        <v>2327</v>
      </c>
      <c r="G161" s="763"/>
      <c r="H161" s="763"/>
    </row>
    <row r="162" spans="5:18" outlineLevel="1">
      <c r="F162" s="546" t="s">
        <v>2093</v>
      </c>
      <c r="G162" s="755" t="s">
        <v>2323</v>
      </c>
      <c r="H162" s="755" t="s">
        <v>2324</v>
      </c>
      <c r="I162" s="513" t="s">
        <v>2047</v>
      </c>
      <c r="J162" s="513" t="s">
        <v>2048</v>
      </c>
      <c r="K162" s="514" t="s">
        <v>2049</v>
      </c>
      <c r="L162" s="513" t="s">
        <v>3118</v>
      </c>
      <c r="M162" s="513" t="s">
        <v>3120</v>
      </c>
      <c r="N162" s="571" t="s">
        <v>2050</v>
      </c>
      <c r="O162" s="571" t="s">
        <v>2051</v>
      </c>
      <c r="P162" s="571" t="s">
        <v>2052</v>
      </c>
      <c r="Q162" s="571" t="s">
        <v>2053</v>
      </c>
      <c r="R162" s="571" t="s">
        <v>2054</v>
      </c>
    </row>
    <row r="163" spans="5:18" outlineLevel="1">
      <c r="F163" s="548" t="s">
        <v>73</v>
      </c>
      <c r="G163" s="756"/>
      <c r="H163" s="756"/>
      <c r="I163" s="663">
        <v>0</v>
      </c>
      <c r="J163" s="663">
        <v>1371.855474</v>
      </c>
      <c r="K163" s="664">
        <v>22.387499999999999</v>
      </c>
      <c r="L163" s="663"/>
      <c r="M163" s="663"/>
      <c r="N163" s="663">
        <v>0</v>
      </c>
      <c r="O163" s="663">
        <v>0</v>
      </c>
      <c r="P163" s="663">
        <v>0</v>
      </c>
      <c r="Q163" s="663">
        <v>0</v>
      </c>
      <c r="R163" s="663">
        <v>0</v>
      </c>
    </row>
    <row r="164" spans="5:18" outlineLevel="1">
      <c r="E164" s="708" t="s">
        <v>1943</v>
      </c>
      <c r="F164" s="730" t="s">
        <v>1922</v>
      </c>
      <c r="G164" s="757">
        <v>261.05</v>
      </c>
      <c r="H164" s="758">
        <f>SUM(H165:H167)</f>
        <v>1394.242974</v>
      </c>
      <c r="I164" s="732">
        <v>0</v>
      </c>
      <c r="J164" s="732">
        <v>1371.855474</v>
      </c>
      <c r="K164" s="733">
        <v>22.387499999999999</v>
      </c>
      <c r="L164" s="732"/>
      <c r="M164" s="732"/>
      <c r="N164" s="732">
        <v>0</v>
      </c>
      <c r="O164" s="732">
        <v>0</v>
      </c>
      <c r="P164" s="732">
        <v>0</v>
      </c>
      <c r="Q164" s="732">
        <v>0</v>
      </c>
      <c r="R164" s="732">
        <v>0</v>
      </c>
    </row>
    <row r="165" spans="5:18" outlineLevel="1">
      <c r="F165" s="734" t="s">
        <v>1890</v>
      </c>
      <c r="G165" s="759">
        <v>0.20392152680842557</v>
      </c>
      <c r="H165" s="760">
        <v>284.31615599999998</v>
      </c>
      <c r="I165" s="735">
        <v>0</v>
      </c>
      <c r="J165" s="735">
        <v>261.92865599999999</v>
      </c>
      <c r="K165" s="736">
        <v>22.387499999999999</v>
      </c>
      <c r="L165" s="735"/>
      <c r="M165" s="735"/>
      <c r="N165" s="735"/>
      <c r="O165" s="735"/>
      <c r="P165" s="735"/>
      <c r="Q165" s="735"/>
      <c r="R165" s="735"/>
    </row>
    <row r="166" spans="5:18" outlineLevel="1">
      <c r="F166" s="734" t="s">
        <v>1978</v>
      </c>
      <c r="G166" s="759">
        <v>1.4170656312018109E-2</v>
      </c>
      <c r="H166" s="760">
        <v>19.757338000000001</v>
      </c>
      <c r="I166" s="735">
        <v>0</v>
      </c>
      <c r="J166" s="735">
        <v>19.757338000000001</v>
      </c>
      <c r="K166" s="736">
        <v>0</v>
      </c>
      <c r="L166" s="735"/>
      <c r="M166" s="735"/>
      <c r="N166" s="735"/>
      <c r="O166" s="735"/>
      <c r="P166" s="735"/>
      <c r="Q166" s="735"/>
      <c r="R166" s="735"/>
    </row>
    <row r="167" spans="5:18" outlineLevel="1">
      <c r="F167" s="737" t="s">
        <v>1979</v>
      </c>
      <c r="G167" s="775">
        <v>0.78190781687955635</v>
      </c>
      <c r="H167" s="761">
        <v>1090.16948</v>
      </c>
      <c r="I167" s="739">
        <v>0</v>
      </c>
      <c r="J167" s="739">
        <v>1090.16948</v>
      </c>
      <c r="K167" s="740">
        <v>0</v>
      </c>
      <c r="L167" s="739"/>
      <c r="M167" s="739"/>
      <c r="N167" s="739"/>
      <c r="O167" s="739"/>
      <c r="P167" s="739"/>
      <c r="Q167" s="739"/>
      <c r="R167" s="739"/>
    </row>
    <row r="168" spans="5:18" outlineLevel="1">
      <c r="F168" s="741" t="s">
        <v>1923</v>
      </c>
      <c r="G168" s="762"/>
      <c r="H168" s="762"/>
      <c r="I168" s="742">
        <v>0</v>
      </c>
      <c r="J168" s="742">
        <v>0</v>
      </c>
      <c r="K168" s="743">
        <v>0</v>
      </c>
      <c r="L168" s="742"/>
      <c r="M168" s="742"/>
      <c r="N168" s="742">
        <v>0</v>
      </c>
      <c r="O168" s="742">
        <v>0</v>
      </c>
      <c r="P168" s="742">
        <v>0</v>
      </c>
      <c r="Q168" s="742">
        <v>0</v>
      </c>
      <c r="R168" s="742">
        <v>0</v>
      </c>
    </row>
    <row r="169" spans="5:18" outlineLevel="1">
      <c r="F169" s="737" t="s">
        <v>2314</v>
      </c>
      <c r="G169" s="776"/>
      <c r="H169" s="776"/>
      <c r="I169" s="739"/>
      <c r="J169" s="739"/>
      <c r="K169" s="740"/>
      <c r="L169" s="739"/>
      <c r="M169" s="739"/>
      <c r="N169" s="739"/>
      <c r="O169" s="739"/>
      <c r="P169" s="739"/>
      <c r="Q169" s="739"/>
      <c r="R169" s="739"/>
    </row>
    <row r="170" spans="5:18" outlineLevel="1">
      <c r="F170" s="576" t="s">
        <v>2325</v>
      </c>
      <c r="G170" s="777"/>
      <c r="H170" s="778">
        <f>H164/G164</f>
        <v>5.3409039417736066</v>
      </c>
      <c r="I170" s="779"/>
      <c r="J170" s="779"/>
      <c r="K170" s="780"/>
      <c r="L170" s="779"/>
      <c r="M170" s="779"/>
      <c r="N170" s="781"/>
      <c r="O170" s="781"/>
      <c r="P170" s="781"/>
      <c r="Q170" s="781"/>
      <c r="R170" s="781"/>
    </row>
    <row r="171" spans="5:18" outlineLevel="1">
      <c r="F171" s="770" t="s">
        <v>2326</v>
      </c>
      <c r="G171" s="771"/>
      <c r="H171" s="771"/>
      <c r="I171" s="772"/>
      <c r="J171" s="772"/>
      <c r="K171" s="773"/>
      <c r="L171" s="772"/>
      <c r="M171" s="772"/>
      <c r="N171" s="774"/>
      <c r="O171" s="774"/>
      <c r="P171" s="774"/>
      <c r="Q171" s="774"/>
      <c r="R171" s="774"/>
    </row>
    <row r="172" spans="5:18" outlineLevel="1">
      <c r="F172" s="747" t="s">
        <v>1189</v>
      </c>
      <c r="I172" s="735"/>
      <c r="J172" s="735"/>
      <c r="K172" s="735"/>
      <c r="L172" s="735"/>
      <c r="M172" s="735"/>
      <c r="N172" s="748">
        <v>2.1000000000000001E-2</v>
      </c>
      <c r="O172" s="748">
        <v>1.6E-2</v>
      </c>
      <c r="P172" s="748">
        <v>0.02</v>
      </c>
      <c r="Q172" s="748">
        <v>1.7000000000000001E-2</v>
      </c>
      <c r="R172" s="748">
        <v>1.8000000000000002E-2</v>
      </c>
    </row>
    <row r="173" spans="5:18" outlineLevel="1">
      <c r="F173" s="747"/>
      <c r="I173" s="735"/>
      <c r="J173" s="735"/>
      <c r="K173" s="735"/>
      <c r="L173" s="735"/>
      <c r="M173" s="735"/>
      <c r="N173" s="748"/>
      <c r="O173" s="748"/>
      <c r="P173" s="748"/>
      <c r="Q173" s="748"/>
      <c r="R173" s="748"/>
    </row>
    <row r="174" spans="5:18" outlineLevel="1">
      <c r="G174" s="763"/>
      <c r="H174" s="763"/>
    </row>
    <row r="175" spans="5:18" outlineLevel="1">
      <c r="F175" s="709" t="s">
        <v>2328</v>
      </c>
      <c r="G175" s="763"/>
      <c r="H175" s="763"/>
    </row>
    <row r="176" spans="5:18" outlineLevel="1">
      <c r="F176" s="546" t="s">
        <v>2093</v>
      </c>
      <c r="G176" s="755" t="s">
        <v>2323</v>
      </c>
      <c r="H176" s="755" t="s">
        <v>2324</v>
      </c>
      <c r="I176" s="513" t="s">
        <v>2047</v>
      </c>
      <c r="J176" s="513" t="s">
        <v>2048</v>
      </c>
      <c r="K176" s="514" t="s">
        <v>2049</v>
      </c>
      <c r="L176" s="513" t="s">
        <v>3118</v>
      </c>
      <c r="M176" s="513" t="s">
        <v>3120</v>
      </c>
      <c r="N176" s="571" t="s">
        <v>2050</v>
      </c>
      <c r="O176" s="571" t="s">
        <v>2051</v>
      </c>
      <c r="P176" s="571" t="s">
        <v>2052</v>
      </c>
      <c r="Q176" s="571" t="s">
        <v>2053</v>
      </c>
      <c r="R176" s="571" t="s">
        <v>2054</v>
      </c>
    </row>
    <row r="177" spans="5:18" outlineLevel="1">
      <c r="F177" s="548" t="s">
        <v>73</v>
      </c>
      <c r="G177" s="756"/>
      <c r="H177" s="756"/>
      <c r="I177" s="663">
        <v>0</v>
      </c>
      <c r="J177" s="663">
        <v>0</v>
      </c>
      <c r="K177" s="664">
        <v>1656.170531</v>
      </c>
      <c r="L177" s="663"/>
      <c r="M177" s="663"/>
      <c r="N177" s="663">
        <v>0</v>
      </c>
      <c r="O177" s="663">
        <v>0</v>
      </c>
      <c r="P177" s="663">
        <v>0</v>
      </c>
      <c r="Q177" s="663">
        <v>0</v>
      </c>
      <c r="R177" s="663">
        <v>0</v>
      </c>
    </row>
    <row r="178" spans="5:18" outlineLevel="1">
      <c r="E178" s="708" t="s">
        <v>1966</v>
      </c>
      <c r="F178" s="730" t="s">
        <v>1922</v>
      </c>
      <c r="G178" s="757">
        <v>208.29751285</v>
      </c>
      <c r="H178" s="758">
        <f>SUM(H179:H181)</f>
        <v>1337.8967809999999</v>
      </c>
      <c r="I178" s="732">
        <v>0</v>
      </c>
      <c r="J178" s="732">
        <v>0</v>
      </c>
      <c r="K178" s="733">
        <v>1337.8967809999999</v>
      </c>
      <c r="L178" s="732"/>
      <c r="M178" s="732"/>
      <c r="N178" s="732">
        <v>0</v>
      </c>
      <c r="O178" s="732">
        <v>0</v>
      </c>
      <c r="P178" s="732">
        <v>0</v>
      </c>
      <c r="Q178" s="732">
        <v>0</v>
      </c>
      <c r="R178" s="732">
        <v>0</v>
      </c>
    </row>
    <row r="179" spans="5:18" outlineLevel="1">
      <c r="F179" s="734" t="s">
        <v>1890</v>
      </c>
      <c r="G179" s="759">
        <f>H179/$H$178</f>
        <v>0.22199270617723388</v>
      </c>
      <c r="H179" s="760">
        <v>297.00332700000001</v>
      </c>
      <c r="I179" s="735">
        <v>0</v>
      </c>
      <c r="J179" s="735">
        <v>0</v>
      </c>
      <c r="K179" s="736">
        <v>297.00332700000001</v>
      </c>
      <c r="L179" s="735"/>
      <c r="M179" s="735"/>
      <c r="N179" s="735"/>
      <c r="O179" s="735"/>
      <c r="P179" s="735"/>
      <c r="Q179" s="735"/>
      <c r="R179" s="735"/>
    </row>
    <row r="180" spans="5:18" outlineLevel="1">
      <c r="F180" s="734" t="s">
        <v>1978</v>
      </c>
      <c r="G180" s="759">
        <f>H180/$H$178</f>
        <v>1.6625687658336628E-2</v>
      </c>
      <c r="H180" s="760">
        <v>22.243454</v>
      </c>
      <c r="I180" s="735">
        <v>0</v>
      </c>
      <c r="J180" s="735">
        <v>0</v>
      </c>
      <c r="K180" s="736">
        <v>22.243454</v>
      </c>
      <c r="L180" s="735"/>
      <c r="M180" s="735"/>
      <c r="N180" s="735"/>
      <c r="O180" s="735"/>
      <c r="P180" s="735"/>
      <c r="Q180" s="735"/>
      <c r="R180" s="735"/>
    </row>
    <row r="181" spans="5:18" outlineLevel="1">
      <c r="F181" s="737" t="s">
        <v>1979</v>
      </c>
      <c r="G181" s="775">
        <f>H181/$H$178</f>
        <v>0.76138160616442951</v>
      </c>
      <c r="H181" s="761">
        <v>1018.65</v>
      </c>
      <c r="I181" s="739">
        <v>0</v>
      </c>
      <c r="J181" s="739">
        <v>0</v>
      </c>
      <c r="K181" s="740">
        <v>1018.65</v>
      </c>
      <c r="L181" s="739"/>
      <c r="M181" s="739"/>
      <c r="N181" s="739"/>
      <c r="O181" s="739"/>
      <c r="P181" s="739"/>
      <c r="Q181" s="739"/>
      <c r="R181" s="739"/>
    </row>
    <row r="182" spans="5:18" outlineLevel="1">
      <c r="F182" s="734" t="s">
        <v>1998</v>
      </c>
      <c r="G182" s="799"/>
      <c r="H182" s="760" t="e">
        <f>#REF!/10^6</f>
        <v>#REF!</v>
      </c>
      <c r="I182" s="735"/>
      <c r="J182" s="735"/>
      <c r="K182" s="736"/>
      <c r="L182" s="735"/>
      <c r="M182" s="735"/>
      <c r="N182" s="735"/>
      <c r="O182" s="735"/>
      <c r="P182" s="735"/>
      <c r="Q182" s="735"/>
      <c r="R182" s="735"/>
    </row>
    <row r="183" spans="5:18" outlineLevel="1">
      <c r="F183" s="741" t="s">
        <v>1923</v>
      </c>
      <c r="G183" s="762"/>
      <c r="H183" s="762"/>
      <c r="I183" s="742">
        <v>0</v>
      </c>
      <c r="J183" s="742">
        <v>0</v>
      </c>
      <c r="K183" s="743">
        <v>318.27375000000001</v>
      </c>
      <c r="L183" s="742"/>
      <c r="M183" s="742"/>
      <c r="N183" s="742">
        <v>0</v>
      </c>
      <c r="O183" s="742">
        <v>0</v>
      </c>
      <c r="P183" s="742">
        <v>0</v>
      </c>
      <c r="Q183" s="742">
        <v>0</v>
      </c>
      <c r="R183" s="742">
        <v>0</v>
      </c>
    </row>
    <row r="184" spans="5:18" outlineLevel="1">
      <c r="E184" s="708" t="s">
        <v>1966</v>
      </c>
      <c r="F184" s="737" t="s">
        <v>2314</v>
      </c>
      <c r="G184" s="776"/>
      <c r="H184" s="776"/>
      <c r="I184" s="739"/>
      <c r="J184" s="739"/>
      <c r="K184" s="740">
        <v>318.27375000000001</v>
      </c>
      <c r="L184" s="739"/>
      <c r="M184" s="739"/>
      <c r="N184" s="739"/>
      <c r="O184" s="739"/>
      <c r="P184" s="739"/>
      <c r="Q184" s="739"/>
      <c r="R184" s="739"/>
    </row>
    <row r="185" spans="5:18" outlineLevel="1">
      <c r="F185" s="576" t="s">
        <v>2325</v>
      </c>
      <c r="G185" s="777"/>
      <c r="H185" s="778">
        <f>H178/G178</f>
        <v>6.4230089101613572</v>
      </c>
      <c r="I185" s="779"/>
      <c r="J185" s="779"/>
      <c r="K185" s="780"/>
      <c r="L185" s="779"/>
      <c r="M185" s="779"/>
      <c r="N185" s="781"/>
      <c r="O185" s="781"/>
      <c r="P185" s="781"/>
      <c r="Q185" s="781"/>
      <c r="R185" s="781"/>
    </row>
    <row r="186" spans="5:18" outlineLevel="1">
      <c r="F186" s="770" t="s">
        <v>2326</v>
      </c>
      <c r="G186" s="771"/>
      <c r="H186" s="771"/>
      <c r="I186" s="772"/>
      <c r="J186" s="772"/>
      <c r="K186" s="773"/>
      <c r="L186" s="772"/>
      <c r="M186" s="772"/>
      <c r="N186" s="774"/>
      <c r="O186" s="774"/>
      <c r="P186" s="774"/>
      <c r="Q186" s="774"/>
      <c r="R186" s="774"/>
    </row>
    <row r="187" spans="5:18" outlineLevel="1">
      <c r="F187" s="747" t="s">
        <v>1189</v>
      </c>
      <c r="I187" s="735"/>
      <c r="J187" s="735"/>
      <c r="K187" s="735"/>
      <c r="L187" s="735"/>
      <c r="M187" s="735"/>
      <c r="N187" s="748">
        <v>2.1000000000000001E-2</v>
      </c>
      <c r="O187" s="748">
        <v>1.6E-2</v>
      </c>
      <c r="P187" s="748">
        <v>0.02</v>
      </c>
      <c r="Q187" s="748">
        <v>1.7000000000000001E-2</v>
      </c>
      <c r="R187" s="748">
        <v>1.8000000000000002E-2</v>
      </c>
    </row>
    <row r="188" spans="5:18" outlineLevel="1">
      <c r="F188" s="747"/>
      <c r="I188" s="735"/>
      <c r="J188" s="735"/>
      <c r="K188" s="735"/>
      <c r="L188" s="735"/>
      <c r="M188" s="735"/>
      <c r="N188" s="748"/>
      <c r="O188" s="748"/>
      <c r="P188" s="748"/>
      <c r="Q188" s="748"/>
      <c r="R188" s="748"/>
    </row>
    <row r="189" spans="5:18" outlineLevel="1">
      <c r="G189" s="763"/>
      <c r="H189" s="763"/>
    </row>
    <row r="190" spans="5:18" outlineLevel="1">
      <c r="F190" s="709" t="s">
        <v>2329</v>
      </c>
      <c r="G190" s="763"/>
      <c r="H190" s="763"/>
    </row>
    <row r="191" spans="5:18" outlineLevel="1">
      <c r="F191" s="546" t="s">
        <v>2093</v>
      </c>
      <c r="G191" s="755" t="s">
        <v>2323</v>
      </c>
      <c r="H191" s="755" t="s">
        <v>2324</v>
      </c>
      <c r="I191" s="513" t="s">
        <v>2047</v>
      </c>
      <c r="J191" s="513" t="s">
        <v>2048</v>
      </c>
      <c r="K191" s="514" t="s">
        <v>2049</v>
      </c>
      <c r="L191" s="513" t="s">
        <v>3118</v>
      </c>
      <c r="M191" s="513" t="s">
        <v>3120</v>
      </c>
      <c r="N191" s="571" t="s">
        <v>2050</v>
      </c>
      <c r="O191" s="571" t="s">
        <v>2051</v>
      </c>
      <c r="P191" s="571" t="s">
        <v>2052</v>
      </c>
      <c r="Q191" s="571" t="s">
        <v>2053</v>
      </c>
      <c r="R191" s="571" t="s">
        <v>2054</v>
      </c>
    </row>
    <row r="192" spans="5:18" outlineLevel="1">
      <c r="F192" s="548" t="s">
        <v>73</v>
      </c>
      <c r="G192" s="756"/>
      <c r="H192" s="756"/>
      <c r="I192" s="663">
        <v>0</v>
      </c>
      <c r="J192" s="663">
        <v>0</v>
      </c>
      <c r="K192" s="664">
        <v>2483.6449670000002</v>
      </c>
      <c r="L192" s="663"/>
      <c r="M192" s="663"/>
      <c r="N192" s="663">
        <v>0</v>
      </c>
      <c r="O192" s="663">
        <v>0</v>
      </c>
      <c r="P192" s="663">
        <v>0</v>
      </c>
      <c r="Q192" s="663">
        <v>0</v>
      </c>
      <c r="R192" s="663">
        <v>0</v>
      </c>
    </row>
    <row r="193" spans="5:18" outlineLevel="1">
      <c r="E193" s="708" t="s">
        <v>1967</v>
      </c>
      <c r="F193" s="730" t="s">
        <v>1922</v>
      </c>
      <c r="G193" s="757">
        <v>338.2</v>
      </c>
      <c r="H193" s="758">
        <f>SUM(H194:H196)</f>
        <v>1935.082467</v>
      </c>
      <c r="I193" s="732">
        <v>0</v>
      </c>
      <c r="J193" s="732">
        <v>0</v>
      </c>
      <c r="K193" s="733">
        <v>1935.082467</v>
      </c>
      <c r="L193" s="732"/>
      <c r="M193" s="732"/>
      <c r="N193" s="732">
        <v>0</v>
      </c>
      <c r="O193" s="732">
        <v>0</v>
      </c>
      <c r="P193" s="732">
        <v>0</v>
      </c>
      <c r="Q193" s="732">
        <v>0</v>
      </c>
      <c r="R193" s="732">
        <v>0</v>
      </c>
    </row>
    <row r="194" spans="5:18" outlineLevel="1">
      <c r="F194" s="734" t="s">
        <v>1890</v>
      </c>
      <c r="G194" s="759">
        <f>H194/$H$193</f>
        <v>0.18427249126638903</v>
      </c>
      <c r="H194" s="760">
        <v>356.58246700000001</v>
      </c>
      <c r="I194" s="735">
        <v>0</v>
      </c>
      <c r="J194" s="735">
        <v>0</v>
      </c>
      <c r="K194" s="736">
        <v>356.58246700000001</v>
      </c>
      <c r="L194" s="735"/>
      <c r="M194" s="735"/>
      <c r="N194" s="735"/>
      <c r="O194" s="735"/>
      <c r="P194" s="735"/>
      <c r="Q194" s="735"/>
      <c r="R194" s="735"/>
    </row>
    <row r="195" spans="5:18" outlineLevel="1">
      <c r="F195" s="734" t="s">
        <v>1978</v>
      </c>
      <c r="G195" s="759">
        <f t="shared" ref="G195:G196" si="31">H195/$H$193</f>
        <v>0</v>
      </c>
      <c r="H195" s="760">
        <v>0</v>
      </c>
      <c r="I195" s="735">
        <v>0</v>
      </c>
      <c r="J195" s="735">
        <v>0</v>
      </c>
      <c r="K195" s="736">
        <v>0</v>
      </c>
      <c r="L195" s="735"/>
      <c r="M195" s="735"/>
      <c r="N195" s="735"/>
      <c r="O195" s="735"/>
      <c r="P195" s="735"/>
      <c r="Q195" s="735"/>
      <c r="R195" s="735"/>
    </row>
    <row r="196" spans="5:18" outlineLevel="1">
      <c r="F196" s="737" t="s">
        <v>1979</v>
      </c>
      <c r="G196" s="775">
        <f t="shared" si="31"/>
        <v>0.815727508733611</v>
      </c>
      <c r="H196" s="761">
        <v>1578.5</v>
      </c>
      <c r="I196" s="739">
        <v>0</v>
      </c>
      <c r="J196" s="739">
        <v>0</v>
      </c>
      <c r="K196" s="740">
        <v>1578.5</v>
      </c>
      <c r="L196" s="739"/>
      <c r="M196" s="739"/>
      <c r="N196" s="739"/>
      <c r="O196" s="739"/>
      <c r="P196" s="739"/>
      <c r="Q196" s="739"/>
      <c r="R196" s="739"/>
    </row>
    <row r="197" spans="5:18" outlineLevel="1">
      <c r="F197" s="734" t="s">
        <v>1998</v>
      </c>
      <c r="G197" s="799"/>
      <c r="H197" s="760"/>
      <c r="I197" s="735"/>
      <c r="J197" s="735"/>
      <c r="K197" s="736"/>
      <c r="L197" s="735"/>
      <c r="M197" s="735"/>
      <c r="N197" s="735"/>
      <c r="O197" s="735"/>
      <c r="P197" s="735"/>
      <c r="Q197" s="735"/>
      <c r="R197" s="735"/>
    </row>
    <row r="198" spans="5:18" outlineLevel="1">
      <c r="F198" s="741" t="s">
        <v>1923</v>
      </c>
      <c r="G198" s="762"/>
      <c r="H198" s="762"/>
      <c r="I198" s="742">
        <v>0</v>
      </c>
      <c r="J198" s="742">
        <v>0</v>
      </c>
      <c r="K198" s="743">
        <v>548.5625</v>
      </c>
      <c r="L198" s="742"/>
      <c r="M198" s="742"/>
      <c r="N198" s="742">
        <v>0</v>
      </c>
      <c r="O198" s="742">
        <v>0</v>
      </c>
      <c r="P198" s="742">
        <v>0</v>
      </c>
      <c r="Q198" s="742">
        <v>0</v>
      </c>
      <c r="R198" s="742">
        <v>0</v>
      </c>
    </row>
    <row r="199" spans="5:18" outlineLevel="1">
      <c r="E199" s="708" t="s">
        <v>1967</v>
      </c>
      <c r="F199" s="737" t="s">
        <v>2314</v>
      </c>
      <c r="G199" s="776"/>
      <c r="H199" s="776"/>
      <c r="I199" s="739"/>
      <c r="J199" s="739"/>
      <c r="K199" s="740">
        <v>548.5625</v>
      </c>
      <c r="L199" s="739"/>
      <c r="M199" s="739"/>
      <c r="N199" s="739"/>
      <c r="O199" s="739"/>
      <c r="P199" s="739"/>
      <c r="Q199" s="739"/>
      <c r="R199" s="739"/>
    </row>
    <row r="200" spans="5:18" outlineLevel="1">
      <c r="F200" s="576" t="s">
        <v>2325</v>
      </c>
      <c r="G200" s="777"/>
      <c r="H200" s="778">
        <f>H193/G193</f>
        <v>5.7217104287403906</v>
      </c>
      <c r="I200" s="779"/>
      <c r="J200" s="779"/>
      <c r="K200" s="780"/>
      <c r="L200" s="779"/>
      <c r="M200" s="779"/>
      <c r="N200" s="781"/>
      <c r="O200" s="781"/>
      <c r="P200" s="781"/>
      <c r="Q200" s="781"/>
      <c r="R200" s="781"/>
    </row>
    <row r="201" spans="5:18" outlineLevel="1">
      <c r="F201" s="770" t="s">
        <v>2326</v>
      </c>
      <c r="G201" s="771"/>
      <c r="H201" s="771"/>
      <c r="I201" s="772"/>
      <c r="J201" s="772"/>
      <c r="K201" s="773"/>
      <c r="L201" s="772"/>
      <c r="M201" s="772"/>
      <c r="N201" s="774"/>
      <c r="O201" s="774"/>
      <c r="P201" s="774"/>
      <c r="Q201" s="774"/>
      <c r="R201" s="774"/>
    </row>
    <row r="202" spans="5:18" outlineLevel="1">
      <c r="F202" s="747" t="s">
        <v>1189</v>
      </c>
      <c r="I202" s="735"/>
      <c r="J202" s="735"/>
      <c r="K202" s="735"/>
      <c r="L202" s="735"/>
      <c r="M202" s="735"/>
      <c r="N202" s="748">
        <v>2.1000000000000001E-2</v>
      </c>
      <c r="O202" s="748">
        <v>1.6E-2</v>
      </c>
      <c r="P202" s="748">
        <v>0.02</v>
      </c>
      <c r="Q202" s="748">
        <v>1.7000000000000001E-2</v>
      </c>
      <c r="R202" s="748">
        <v>1.8000000000000002E-2</v>
      </c>
    </row>
    <row r="203" spans="5:18" outlineLevel="1">
      <c r="F203" s="747"/>
      <c r="I203" s="735"/>
      <c r="J203" s="735"/>
      <c r="K203" s="735"/>
      <c r="L203" s="735"/>
      <c r="M203" s="735"/>
      <c r="N203" s="748"/>
      <c r="O203" s="748"/>
      <c r="P203" s="748"/>
      <c r="Q203" s="748"/>
      <c r="R203" s="748"/>
    </row>
    <row r="204" spans="5:18" outlineLevel="1">
      <c r="G204" s="763"/>
      <c r="H204" s="763"/>
    </row>
    <row r="205" spans="5:18" outlineLevel="1">
      <c r="F205" s="709" t="s">
        <v>2330</v>
      </c>
      <c r="G205" s="763"/>
      <c r="H205" s="763"/>
    </row>
    <row r="206" spans="5:18" outlineLevel="1">
      <c r="F206" s="546" t="s">
        <v>2093</v>
      </c>
      <c r="G206" s="755" t="s">
        <v>2323</v>
      </c>
      <c r="H206" s="755" t="s">
        <v>2324</v>
      </c>
      <c r="I206" s="513" t="s">
        <v>2047</v>
      </c>
      <c r="J206" s="513" t="s">
        <v>2048</v>
      </c>
      <c r="K206" s="514" t="s">
        <v>2049</v>
      </c>
      <c r="L206" s="513" t="s">
        <v>3118</v>
      </c>
      <c r="M206" s="513" t="s">
        <v>3120</v>
      </c>
      <c r="N206" s="571" t="s">
        <v>2050</v>
      </c>
      <c r="O206" s="571" t="s">
        <v>2051</v>
      </c>
      <c r="P206" s="571" t="s">
        <v>2052</v>
      </c>
      <c r="Q206" s="571" t="s">
        <v>2053</v>
      </c>
      <c r="R206" s="571" t="s">
        <v>2054</v>
      </c>
    </row>
    <row r="207" spans="5:18" outlineLevel="1">
      <c r="F207" s="548" t="s">
        <v>73</v>
      </c>
      <c r="G207" s="756"/>
      <c r="H207" s="756"/>
      <c r="I207" s="663">
        <v>0</v>
      </c>
      <c r="J207" s="663">
        <v>0</v>
      </c>
      <c r="K207" s="664">
        <v>1336.1135980000001</v>
      </c>
      <c r="L207" s="663"/>
      <c r="M207" s="663"/>
      <c r="N207" s="663">
        <v>0</v>
      </c>
      <c r="O207" s="663">
        <v>0</v>
      </c>
      <c r="P207" s="663">
        <v>0</v>
      </c>
      <c r="Q207" s="663">
        <v>0</v>
      </c>
      <c r="R207" s="663">
        <v>0</v>
      </c>
    </row>
    <row r="208" spans="5:18" outlineLevel="1">
      <c r="E208" s="708" t="s">
        <v>1968</v>
      </c>
      <c r="F208" s="730" t="s">
        <v>1922</v>
      </c>
      <c r="G208" s="757">
        <v>264.39999999999998</v>
      </c>
      <c r="H208" s="758">
        <f>SUM(H209:H211)</f>
        <v>1027.6723480000001</v>
      </c>
      <c r="I208" s="732">
        <v>0</v>
      </c>
      <c r="J208" s="732">
        <v>0</v>
      </c>
      <c r="K208" s="733">
        <v>1027.6723480000001</v>
      </c>
      <c r="L208" s="732"/>
      <c r="M208" s="732"/>
      <c r="N208" s="732">
        <v>0</v>
      </c>
      <c r="O208" s="732">
        <v>0</v>
      </c>
      <c r="P208" s="732">
        <v>0</v>
      </c>
      <c r="Q208" s="732">
        <v>0</v>
      </c>
      <c r="R208" s="732">
        <v>0</v>
      </c>
    </row>
    <row r="209" spans="5:18" outlineLevel="1">
      <c r="F209" s="734" t="s">
        <v>1890</v>
      </c>
      <c r="G209" s="759">
        <f>H209/$H$208</f>
        <v>0.22395498764553698</v>
      </c>
      <c r="H209" s="760">
        <v>230.15234799999999</v>
      </c>
      <c r="I209" s="735">
        <v>0</v>
      </c>
      <c r="J209" s="735">
        <v>0</v>
      </c>
      <c r="K209" s="736">
        <v>230.15234799999999</v>
      </c>
      <c r="L209" s="735"/>
      <c r="M209" s="735"/>
      <c r="N209" s="735"/>
      <c r="O209" s="735"/>
      <c r="P209" s="735"/>
      <c r="Q209" s="735"/>
      <c r="R209" s="735"/>
    </row>
    <row r="210" spans="5:18" outlineLevel="1">
      <c r="F210" s="734" t="s">
        <v>1978</v>
      </c>
      <c r="G210" s="759">
        <f>H210/$H$208</f>
        <v>5.4025001361620757E-2</v>
      </c>
      <c r="H210" s="760">
        <v>55.52</v>
      </c>
      <c r="I210" s="735">
        <v>0</v>
      </c>
      <c r="J210" s="735">
        <v>0</v>
      </c>
      <c r="K210" s="736">
        <v>55.52</v>
      </c>
      <c r="L210" s="735"/>
      <c r="M210" s="735"/>
      <c r="N210" s="735"/>
      <c r="O210" s="735"/>
      <c r="P210" s="735"/>
      <c r="Q210" s="735"/>
      <c r="R210" s="735"/>
    </row>
    <row r="211" spans="5:18" outlineLevel="1">
      <c r="F211" s="737" t="s">
        <v>1979</v>
      </c>
      <c r="G211" s="775">
        <f>H211/$H$208</f>
        <v>0.72202001099284219</v>
      </c>
      <c r="H211" s="761">
        <v>742</v>
      </c>
      <c r="I211" s="739">
        <v>0</v>
      </c>
      <c r="J211" s="739">
        <v>0</v>
      </c>
      <c r="K211" s="740">
        <v>742</v>
      </c>
      <c r="L211" s="739"/>
      <c r="M211" s="739"/>
      <c r="N211" s="739"/>
      <c r="O211" s="739"/>
      <c r="P211" s="739"/>
      <c r="Q211" s="739"/>
      <c r="R211" s="739"/>
    </row>
    <row r="212" spans="5:18" outlineLevel="1">
      <c r="F212" s="734" t="s">
        <v>1998</v>
      </c>
      <c r="G212" s="799"/>
      <c r="H212" s="760">
        <v>101.519747</v>
      </c>
      <c r="I212" s="735"/>
      <c r="J212" s="735"/>
      <c r="K212" s="736"/>
      <c r="L212" s="735"/>
      <c r="M212" s="735"/>
      <c r="N212" s="735"/>
      <c r="O212" s="735"/>
      <c r="P212" s="735"/>
      <c r="Q212" s="735"/>
      <c r="R212" s="735"/>
    </row>
    <row r="213" spans="5:18" outlineLevel="1">
      <c r="F213" s="741" t="s">
        <v>1923</v>
      </c>
      <c r="G213" s="762"/>
      <c r="H213" s="762"/>
      <c r="I213" s="742">
        <v>0</v>
      </c>
      <c r="J213" s="742">
        <v>0</v>
      </c>
      <c r="K213" s="743">
        <v>308.44125000000003</v>
      </c>
      <c r="L213" s="742"/>
      <c r="M213" s="742"/>
      <c r="N213" s="742">
        <v>0</v>
      </c>
      <c r="O213" s="742">
        <v>0</v>
      </c>
      <c r="P213" s="742">
        <v>0</v>
      </c>
      <c r="Q213" s="742">
        <v>0</v>
      </c>
      <c r="R213" s="742">
        <v>0</v>
      </c>
    </row>
    <row r="214" spans="5:18" outlineLevel="1">
      <c r="E214" s="708" t="s">
        <v>1968</v>
      </c>
      <c r="F214" s="737" t="s">
        <v>2314</v>
      </c>
      <c r="G214" s="776"/>
      <c r="H214" s="776"/>
      <c r="I214" s="739"/>
      <c r="J214" s="739"/>
      <c r="K214" s="740">
        <v>308.44125000000003</v>
      </c>
      <c r="L214" s="739"/>
      <c r="M214" s="739"/>
      <c r="N214" s="739"/>
      <c r="O214" s="739"/>
      <c r="P214" s="739"/>
      <c r="Q214" s="739"/>
      <c r="R214" s="739"/>
    </row>
    <row r="215" spans="5:18" outlineLevel="1">
      <c r="F215" s="576" t="s">
        <v>2325</v>
      </c>
      <c r="G215" s="777"/>
      <c r="H215" s="778">
        <f>H208/G208</f>
        <v>3.8868091830559766</v>
      </c>
      <c r="I215" s="779"/>
      <c r="J215" s="779"/>
      <c r="K215" s="780"/>
      <c r="L215" s="779"/>
      <c r="M215" s="779"/>
      <c r="N215" s="781"/>
      <c r="O215" s="781"/>
      <c r="P215" s="781"/>
      <c r="Q215" s="781"/>
      <c r="R215" s="781"/>
    </row>
    <row r="216" spans="5:18" outlineLevel="1">
      <c r="F216" s="770" t="s">
        <v>2326</v>
      </c>
      <c r="G216" s="771"/>
      <c r="H216" s="771"/>
      <c r="I216" s="772"/>
      <c r="J216" s="772"/>
      <c r="K216" s="773"/>
      <c r="L216" s="772"/>
      <c r="M216" s="772"/>
      <c r="N216" s="774"/>
      <c r="O216" s="774"/>
      <c r="P216" s="774"/>
      <c r="Q216" s="774"/>
      <c r="R216" s="774"/>
    </row>
    <row r="217" spans="5:18" outlineLevel="1">
      <c r="F217" s="747" t="s">
        <v>1189</v>
      </c>
      <c r="I217" s="735"/>
      <c r="J217" s="735"/>
      <c r="K217" s="735"/>
      <c r="L217" s="735"/>
      <c r="M217" s="735"/>
      <c r="N217" s="748">
        <v>2.1000000000000001E-2</v>
      </c>
      <c r="O217" s="748">
        <v>1.6E-2</v>
      </c>
      <c r="P217" s="748">
        <v>0.02</v>
      </c>
      <c r="Q217" s="748">
        <v>1.7000000000000001E-2</v>
      </c>
      <c r="R217" s="748">
        <v>1.8000000000000002E-2</v>
      </c>
    </row>
    <row r="218" spans="5:18" outlineLevel="1">
      <c r="F218" s="747"/>
      <c r="I218" s="735"/>
      <c r="J218" s="735"/>
      <c r="K218" s="735"/>
      <c r="L218" s="735"/>
      <c r="M218" s="735"/>
      <c r="N218" s="748"/>
      <c r="O218" s="748"/>
      <c r="P218" s="748"/>
      <c r="Q218" s="748"/>
      <c r="R218" s="748"/>
    </row>
    <row r="219" spans="5:18" outlineLevel="1">
      <c r="F219" s="576"/>
      <c r="G219" s="777"/>
      <c r="H219" s="777"/>
      <c r="I219" s="779"/>
      <c r="J219" s="779"/>
      <c r="K219" s="779"/>
      <c r="L219" s="779"/>
      <c r="M219" s="779"/>
      <c r="N219" s="748"/>
      <c r="O219" s="748"/>
      <c r="P219" s="748"/>
      <c r="Q219" s="748"/>
      <c r="R219" s="748"/>
    </row>
    <row r="220" spans="5:18" outlineLevel="1">
      <c r="F220" s="782" t="s">
        <v>2331</v>
      </c>
      <c r="G220" s="763"/>
      <c r="H220" s="763"/>
      <c r="N220" s="783"/>
    </row>
    <row r="221" spans="5:18" outlineLevel="1">
      <c r="F221" s="546" t="s">
        <v>2093</v>
      </c>
      <c r="G221" s="755" t="s">
        <v>2323</v>
      </c>
      <c r="H221" s="784"/>
      <c r="I221" s="513" t="s">
        <v>2047</v>
      </c>
      <c r="J221" s="513" t="s">
        <v>2048</v>
      </c>
      <c r="K221" s="514" t="s">
        <v>2049</v>
      </c>
      <c r="L221" s="513" t="s">
        <v>3118</v>
      </c>
      <c r="M221" s="513" t="s">
        <v>3120</v>
      </c>
      <c r="N221" s="571" t="s">
        <v>2050</v>
      </c>
      <c r="O221" s="571" t="s">
        <v>2051</v>
      </c>
      <c r="P221" s="571" t="s">
        <v>2052</v>
      </c>
      <c r="Q221" s="571" t="s">
        <v>2053</v>
      </c>
      <c r="R221" s="571" t="s">
        <v>2054</v>
      </c>
    </row>
    <row r="222" spans="5:18" outlineLevel="1">
      <c r="F222" s="548" t="s">
        <v>73</v>
      </c>
      <c r="G222" s="756"/>
      <c r="H222" s="756"/>
      <c r="I222" s="663">
        <v>0</v>
      </c>
      <c r="J222" s="663">
        <v>0</v>
      </c>
      <c r="K222" s="664">
        <v>0</v>
      </c>
      <c r="L222" s="663"/>
      <c r="M222" s="663"/>
      <c r="N222" s="663">
        <f>SUM(N224:N227)</f>
        <v>1150.773214308</v>
      </c>
      <c r="O222" s="663">
        <v>0</v>
      </c>
      <c r="P222" s="663">
        <v>0</v>
      </c>
      <c r="Q222" s="663">
        <v>0</v>
      </c>
      <c r="R222" s="663">
        <v>0</v>
      </c>
    </row>
    <row r="223" spans="5:18" outlineLevel="1">
      <c r="F223" s="730" t="s">
        <v>1922</v>
      </c>
      <c r="G223" s="757">
        <v>264.39999999999998</v>
      </c>
      <c r="H223" s="785"/>
      <c r="I223" s="732">
        <v>0</v>
      </c>
      <c r="J223" s="732">
        <v>0</v>
      </c>
      <c r="K223" s="733">
        <v>0</v>
      </c>
      <c r="L223" s="732"/>
      <c r="M223" s="732"/>
      <c r="N223" s="732">
        <f>G223*N230</f>
        <v>1049.2534673079999</v>
      </c>
      <c r="O223" s="732">
        <v>0</v>
      </c>
      <c r="P223" s="732">
        <v>0</v>
      </c>
      <c r="Q223" s="732">
        <v>0</v>
      </c>
      <c r="R223" s="732">
        <v>0</v>
      </c>
    </row>
    <row r="224" spans="5:18" outlineLevel="1">
      <c r="F224" s="734" t="s">
        <v>1890</v>
      </c>
      <c r="G224" s="759">
        <f>G209</f>
        <v>0.22395498764553698</v>
      </c>
      <c r="H224" s="763"/>
      <c r="I224" s="735"/>
      <c r="J224" s="735"/>
      <c r="K224" s="736"/>
      <c r="L224" s="735"/>
      <c r="M224" s="735"/>
      <c r="N224" s="735">
        <f>$N$223*G224</f>
        <v>234.98554730799995</v>
      </c>
      <c r="O224" s="735"/>
      <c r="P224" s="735"/>
      <c r="Q224" s="735"/>
      <c r="R224" s="735"/>
    </row>
    <row r="225" spans="6:18" outlineLevel="1">
      <c r="F225" s="734" t="s">
        <v>1978</v>
      </c>
      <c r="G225" s="759">
        <f>G210</f>
        <v>5.4025001361620757E-2</v>
      </c>
      <c r="H225" s="763"/>
      <c r="I225" s="735"/>
      <c r="J225" s="735"/>
      <c r="K225" s="736"/>
      <c r="L225" s="735"/>
      <c r="M225" s="735"/>
      <c r="N225" s="735">
        <f>$N$223*G225</f>
        <v>56.685919999999996</v>
      </c>
      <c r="O225" s="735"/>
      <c r="P225" s="735"/>
      <c r="Q225" s="735"/>
      <c r="R225" s="735"/>
    </row>
    <row r="226" spans="6:18" outlineLevel="1">
      <c r="F226" s="737" t="s">
        <v>1979</v>
      </c>
      <c r="G226" s="798">
        <f>G211</f>
        <v>0.72202001099284219</v>
      </c>
      <c r="H226" s="776"/>
      <c r="I226" s="739"/>
      <c r="J226" s="739"/>
      <c r="K226" s="740"/>
      <c r="L226" s="739"/>
      <c r="M226" s="739"/>
      <c r="N226" s="739">
        <f>$N$223*G226</f>
        <v>757.58199999999988</v>
      </c>
      <c r="O226" s="739"/>
      <c r="P226" s="739"/>
      <c r="Q226" s="739"/>
      <c r="R226" s="739"/>
    </row>
    <row r="227" spans="6:18" outlineLevel="1">
      <c r="F227" s="734" t="s">
        <v>1998</v>
      </c>
      <c r="G227" s="759"/>
      <c r="H227" s="763"/>
      <c r="I227" s="735"/>
      <c r="J227" s="735"/>
      <c r="K227" s="736"/>
      <c r="L227" s="735"/>
      <c r="M227" s="735"/>
      <c r="N227" s="735">
        <f>H212</f>
        <v>101.519747</v>
      </c>
      <c r="O227" s="735"/>
      <c r="P227" s="735"/>
      <c r="Q227" s="735"/>
      <c r="R227" s="735"/>
    </row>
    <row r="228" spans="6:18" outlineLevel="1">
      <c r="F228" s="741" t="s">
        <v>1923</v>
      </c>
      <c r="G228" s="762"/>
      <c r="H228" s="762"/>
      <c r="I228" s="742">
        <v>0</v>
      </c>
      <c r="J228" s="742">
        <v>0</v>
      </c>
      <c r="K228" s="743">
        <v>0</v>
      </c>
      <c r="L228" s="742"/>
      <c r="M228" s="742"/>
      <c r="N228" s="742">
        <v>0</v>
      </c>
      <c r="O228" s="742">
        <v>0</v>
      </c>
      <c r="P228" s="742">
        <v>0</v>
      </c>
      <c r="Q228" s="742">
        <v>0</v>
      </c>
      <c r="R228" s="742">
        <v>0</v>
      </c>
    </row>
    <row r="229" spans="6:18" outlineLevel="1">
      <c r="F229" s="737" t="s">
        <v>2314</v>
      </c>
      <c r="G229" s="786">
        <v>250000</v>
      </c>
      <c r="H229" s="776"/>
      <c r="I229" s="739"/>
      <c r="J229" s="739"/>
      <c r="K229" s="740"/>
      <c r="L229" s="739"/>
      <c r="M229" s="739"/>
      <c r="N229" s="739"/>
      <c r="O229" s="739"/>
      <c r="P229" s="739"/>
      <c r="Q229" s="739"/>
      <c r="R229" s="739"/>
    </row>
    <row r="230" spans="6:18" outlineLevel="1">
      <c r="F230" s="576" t="s">
        <v>2332</v>
      </c>
      <c r="G230" s="777"/>
      <c r="H230" s="778">
        <f>H215</f>
        <v>3.8868091830559766</v>
      </c>
      <c r="I230" s="779"/>
      <c r="J230" s="779"/>
      <c r="K230" s="780"/>
      <c r="L230" s="779"/>
      <c r="M230" s="779"/>
      <c r="N230" s="787">
        <f>H230*(1+N232)</f>
        <v>3.9684321759001517</v>
      </c>
      <c r="O230" s="787">
        <f>N230*(1+O232)</f>
        <v>4.0319270907145546</v>
      </c>
      <c r="P230" s="787">
        <f t="shared" ref="P230:R230" si="32">O230*(1+P232)</f>
        <v>4.1125656325288453</v>
      </c>
      <c r="Q230" s="787">
        <f t="shared" si="32"/>
        <v>4.1824792482818349</v>
      </c>
      <c r="R230" s="787">
        <f t="shared" si="32"/>
        <v>4.2577638747509079</v>
      </c>
    </row>
    <row r="231" spans="6:18" outlineLevel="1">
      <c r="F231" s="770" t="s">
        <v>2326</v>
      </c>
      <c r="G231" s="771"/>
      <c r="H231" s="771"/>
      <c r="I231" s="772"/>
      <c r="J231" s="772"/>
      <c r="K231" s="773"/>
      <c r="L231" s="772"/>
      <c r="M231" s="772"/>
      <c r="N231" s="788">
        <v>1220</v>
      </c>
      <c r="O231" s="788">
        <v>1197</v>
      </c>
      <c r="P231" s="788">
        <v>1192</v>
      </c>
      <c r="Q231" s="788">
        <v>1213</v>
      </c>
      <c r="R231" s="788">
        <v>1217</v>
      </c>
    </row>
    <row r="232" spans="6:18" outlineLevel="1">
      <c r="F232" s="747" t="s">
        <v>1189</v>
      </c>
      <c r="I232" s="735"/>
      <c r="J232" s="735"/>
      <c r="K232" s="735"/>
      <c r="L232" s="735"/>
      <c r="M232" s="735"/>
      <c r="N232" s="748">
        <v>2.1000000000000001E-2</v>
      </c>
      <c r="O232" s="748">
        <v>1.6E-2</v>
      </c>
      <c r="P232" s="748">
        <v>0.02</v>
      </c>
      <c r="Q232" s="748">
        <v>1.7000000000000001E-2</v>
      </c>
      <c r="R232" s="748">
        <v>1.8000000000000002E-2</v>
      </c>
    </row>
    <row r="233" spans="6:18" outlineLevel="1">
      <c r="F233" s="747"/>
      <c r="I233" s="735"/>
      <c r="J233" s="735"/>
      <c r="K233" s="735"/>
      <c r="L233" s="735"/>
      <c r="M233" s="735"/>
      <c r="N233" s="789"/>
      <c r="O233" s="748"/>
      <c r="P233" s="748"/>
      <c r="Q233" s="748"/>
      <c r="R233" s="748"/>
    </row>
    <row r="234" spans="6:18" outlineLevel="1">
      <c r="F234" s="576"/>
      <c r="G234" s="777"/>
      <c r="H234" s="777"/>
      <c r="I234" s="779"/>
      <c r="J234" s="779"/>
      <c r="K234" s="779"/>
      <c r="L234" s="779"/>
      <c r="M234" s="779"/>
      <c r="N234" s="748"/>
      <c r="O234" s="748"/>
      <c r="P234" s="748"/>
      <c r="Q234" s="748"/>
      <c r="R234" s="748"/>
    </row>
    <row r="235" spans="6:18" outlineLevel="1">
      <c r="F235" s="790" t="s">
        <v>2333</v>
      </c>
      <c r="G235" s="763"/>
      <c r="H235" s="763"/>
    </row>
    <row r="236" spans="6:18" outlineLevel="1">
      <c r="F236" s="546" t="s">
        <v>2093</v>
      </c>
      <c r="G236" s="755" t="s">
        <v>2323</v>
      </c>
      <c r="H236" s="784"/>
      <c r="I236" s="513" t="s">
        <v>2047</v>
      </c>
      <c r="J236" s="513" t="s">
        <v>2048</v>
      </c>
      <c r="K236" s="514" t="s">
        <v>2049</v>
      </c>
      <c r="L236" s="513" t="s">
        <v>3118</v>
      </c>
      <c r="M236" s="513" t="s">
        <v>3120</v>
      </c>
      <c r="N236" s="571" t="s">
        <v>2050</v>
      </c>
      <c r="O236" s="571" t="s">
        <v>2051</v>
      </c>
      <c r="P236" s="571" t="s">
        <v>2052</v>
      </c>
      <c r="Q236" s="571" t="s">
        <v>2053</v>
      </c>
      <c r="R236" s="571" t="s">
        <v>2054</v>
      </c>
    </row>
    <row r="237" spans="6:18" outlineLevel="1">
      <c r="F237" s="548" t="s">
        <v>73</v>
      </c>
      <c r="G237" s="756"/>
      <c r="H237" s="756"/>
      <c r="I237" s="663">
        <v>0</v>
      </c>
      <c r="J237" s="663">
        <v>0</v>
      </c>
      <c r="K237" s="664">
        <v>0</v>
      </c>
      <c r="L237" s="663"/>
      <c r="M237" s="663"/>
      <c r="N237" s="663">
        <f>N238+N242</f>
        <v>0</v>
      </c>
      <c r="O237" s="663">
        <v>0</v>
      </c>
      <c r="P237" s="663">
        <v>0</v>
      </c>
      <c r="Q237" s="663">
        <v>0</v>
      </c>
      <c r="R237" s="663">
        <v>0</v>
      </c>
    </row>
    <row r="238" spans="6:18" outlineLevel="1">
      <c r="F238" s="730" t="s">
        <v>1922</v>
      </c>
      <c r="G238" s="757">
        <f>G149</f>
        <v>330.68</v>
      </c>
      <c r="H238" s="785"/>
      <c r="I238" s="732">
        <v>0</v>
      </c>
      <c r="J238" s="732">
        <v>0</v>
      </c>
      <c r="K238" s="733">
        <v>0</v>
      </c>
      <c r="L238" s="732"/>
      <c r="M238" s="732"/>
      <c r="N238" s="732"/>
      <c r="O238" s="732">
        <f>G238*O245</f>
        <v>1986.357909928</v>
      </c>
      <c r="P238" s="732"/>
      <c r="Q238" s="732"/>
      <c r="R238" s="732"/>
    </row>
    <row r="239" spans="6:18" outlineLevel="1">
      <c r="F239" s="734" t="s">
        <v>1890</v>
      </c>
      <c r="G239" s="759">
        <f>G150</f>
        <v>8.3005045485471635E-2</v>
      </c>
      <c r="H239" s="763"/>
      <c r="I239" s="735"/>
      <c r="J239" s="735"/>
      <c r="K239" s="736"/>
      <c r="L239" s="735"/>
      <c r="M239" s="735"/>
      <c r="N239" s="735"/>
      <c r="O239" s="735">
        <f>$O$238*G239</f>
        <v>164.87772866400002</v>
      </c>
      <c r="P239" s="735"/>
      <c r="Q239" s="735"/>
      <c r="R239" s="735"/>
    </row>
    <row r="240" spans="6:18" outlineLevel="1">
      <c r="F240" s="734" t="s">
        <v>1978</v>
      </c>
      <c r="G240" s="759">
        <f>G151</f>
        <v>5.7588994323861005E-3</v>
      </c>
      <c r="H240" s="763"/>
      <c r="I240" s="735"/>
      <c r="J240" s="735"/>
      <c r="K240" s="736"/>
      <c r="L240" s="735"/>
      <c r="M240" s="735"/>
      <c r="N240" s="735"/>
      <c r="O240" s="735">
        <f>$O$238*G240</f>
        <v>11.439235440000001</v>
      </c>
      <c r="P240" s="735"/>
      <c r="Q240" s="735"/>
      <c r="R240" s="735"/>
    </row>
    <row r="241" spans="6:18" outlineLevel="1">
      <c r="F241" s="737" t="s">
        <v>1979</v>
      </c>
      <c r="G241" s="798">
        <f>G152</f>
        <v>0.91123605508214234</v>
      </c>
      <c r="H241" s="776"/>
      <c r="I241" s="739"/>
      <c r="J241" s="739"/>
      <c r="K241" s="740"/>
      <c r="L241" s="739"/>
      <c r="M241" s="739"/>
      <c r="N241" s="739"/>
      <c r="O241" s="739">
        <f>$O$238*G241</f>
        <v>1810.0409458240001</v>
      </c>
      <c r="P241" s="739"/>
      <c r="Q241" s="739"/>
      <c r="R241" s="739"/>
    </row>
    <row r="242" spans="6:18" outlineLevel="1">
      <c r="F242" s="734" t="s">
        <v>1998</v>
      </c>
      <c r="G242" s="799"/>
      <c r="H242" s="763"/>
      <c r="I242" s="735"/>
      <c r="J242" s="735"/>
      <c r="K242" s="736"/>
      <c r="L242" s="735"/>
      <c r="M242" s="735"/>
      <c r="N242" s="735"/>
      <c r="O242" s="735">
        <f>H153</f>
        <v>253.117456</v>
      </c>
      <c r="P242" s="735"/>
      <c r="Q242" s="735"/>
      <c r="R242" s="735"/>
    </row>
    <row r="243" spans="6:18" outlineLevel="1">
      <c r="F243" s="741" t="s">
        <v>1923</v>
      </c>
      <c r="G243" s="762"/>
      <c r="H243" s="762"/>
      <c r="I243" s="742">
        <v>0</v>
      </c>
      <c r="J243" s="742">
        <v>0</v>
      </c>
      <c r="K243" s="743">
        <v>0</v>
      </c>
      <c r="L243" s="742"/>
      <c r="M243" s="742"/>
      <c r="N243" s="742">
        <v>0</v>
      </c>
      <c r="O243" s="742">
        <v>0</v>
      </c>
      <c r="P243" s="742">
        <v>0</v>
      </c>
      <c r="Q243" s="742">
        <v>0</v>
      </c>
      <c r="R243" s="742">
        <v>0</v>
      </c>
    </row>
    <row r="244" spans="6:18" outlineLevel="1">
      <c r="F244" s="737" t="s">
        <v>2314</v>
      </c>
      <c r="G244" s="786">
        <v>350000</v>
      </c>
      <c r="H244" s="776"/>
      <c r="I244" s="739"/>
      <c r="J244" s="739"/>
      <c r="K244" s="740"/>
      <c r="L244" s="739"/>
      <c r="M244" s="739"/>
      <c r="N244" s="739"/>
      <c r="O244" s="739"/>
      <c r="P244" s="739"/>
      <c r="Q244" s="739"/>
      <c r="R244" s="739"/>
    </row>
    <row r="245" spans="6:18" outlineLevel="1">
      <c r="F245" s="576" t="s">
        <v>2332</v>
      </c>
      <c r="G245" s="777"/>
      <c r="H245" s="778">
        <f>H156</f>
        <v>5.9122918924640135</v>
      </c>
      <c r="I245" s="779"/>
      <c r="J245" s="779"/>
      <c r="K245" s="780"/>
      <c r="L245" s="779"/>
      <c r="M245" s="779"/>
      <c r="N245" s="787"/>
      <c r="O245" s="787">
        <f>H245*(1+O247)</f>
        <v>6.0068885627434376</v>
      </c>
      <c r="P245" s="787">
        <f t="shared" ref="P245:R245" si="33">O245*(1+P247)</f>
        <v>6.1270263339983062</v>
      </c>
      <c r="Q245" s="787">
        <f t="shared" si="33"/>
        <v>6.2311857816762766</v>
      </c>
      <c r="R245" s="787">
        <f t="shared" si="33"/>
        <v>6.3433471257464493</v>
      </c>
    </row>
    <row r="246" spans="6:18" outlineLevel="1">
      <c r="F246" s="770" t="s">
        <v>2326</v>
      </c>
      <c r="G246" s="771"/>
      <c r="H246" s="771"/>
      <c r="I246" s="772"/>
      <c r="J246" s="772"/>
      <c r="K246" s="773"/>
      <c r="L246" s="772"/>
      <c r="M246" s="772"/>
      <c r="N246" s="788">
        <v>1220</v>
      </c>
      <c r="O246" s="788">
        <v>1197</v>
      </c>
      <c r="P246" s="788">
        <v>1192</v>
      </c>
      <c r="Q246" s="788">
        <v>1213</v>
      </c>
      <c r="R246" s="788">
        <v>1217</v>
      </c>
    </row>
    <row r="247" spans="6:18" outlineLevel="1">
      <c r="F247" s="747" t="s">
        <v>1189</v>
      </c>
      <c r="I247" s="735"/>
      <c r="J247" s="735"/>
      <c r="K247" s="735"/>
      <c r="L247" s="735"/>
      <c r="M247" s="735"/>
      <c r="N247" s="748">
        <v>2.1000000000000001E-2</v>
      </c>
      <c r="O247" s="748">
        <v>1.6E-2</v>
      </c>
      <c r="P247" s="748">
        <v>0.02</v>
      </c>
      <c r="Q247" s="748">
        <v>1.7000000000000001E-2</v>
      </c>
      <c r="R247" s="748">
        <v>1.8000000000000002E-2</v>
      </c>
    </row>
    <row r="248" spans="6:18" outlineLevel="1">
      <c r="F248" s="747"/>
      <c r="I248" s="735"/>
      <c r="J248" s="735"/>
      <c r="K248" s="735"/>
      <c r="L248" s="735"/>
      <c r="M248" s="735"/>
      <c r="N248" s="748"/>
      <c r="O248" s="748"/>
      <c r="P248" s="748"/>
      <c r="Q248" s="748"/>
      <c r="R248" s="748"/>
    </row>
    <row r="249" spans="6:18" outlineLevel="1">
      <c r="F249" s="576"/>
      <c r="G249" s="777"/>
      <c r="H249" s="777"/>
      <c r="I249" s="779"/>
      <c r="J249" s="779"/>
      <c r="K249" s="779"/>
      <c r="L249" s="779"/>
      <c r="M249" s="779"/>
      <c r="N249" s="748"/>
      <c r="O249" s="748"/>
      <c r="P249" s="748"/>
      <c r="Q249" s="748"/>
      <c r="R249" s="748"/>
    </row>
    <row r="250" spans="6:18" outlineLevel="1">
      <c r="F250" s="782" t="s">
        <v>2334</v>
      </c>
      <c r="G250" s="763"/>
      <c r="H250" s="763"/>
    </row>
    <row r="251" spans="6:18" outlineLevel="1">
      <c r="F251" s="546" t="s">
        <v>2093</v>
      </c>
      <c r="G251" s="755" t="s">
        <v>2323</v>
      </c>
      <c r="H251" s="784"/>
      <c r="I251" s="513" t="s">
        <v>2047</v>
      </c>
      <c r="J251" s="513" t="s">
        <v>2048</v>
      </c>
      <c r="K251" s="514" t="s">
        <v>2049</v>
      </c>
      <c r="L251" s="513" t="s">
        <v>3118</v>
      </c>
      <c r="M251" s="513" t="s">
        <v>3120</v>
      </c>
      <c r="N251" s="571" t="s">
        <v>2050</v>
      </c>
      <c r="O251" s="571" t="s">
        <v>2051</v>
      </c>
      <c r="P251" s="571" t="s">
        <v>2052</v>
      </c>
      <c r="Q251" s="571" t="s">
        <v>2053</v>
      </c>
      <c r="R251" s="571" t="s">
        <v>2054</v>
      </c>
    </row>
    <row r="252" spans="6:18" outlineLevel="1">
      <c r="F252" s="548" t="s">
        <v>73</v>
      </c>
      <c r="G252" s="756"/>
      <c r="H252" s="756"/>
      <c r="I252" s="663">
        <v>0</v>
      </c>
      <c r="J252" s="663">
        <v>0</v>
      </c>
      <c r="K252" s="664">
        <v>0</v>
      </c>
      <c r="L252" s="663"/>
      <c r="M252" s="663"/>
      <c r="N252" s="663"/>
      <c r="O252" s="663">
        <f>O253+O257</f>
        <v>1167.5612697849283</v>
      </c>
      <c r="P252" s="663">
        <v>0</v>
      </c>
      <c r="Q252" s="663">
        <v>0</v>
      </c>
      <c r="R252" s="663">
        <v>0</v>
      </c>
    </row>
    <row r="253" spans="6:18" outlineLevel="1">
      <c r="F253" s="730" t="s">
        <v>1922</v>
      </c>
      <c r="G253" s="757">
        <v>264.39999999999998</v>
      </c>
      <c r="H253" s="785"/>
      <c r="I253" s="732">
        <v>0</v>
      </c>
      <c r="J253" s="732">
        <v>0</v>
      </c>
      <c r="K253" s="733">
        <v>0</v>
      </c>
      <c r="L253" s="732"/>
      <c r="M253" s="732"/>
      <c r="N253" s="732"/>
      <c r="O253" s="732">
        <f>G253*O260</f>
        <v>1066.0415227849282</v>
      </c>
      <c r="P253" s="732"/>
      <c r="Q253" s="732"/>
      <c r="R253" s="732"/>
    </row>
    <row r="254" spans="6:18" outlineLevel="1">
      <c r="F254" s="734" t="s">
        <v>1890</v>
      </c>
      <c r="G254" s="759">
        <v>0.22395498764553698</v>
      </c>
      <c r="H254" s="763"/>
      <c r="I254" s="735"/>
      <c r="J254" s="735"/>
      <c r="K254" s="736"/>
      <c r="L254" s="735"/>
      <c r="M254" s="735"/>
      <c r="N254" s="735"/>
      <c r="O254" s="735">
        <f>$O$253*G254</f>
        <v>238.74531606492803</v>
      </c>
      <c r="P254" s="735"/>
      <c r="Q254" s="735"/>
      <c r="R254" s="735"/>
    </row>
    <row r="255" spans="6:18" outlineLevel="1">
      <c r="F255" s="734" t="s">
        <v>1978</v>
      </c>
      <c r="G255" s="759">
        <v>5.4025001361620757E-2</v>
      </c>
      <c r="H255" s="763"/>
      <c r="I255" s="735"/>
      <c r="J255" s="735"/>
      <c r="K255" s="736"/>
      <c r="L255" s="735"/>
      <c r="M255" s="735"/>
      <c r="N255" s="735"/>
      <c r="O255" s="735">
        <f>$O$253*G255</f>
        <v>57.592894720000011</v>
      </c>
      <c r="P255" s="735"/>
      <c r="Q255" s="735"/>
      <c r="R255" s="735"/>
    </row>
    <row r="256" spans="6:18" outlineLevel="1">
      <c r="F256" s="737" t="s">
        <v>1979</v>
      </c>
      <c r="G256" s="775">
        <v>0.72202001099284219</v>
      </c>
      <c r="H256" s="776"/>
      <c r="I256" s="739"/>
      <c r="J256" s="739"/>
      <c r="K256" s="740"/>
      <c r="L256" s="739"/>
      <c r="M256" s="739"/>
      <c r="N256" s="739"/>
      <c r="O256" s="739">
        <f>$O$253*G256</f>
        <v>769.7033120000001</v>
      </c>
      <c r="P256" s="739"/>
      <c r="Q256" s="739"/>
      <c r="R256" s="739"/>
    </row>
    <row r="257" spans="6:18" outlineLevel="1">
      <c r="F257" s="734" t="s">
        <v>1998</v>
      </c>
      <c r="G257" s="799"/>
      <c r="H257" s="763"/>
      <c r="I257" s="735"/>
      <c r="J257" s="735"/>
      <c r="K257" s="736"/>
      <c r="L257" s="735"/>
      <c r="M257" s="735"/>
      <c r="N257" s="735"/>
      <c r="O257" s="735">
        <f>H212</f>
        <v>101.519747</v>
      </c>
      <c r="P257" s="735"/>
      <c r="Q257" s="735"/>
      <c r="R257" s="735"/>
    </row>
    <row r="258" spans="6:18" outlineLevel="1">
      <c r="F258" s="741" t="s">
        <v>1923</v>
      </c>
      <c r="G258" s="762"/>
      <c r="H258" s="762"/>
      <c r="I258" s="742">
        <v>0</v>
      </c>
      <c r="J258" s="742">
        <v>0</v>
      </c>
      <c r="K258" s="743">
        <v>0</v>
      </c>
      <c r="L258" s="742"/>
      <c r="M258" s="742"/>
      <c r="N258" s="742"/>
      <c r="O258" s="742">
        <v>0</v>
      </c>
      <c r="P258" s="742">
        <v>0</v>
      </c>
      <c r="Q258" s="742">
        <v>0</v>
      </c>
      <c r="R258" s="742">
        <v>0</v>
      </c>
    </row>
    <row r="259" spans="6:18" outlineLevel="1">
      <c r="F259" s="737" t="s">
        <v>2314</v>
      </c>
      <c r="G259" s="786">
        <v>250000</v>
      </c>
      <c r="H259" s="776"/>
      <c r="I259" s="739"/>
      <c r="J259" s="739"/>
      <c r="K259" s="740"/>
      <c r="L259" s="739"/>
      <c r="M259" s="739"/>
      <c r="N259" s="739"/>
      <c r="O259" s="739"/>
      <c r="P259" s="739"/>
      <c r="Q259" s="739"/>
      <c r="R259" s="739"/>
    </row>
    <row r="260" spans="6:18" outlineLevel="1">
      <c r="F260" s="576" t="s">
        <v>2332</v>
      </c>
      <c r="G260" s="777"/>
      <c r="H260" s="778">
        <f>H215</f>
        <v>3.8868091830559766</v>
      </c>
      <c r="I260" s="779"/>
      <c r="J260" s="779"/>
      <c r="K260" s="780"/>
      <c r="L260" s="779"/>
      <c r="M260" s="779"/>
      <c r="N260" s="787">
        <f>H260*(1+N262)</f>
        <v>3.9684321759001517</v>
      </c>
      <c r="O260" s="787">
        <f>N260*(1+O262)</f>
        <v>4.0319270907145546</v>
      </c>
      <c r="P260" s="787">
        <f t="shared" ref="P260:R260" si="34">O260*(1+P262)</f>
        <v>4.1125656325288453</v>
      </c>
      <c r="Q260" s="787">
        <f t="shared" si="34"/>
        <v>4.1824792482818349</v>
      </c>
      <c r="R260" s="787">
        <f t="shared" si="34"/>
        <v>4.2577638747509079</v>
      </c>
    </row>
    <row r="261" spans="6:18" outlineLevel="1">
      <c r="F261" s="770" t="s">
        <v>2326</v>
      </c>
      <c r="G261" s="771"/>
      <c r="H261" s="771"/>
      <c r="I261" s="772"/>
      <c r="J261" s="772"/>
      <c r="K261" s="773"/>
      <c r="L261" s="772"/>
      <c r="M261" s="772"/>
      <c r="N261" s="788">
        <v>1220</v>
      </c>
      <c r="O261" s="788">
        <v>1197</v>
      </c>
      <c r="P261" s="788">
        <v>1192</v>
      </c>
      <c r="Q261" s="788">
        <v>1213</v>
      </c>
      <c r="R261" s="788">
        <v>1217</v>
      </c>
    </row>
    <row r="262" spans="6:18" outlineLevel="1">
      <c r="F262" s="747" t="s">
        <v>1189</v>
      </c>
      <c r="I262" s="735"/>
      <c r="J262" s="735"/>
      <c r="K262" s="735"/>
      <c r="L262" s="735"/>
      <c r="M262" s="735"/>
      <c r="N262" s="748">
        <v>2.1000000000000001E-2</v>
      </c>
      <c r="O262" s="748">
        <v>1.6E-2</v>
      </c>
      <c r="P262" s="748">
        <v>0.02</v>
      </c>
      <c r="Q262" s="748">
        <v>1.7000000000000001E-2</v>
      </c>
      <c r="R262" s="748">
        <v>1.8000000000000002E-2</v>
      </c>
    </row>
    <row r="263" spans="6:18" outlineLevel="1">
      <c r="F263" s="747"/>
      <c r="I263" s="735"/>
      <c r="J263" s="735"/>
      <c r="K263" s="735"/>
      <c r="L263" s="735"/>
      <c r="M263" s="735"/>
      <c r="N263" s="748"/>
      <c r="O263" s="748"/>
      <c r="P263" s="748"/>
      <c r="Q263" s="748"/>
      <c r="R263" s="748"/>
    </row>
    <row r="264" spans="6:18" outlineLevel="1">
      <c r="F264" s="576"/>
      <c r="G264" s="777"/>
      <c r="H264" s="777"/>
      <c r="I264" s="779"/>
      <c r="J264" s="779"/>
      <c r="K264" s="779"/>
      <c r="L264" s="779"/>
      <c r="M264" s="779"/>
      <c r="N264" s="748"/>
      <c r="O264" s="748"/>
      <c r="P264" s="748"/>
      <c r="Q264" s="748"/>
      <c r="R264" s="748"/>
    </row>
    <row r="265" spans="6:18" outlineLevel="1">
      <c r="F265" s="782" t="s">
        <v>2335</v>
      </c>
      <c r="G265" s="763"/>
      <c r="H265" s="763"/>
    </row>
    <row r="266" spans="6:18" outlineLevel="1">
      <c r="F266" s="546" t="s">
        <v>2093</v>
      </c>
      <c r="G266" s="755" t="s">
        <v>2323</v>
      </c>
      <c r="H266" s="784"/>
      <c r="I266" s="513" t="s">
        <v>2047</v>
      </c>
      <c r="J266" s="513" t="s">
        <v>2048</v>
      </c>
      <c r="K266" s="514" t="s">
        <v>2049</v>
      </c>
      <c r="L266" s="513" t="s">
        <v>3118</v>
      </c>
      <c r="M266" s="513" t="s">
        <v>3120</v>
      </c>
      <c r="N266" s="571" t="s">
        <v>2050</v>
      </c>
      <c r="O266" s="571" t="s">
        <v>2051</v>
      </c>
      <c r="P266" s="571" t="s">
        <v>2052</v>
      </c>
      <c r="Q266" s="571" t="s">
        <v>2053</v>
      </c>
      <c r="R266" s="571" t="s">
        <v>2054</v>
      </c>
    </row>
    <row r="267" spans="6:18" outlineLevel="1">
      <c r="F267" s="548" t="s">
        <v>73</v>
      </c>
      <c r="G267" s="756"/>
      <c r="H267" s="756"/>
      <c r="I267" s="663">
        <v>0</v>
      </c>
      <c r="J267" s="663">
        <v>0</v>
      </c>
      <c r="K267" s="664">
        <v>0</v>
      </c>
      <c r="L267" s="663"/>
      <c r="M267" s="663"/>
      <c r="N267" s="663"/>
      <c r="O267" s="663">
        <f>O268+O272</f>
        <v>1167.5612697849283</v>
      </c>
      <c r="P267" s="663">
        <v>0</v>
      </c>
      <c r="Q267" s="663">
        <v>0</v>
      </c>
      <c r="R267" s="663">
        <v>0</v>
      </c>
    </row>
    <row r="268" spans="6:18" outlineLevel="1">
      <c r="F268" s="730" t="s">
        <v>1922</v>
      </c>
      <c r="G268" s="757">
        <v>264.39999999999998</v>
      </c>
      <c r="H268" s="785"/>
      <c r="I268" s="732">
        <v>0</v>
      </c>
      <c r="J268" s="732">
        <v>0</v>
      </c>
      <c r="K268" s="733">
        <v>0</v>
      </c>
      <c r="L268" s="732"/>
      <c r="M268" s="732"/>
      <c r="N268" s="732"/>
      <c r="O268" s="732">
        <f>G268*O275</f>
        <v>1066.0415227849282</v>
      </c>
      <c r="P268" s="732"/>
      <c r="Q268" s="732"/>
      <c r="R268" s="732"/>
    </row>
    <row r="269" spans="6:18" outlineLevel="1">
      <c r="F269" s="734" t="s">
        <v>1890</v>
      </c>
      <c r="G269" s="759">
        <v>0.22395498764553698</v>
      </c>
      <c r="H269" s="763"/>
      <c r="I269" s="735"/>
      <c r="J269" s="735"/>
      <c r="K269" s="736"/>
      <c r="L269" s="735"/>
      <c r="M269" s="735"/>
      <c r="N269" s="735"/>
      <c r="O269" s="735">
        <f>$O$268*G269</f>
        <v>238.74531606492803</v>
      </c>
      <c r="P269" s="735"/>
      <c r="Q269" s="735"/>
      <c r="R269" s="735"/>
    </row>
    <row r="270" spans="6:18" outlineLevel="1">
      <c r="F270" s="734" t="s">
        <v>1978</v>
      </c>
      <c r="G270" s="759">
        <v>5.4025001361620757E-2</v>
      </c>
      <c r="H270" s="763"/>
      <c r="I270" s="735"/>
      <c r="J270" s="735"/>
      <c r="K270" s="736"/>
      <c r="L270" s="735"/>
      <c r="M270" s="735"/>
      <c r="N270" s="735"/>
      <c r="O270" s="735">
        <f t="shared" ref="O270:O271" si="35">$O$268*G270</f>
        <v>57.592894720000011</v>
      </c>
      <c r="P270" s="735"/>
      <c r="Q270" s="735"/>
      <c r="R270" s="735"/>
    </row>
    <row r="271" spans="6:18" outlineLevel="1">
      <c r="F271" s="737" t="s">
        <v>1979</v>
      </c>
      <c r="G271" s="775">
        <v>0.72202001099284219</v>
      </c>
      <c r="H271" s="776"/>
      <c r="I271" s="739"/>
      <c r="J271" s="739"/>
      <c r="K271" s="740"/>
      <c r="L271" s="739"/>
      <c r="M271" s="739"/>
      <c r="N271" s="739"/>
      <c r="O271" s="739">
        <f t="shared" si="35"/>
        <v>769.7033120000001</v>
      </c>
      <c r="P271" s="739"/>
      <c r="Q271" s="739"/>
      <c r="R271" s="739"/>
    </row>
    <row r="272" spans="6:18" outlineLevel="1">
      <c r="F272" s="734" t="s">
        <v>1998</v>
      </c>
      <c r="G272" s="799"/>
      <c r="H272" s="763"/>
      <c r="I272" s="735"/>
      <c r="J272" s="735"/>
      <c r="K272" s="736"/>
      <c r="L272" s="735"/>
      <c r="M272" s="735"/>
      <c r="N272" s="735"/>
      <c r="O272" s="735">
        <f>O257</f>
        <v>101.519747</v>
      </c>
      <c r="P272" s="735"/>
      <c r="Q272" s="735"/>
      <c r="R272" s="735"/>
    </row>
    <row r="273" spans="6:18" outlineLevel="1">
      <c r="F273" s="741" t="s">
        <v>1923</v>
      </c>
      <c r="G273" s="762"/>
      <c r="H273" s="762"/>
      <c r="I273" s="742">
        <v>0</v>
      </c>
      <c r="J273" s="742">
        <v>0</v>
      </c>
      <c r="K273" s="743">
        <v>0</v>
      </c>
      <c r="L273" s="742"/>
      <c r="M273" s="742"/>
      <c r="N273" s="742"/>
      <c r="O273" s="742">
        <v>0</v>
      </c>
      <c r="P273" s="742">
        <v>0</v>
      </c>
      <c r="Q273" s="742">
        <v>0</v>
      </c>
      <c r="R273" s="742">
        <v>0</v>
      </c>
    </row>
    <row r="274" spans="6:18" outlineLevel="1">
      <c r="F274" s="737" t="s">
        <v>2314</v>
      </c>
      <c r="G274" s="786">
        <v>250000</v>
      </c>
      <c r="H274" s="776"/>
      <c r="I274" s="739"/>
      <c r="J274" s="739"/>
      <c r="K274" s="740"/>
      <c r="L274" s="739"/>
      <c r="M274" s="739"/>
      <c r="N274" s="739"/>
      <c r="O274" s="739"/>
      <c r="P274" s="739"/>
      <c r="Q274" s="739"/>
      <c r="R274" s="739"/>
    </row>
    <row r="275" spans="6:18" outlineLevel="1">
      <c r="F275" s="576" t="s">
        <v>2332</v>
      </c>
      <c r="G275" s="777"/>
      <c r="H275" s="778">
        <f>H215</f>
        <v>3.8868091830559766</v>
      </c>
      <c r="I275" s="779"/>
      <c r="J275" s="779"/>
      <c r="K275" s="780"/>
      <c r="L275" s="779"/>
      <c r="M275" s="779"/>
      <c r="N275" s="787">
        <f>H275*(1+N277)</f>
        <v>3.9684321759001517</v>
      </c>
      <c r="O275" s="787">
        <f>N275*(1+O277)</f>
        <v>4.0319270907145546</v>
      </c>
      <c r="P275" s="787">
        <f t="shared" ref="P275:R275" si="36">O275*(1+P277)</f>
        <v>4.1125656325288453</v>
      </c>
      <c r="Q275" s="787">
        <f t="shared" si="36"/>
        <v>4.1824792482818349</v>
      </c>
      <c r="R275" s="787">
        <f t="shared" si="36"/>
        <v>4.2577638747509079</v>
      </c>
    </row>
    <row r="276" spans="6:18" outlineLevel="1">
      <c r="F276" s="770" t="s">
        <v>2326</v>
      </c>
      <c r="G276" s="771"/>
      <c r="H276" s="771"/>
      <c r="I276" s="772"/>
      <c r="J276" s="772"/>
      <c r="K276" s="773"/>
      <c r="L276" s="772"/>
      <c r="M276" s="772"/>
      <c r="N276" s="788">
        <v>1220</v>
      </c>
      <c r="O276" s="788">
        <v>1197</v>
      </c>
      <c r="P276" s="788">
        <v>1192</v>
      </c>
      <c r="Q276" s="788">
        <v>1213</v>
      </c>
      <c r="R276" s="788">
        <v>1217</v>
      </c>
    </row>
    <row r="277" spans="6:18" outlineLevel="1">
      <c r="F277" s="747" t="s">
        <v>1189</v>
      </c>
      <c r="I277" s="735"/>
      <c r="J277" s="735"/>
      <c r="K277" s="735"/>
      <c r="L277" s="735"/>
      <c r="M277" s="735"/>
      <c r="N277" s="748">
        <v>2.1000000000000001E-2</v>
      </c>
      <c r="O277" s="748">
        <v>1.6E-2</v>
      </c>
      <c r="P277" s="748">
        <v>0.02</v>
      </c>
      <c r="Q277" s="748">
        <v>1.7000000000000001E-2</v>
      </c>
      <c r="R277" s="748">
        <v>1.8000000000000002E-2</v>
      </c>
    </row>
    <row r="278" spans="6:18" outlineLevel="1">
      <c r="F278" s="747"/>
      <c r="I278" s="735"/>
      <c r="J278" s="735"/>
      <c r="K278" s="735"/>
      <c r="L278" s="735"/>
      <c r="M278" s="735"/>
      <c r="N278" s="748"/>
      <c r="O278" s="748"/>
      <c r="P278" s="748"/>
      <c r="Q278" s="748"/>
      <c r="R278" s="748"/>
    </row>
    <row r="279" spans="6:18" outlineLevel="1">
      <c r="F279" s="576"/>
      <c r="G279" s="777"/>
      <c r="H279" s="777"/>
      <c r="I279" s="779"/>
      <c r="J279" s="779"/>
      <c r="K279" s="779"/>
      <c r="L279" s="779"/>
      <c r="M279" s="779"/>
      <c r="N279" s="748"/>
      <c r="O279" s="748"/>
      <c r="P279" s="748"/>
      <c r="Q279" s="748"/>
      <c r="R279" s="748"/>
    </row>
    <row r="280" spans="6:18" outlineLevel="1">
      <c r="F280" s="782" t="s">
        <v>2336</v>
      </c>
      <c r="G280" s="763"/>
      <c r="H280" s="763"/>
    </row>
    <row r="281" spans="6:18" outlineLevel="1">
      <c r="F281" s="546" t="s">
        <v>2093</v>
      </c>
      <c r="G281" s="755" t="s">
        <v>2323</v>
      </c>
      <c r="H281" s="784"/>
      <c r="I281" s="513" t="s">
        <v>2047</v>
      </c>
      <c r="J281" s="513" t="s">
        <v>2048</v>
      </c>
      <c r="K281" s="514" t="s">
        <v>2049</v>
      </c>
      <c r="L281" s="513" t="s">
        <v>3118</v>
      </c>
      <c r="M281" s="513" t="s">
        <v>3120</v>
      </c>
      <c r="N281" s="571" t="s">
        <v>2050</v>
      </c>
      <c r="O281" s="571" t="s">
        <v>2051</v>
      </c>
      <c r="P281" s="571" t="s">
        <v>2052</v>
      </c>
      <c r="Q281" s="571" t="s">
        <v>2053</v>
      </c>
      <c r="R281" s="571" t="s">
        <v>2054</v>
      </c>
    </row>
    <row r="282" spans="6:18" outlineLevel="1">
      <c r="F282" s="548" t="s">
        <v>73</v>
      </c>
      <c r="G282" s="756"/>
      <c r="H282" s="756"/>
      <c r="I282" s="663">
        <v>0</v>
      </c>
      <c r="J282" s="663">
        <v>0</v>
      </c>
      <c r="K282" s="664">
        <v>0</v>
      </c>
      <c r="L282" s="663"/>
      <c r="M282" s="663"/>
      <c r="N282" s="663"/>
      <c r="O282" s="663"/>
      <c r="P282" s="663">
        <f>P283+P287</f>
        <v>1188.8821002406266</v>
      </c>
      <c r="Q282" s="663">
        <v>0</v>
      </c>
      <c r="R282" s="663">
        <v>0</v>
      </c>
    </row>
    <row r="283" spans="6:18" outlineLevel="1">
      <c r="F283" s="730" t="s">
        <v>1922</v>
      </c>
      <c r="G283" s="757">
        <v>264.39999999999998</v>
      </c>
      <c r="H283" s="785"/>
      <c r="I283" s="732">
        <v>0</v>
      </c>
      <c r="J283" s="732">
        <v>0</v>
      </c>
      <c r="K283" s="733">
        <v>0</v>
      </c>
      <c r="L283" s="732"/>
      <c r="M283" s="732"/>
      <c r="N283" s="732"/>
      <c r="O283" s="732"/>
      <c r="P283" s="732">
        <f>G283*P290</f>
        <v>1087.3623532406266</v>
      </c>
      <c r="Q283" s="732"/>
      <c r="R283" s="732"/>
    </row>
    <row r="284" spans="6:18" outlineLevel="1">
      <c r="F284" s="734" t="s">
        <v>1890</v>
      </c>
      <c r="G284" s="759">
        <v>0.22395498764553698</v>
      </c>
      <c r="H284" s="763"/>
      <c r="I284" s="735"/>
      <c r="J284" s="735"/>
      <c r="K284" s="736"/>
      <c r="L284" s="735"/>
      <c r="M284" s="735"/>
      <c r="N284" s="735"/>
      <c r="O284" s="735"/>
      <c r="P284" s="735">
        <f>$P$283*G284</f>
        <v>243.52022238622655</v>
      </c>
      <c r="Q284" s="735"/>
      <c r="R284" s="735"/>
    </row>
    <row r="285" spans="6:18" outlineLevel="1">
      <c r="F285" s="734" t="s">
        <v>1978</v>
      </c>
      <c r="G285" s="759">
        <v>5.4025001361620757E-2</v>
      </c>
      <c r="H285" s="763"/>
      <c r="I285" s="735"/>
      <c r="J285" s="735"/>
      <c r="K285" s="736"/>
      <c r="L285" s="735"/>
      <c r="M285" s="735"/>
      <c r="N285" s="735"/>
      <c r="O285" s="735"/>
      <c r="P285" s="735">
        <f t="shared" ref="P285:P286" si="37">$P$283*G285</f>
        <v>58.744752614399999</v>
      </c>
      <c r="Q285" s="735"/>
      <c r="R285" s="735"/>
    </row>
    <row r="286" spans="6:18" outlineLevel="1">
      <c r="F286" s="737" t="s">
        <v>1979</v>
      </c>
      <c r="G286" s="775">
        <v>0.72202001099284219</v>
      </c>
      <c r="H286" s="776"/>
      <c r="I286" s="739"/>
      <c r="J286" s="739"/>
      <c r="K286" s="740"/>
      <c r="L286" s="739"/>
      <c r="M286" s="739"/>
      <c r="N286" s="739"/>
      <c r="O286" s="739"/>
      <c r="P286" s="739">
        <f t="shared" si="37"/>
        <v>785.09737824000001</v>
      </c>
      <c r="Q286" s="739"/>
      <c r="R286" s="739"/>
    </row>
    <row r="287" spans="6:18" outlineLevel="1">
      <c r="F287" s="734" t="s">
        <v>1998</v>
      </c>
      <c r="G287" s="799"/>
      <c r="H287" s="763"/>
      <c r="I287" s="735"/>
      <c r="J287" s="735"/>
      <c r="K287" s="736"/>
      <c r="L287" s="735"/>
      <c r="M287" s="735"/>
      <c r="N287" s="735"/>
      <c r="O287" s="735"/>
      <c r="P287" s="735">
        <f>O272</f>
        <v>101.519747</v>
      </c>
      <c r="Q287" s="735"/>
      <c r="R287" s="735"/>
    </row>
    <row r="288" spans="6:18" outlineLevel="1">
      <c r="F288" s="741" t="s">
        <v>1923</v>
      </c>
      <c r="G288" s="762"/>
      <c r="H288" s="762"/>
      <c r="I288" s="742">
        <v>0</v>
      </c>
      <c r="J288" s="742">
        <v>0</v>
      </c>
      <c r="K288" s="743">
        <v>0</v>
      </c>
      <c r="L288" s="742"/>
      <c r="M288" s="742"/>
      <c r="N288" s="742"/>
      <c r="O288" s="742"/>
      <c r="P288" s="742">
        <v>0</v>
      </c>
      <c r="Q288" s="742">
        <v>0</v>
      </c>
      <c r="R288" s="742">
        <v>0</v>
      </c>
    </row>
    <row r="289" spans="6:18" outlineLevel="1">
      <c r="F289" s="737" t="s">
        <v>2314</v>
      </c>
      <c r="G289" s="786">
        <v>250000</v>
      </c>
      <c r="H289" s="776"/>
      <c r="I289" s="739"/>
      <c r="J289" s="739"/>
      <c r="K289" s="740"/>
      <c r="L289" s="739"/>
      <c r="M289" s="739"/>
      <c r="N289" s="739"/>
      <c r="O289" s="739"/>
      <c r="P289" s="739"/>
      <c r="Q289" s="739"/>
      <c r="R289" s="739"/>
    </row>
    <row r="290" spans="6:18" outlineLevel="1">
      <c r="F290" s="576" t="s">
        <v>2332</v>
      </c>
      <c r="G290" s="777"/>
      <c r="H290" s="778">
        <f>H215</f>
        <v>3.8868091830559766</v>
      </c>
      <c r="I290" s="779"/>
      <c r="J290" s="779"/>
      <c r="K290" s="780"/>
      <c r="L290" s="779"/>
      <c r="M290" s="779"/>
      <c r="N290" s="787">
        <f>H290*(1+N292)</f>
        <v>3.9684321759001517</v>
      </c>
      <c r="O290" s="787">
        <f>N290*(1+O292)</f>
        <v>4.0319270907145546</v>
      </c>
      <c r="P290" s="787">
        <f t="shared" ref="P290:R290" si="38">O290*(1+P292)</f>
        <v>4.1125656325288453</v>
      </c>
      <c r="Q290" s="787">
        <f t="shared" si="38"/>
        <v>4.1824792482818349</v>
      </c>
      <c r="R290" s="787">
        <f t="shared" si="38"/>
        <v>4.2577638747509079</v>
      </c>
    </row>
    <row r="291" spans="6:18" outlineLevel="1">
      <c r="F291" s="770" t="s">
        <v>2326</v>
      </c>
      <c r="G291" s="771"/>
      <c r="H291" s="771"/>
      <c r="I291" s="772"/>
      <c r="J291" s="772"/>
      <c r="K291" s="773"/>
      <c r="L291" s="772"/>
      <c r="M291" s="772"/>
      <c r="N291" s="788">
        <v>1220</v>
      </c>
      <c r="O291" s="788">
        <v>1197</v>
      </c>
      <c r="P291" s="788">
        <v>1192</v>
      </c>
      <c r="Q291" s="788">
        <v>1213</v>
      </c>
      <c r="R291" s="788">
        <v>1217</v>
      </c>
    </row>
    <row r="292" spans="6:18" outlineLevel="1">
      <c r="F292" s="747" t="s">
        <v>1189</v>
      </c>
      <c r="I292" s="735"/>
      <c r="J292" s="735"/>
      <c r="K292" s="735"/>
      <c r="L292" s="735"/>
      <c r="M292" s="735"/>
      <c r="N292" s="748">
        <v>2.1000000000000001E-2</v>
      </c>
      <c r="O292" s="748">
        <v>1.6E-2</v>
      </c>
      <c r="P292" s="748">
        <v>0.02</v>
      </c>
      <c r="Q292" s="748">
        <v>1.7000000000000001E-2</v>
      </c>
      <c r="R292" s="748">
        <v>1.8000000000000002E-2</v>
      </c>
    </row>
    <row r="293" spans="6:18" outlineLevel="1">
      <c r="F293" s="747"/>
      <c r="I293" s="735"/>
      <c r="J293" s="735"/>
      <c r="K293" s="735"/>
      <c r="L293" s="735"/>
      <c r="M293" s="735"/>
      <c r="N293" s="748"/>
      <c r="O293" s="748"/>
      <c r="P293" s="748"/>
      <c r="Q293" s="748"/>
      <c r="R293" s="748"/>
    </row>
    <row r="294" spans="6:18" outlineLevel="1">
      <c r="F294" s="576"/>
      <c r="G294" s="777"/>
      <c r="H294" s="777"/>
      <c r="I294" s="779"/>
      <c r="J294" s="779"/>
      <c r="K294" s="779"/>
      <c r="L294" s="779"/>
      <c r="M294" s="779"/>
      <c r="N294" s="748"/>
      <c r="O294" s="748"/>
      <c r="P294" s="748"/>
      <c r="Q294" s="748"/>
      <c r="R294" s="748"/>
    </row>
    <row r="295" spans="6:18" outlineLevel="1">
      <c r="F295" s="782" t="s">
        <v>2337</v>
      </c>
      <c r="G295" s="763"/>
      <c r="H295" s="763"/>
    </row>
    <row r="296" spans="6:18" outlineLevel="1">
      <c r="F296" s="546" t="s">
        <v>2093</v>
      </c>
      <c r="G296" s="755" t="s">
        <v>2323</v>
      </c>
      <c r="H296" s="784"/>
      <c r="I296" s="513" t="s">
        <v>2047</v>
      </c>
      <c r="J296" s="513" t="s">
        <v>2048</v>
      </c>
      <c r="K296" s="514" t="s">
        <v>2049</v>
      </c>
      <c r="L296" s="513" t="s">
        <v>3118</v>
      </c>
      <c r="M296" s="513" t="s">
        <v>3120</v>
      </c>
      <c r="N296" s="571" t="s">
        <v>2050</v>
      </c>
      <c r="O296" s="571" t="s">
        <v>2051</v>
      </c>
      <c r="P296" s="571" t="s">
        <v>2052</v>
      </c>
      <c r="Q296" s="571" t="s">
        <v>2053</v>
      </c>
      <c r="R296" s="571" t="s">
        <v>2054</v>
      </c>
    </row>
    <row r="297" spans="6:18" outlineLevel="1">
      <c r="F297" s="548" t="s">
        <v>73</v>
      </c>
      <c r="G297" s="756"/>
      <c r="H297" s="756"/>
      <c r="I297" s="663">
        <v>0</v>
      </c>
      <c r="J297" s="663">
        <v>0</v>
      </c>
      <c r="K297" s="664">
        <v>0</v>
      </c>
      <c r="L297" s="663"/>
      <c r="M297" s="663"/>
      <c r="N297" s="663"/>
      <c r="O297" s="663"/>
      <c r="P297" s="663">
        <f>P298+P302</f>
        <v>1188.8821002406266</v>
      </c>
      <c r="Q297" s="663">
        <v>0</v>
      </c>
      <c r="R297" s="663">
        <v>0</v>
      </c>
    </row>
    <row r="298" spans="6:18" outlineLevel="1">
      <c r="F298" s="730" t="s">
        <v>1922</v>
      </c>
      <c r="G298" s="757">
        <v>264.39999999999998</v>
      </c>
      <c r="H298" s="785"/>
      <c r="I298" s="732">
        <v>0</v>
      </c>
      <c r="J298" s="732">
        <v>0</v>
      </c>
      <c r="K298" s="733">
        <v>0</v>
      </c>
      <c r="L298" s="732"/>
      <c r="M298" s="732"/>
      <c r="N298" s="732"/>
      <c r="O298" s="732"/>
      <c r="P298" s="732">
        <f>G298*P305</f>
        <v>1087.3623532406266</v>
      </c>
      <c r="Q298" s="732"/>
      <c r="R298" s="732"/>
    </row>
    <row r="299" spans="6:18" outlineLevel="1">
      <c r="F299" s="734" t="s">
        <v>1890</v>
      </c>
      <c r="G299" s="759">
        <v>0.22395498764553698</v>
      </c>
      <c r="H299" s="763"/>
      <c r="I299" s="735"/>
      <c r="J299" s="735"/>
      <c r="K299" s="736"/>
      <c r="L299" s="735"/>
      <c r="M299" s="735"/>
      <c r="N299" s="735"/>
      <c r="O299" s="735"/>
      <c r="P299" s="735">
        <f>$P$298*G299</f>
        <v>243.52022238622655</v>
      </c>
      <c r="Q299" s="735"/>
      <c r="R299" s="735"/>
    </row>
    <row r="300" spans="6:18" outlineLevel="1">
      <c r="F300" s="734" t="s">
        <v>1978</v>
      </c>
      <c r="G300" s="759">
        <v>5.4025001361620757E-2</v>
      </c>
      <c r="H300" s="763"/>
      <c r="I300" s="735"/>
      <c r="J300" s="735"/>
      <c r="K300" s="736"/>
      <c r="L300" s="735"/>
      <c r="M300" s="735"/>
      <c r="N300" s="735"/>
      <c r="O300" s="735"/>
      <c r="P300" s="735">
        <f t="shared" ref="P300:P301" si="39">$P$298*G300</f>
        <v>58.744752614399999</v>
      </c>
      <c r="Q300" s="735"/>
      <c r="R300" s="735"/>
    </row>
    <row r="301" spans="6:18" outlineLevel="1">
      <c r="F301" s="737" t="s">
        <v>1979</v>
      </c>
      <c r="G301" s="775">
        <v>0.72202001099284219</v>
      </c>
      <c r="H301" s="776"/>
      <c r="I301" s="739"/>
      <c r="J301" s="739"/>
      <c r="K301" s="740"/>
      <c r="L301" s="739"/>
      <c r="M301" s="739"/>
      <c r="N301" s="739"/>
      <c r="O301" s="739"/>
      <c r="P301" s="739">
        <f t="shared" si="39"/>
        <v>785.09737824000001</v>
      </c>
      <c r="Q301" s="739"/>
      <c r="R301" s="739"/>
    </row>
    <row r="302" spans="6:18" outlineLevel="1">
      <c r="F302" s="734" t="s">
        <v>1998</v>
      </c>
      <c r="G302" s="799"/>
      <c r="H302" s="763"/>
      <c r="I302" s="735"/>
      <c r="J302" s="735"/>
      <c r="K302" s="736"/>
      <c r="L302" s="735"/>
      <c r="M302" s="735"/>
      <c r="N302" s="735"/>
      <c r="O302" s="735"/>
      <c r="P302" s="735">
        <f>P287</f>
        <v>101.519747</v>
      </c>
      <c r="Q302" s="735"/>
      <c r="R302" s="735"/>
    </row>
    <row r="303" spans="6:18" outlineLevel="1">
      <c r="F303" s="741" t="s">
        <v>1923</v>
      </c>
      <c r="G303" s="762"/>
      <c r="H303" s="762"/>
      <c r="I303" s="742">
        <v>0</v>
      </c>
      <c r="J303" s="742">
        <v>0</v>
      </c>
      <c r="K303" s="743">
        <v>0</v>
      </c>
      <c r="L303" s="742"/>
      <c r="M303" s="742"/>
      <c r="N303" s="742"/>
      <c r="O303" s="742"/>
      <c r="P303" s="742">
        <v>0</v>
      </c>
      <c r="Q303" s="742">
        <v>0</v>
      </c>
      <c r="R303" s="742">
        <v>0</v>
      </c>
    </row>
    <row r="304" spans="6:18" outlineLevel="1">
      <c r="F304" s="737" t="s">
        <v>2314</v>
      </c>
      <c r="G304" s="786">
        <v>250000</v>
      </c>
      <c r="H304" s="776"/>
      <c r="I304" s="739"/>
      <c r="J304" s="739"/>
      <c r="K304" s="740"/>
      <c r="L304" s="739"/>
      <c r="M304" s="739"/>
      <c r="N304" s="739"/>
      <c r="O304" s="739"/>
      <c r="P304" s="739"/>
      <c r="Q304" s="739"/>
      <c r="R304" s="739"/>
    </row>
    <row r="305" spans="6:18" outlineLevel="1">
      <c r="F305" s="576" t="s">
        <v>2332</v>
      </c>
      <c r="G305" s="777"/>
      <c r="H305" s="778">
        <f>H215</f>
        <v>3.8868091830559766</v>
      </c>
      <c r="I305" s="779"/>
      <c r="J305" s="779"/>
      <c r="K305" s="780"/>
      <c r="L305" s="779"/>
      <c r="M305" s="779"/>
      <c r="N305" s="787">
        <f>H305*(1+N307)</f>
        <v>3.9684321759001517</v>
      </c>
      <c r="O305" s="787">
        <f>N305*(1+O307)</f>
        <v>4.0319270907145546</v>
      </c>
      <c r="P305" s="787">
        <f t="shared" ref="P305:R305" si="40">O305*(1+P307)</f>
        <v>4.1125656325288453</v>
      </c>
      <c r="Q305" s="787">
        <f t="shared" si="40"/>
        <v>4.1824792482818349</v>
      </c>
      <c r="R305" s="787">
        <f t="shared" si="40"/>
        <v>4.2577638747509079</v>
      </c>
    </row>
    <row r="306" spans="6:18" outlineLevel="1">
      <c r="F306" s="770" t="s">
        <v>2326</v>
      </c>
      <c r="G306" s="771"/>
      <c r="H306" s="771"/>
      <c r="I306" s="772"/>
      <c r="J306" s="772"/>
      <c r="K306" s="773"/>
      <c r="L306" s="772"/>
      <c r="M306" s="772"/>
      <c r="N306" s="788">
        <v>1220</v>
      </c>
      <c r="O306" s="788">
        <v>1197</v>
      </c>
      <c r="P306" s="788">
        <v>1192</v>
      </c>
      <c r="Q306" s="788">
        <v>1213</v>
      </c>
      <c r="R306" s="788">
        <v>1217</v>
      </c>
    </row>
    <row r="307" spans="6:18" outlineLevel="1">
      <c r="F307" s="747" t="s">
        <v>1189</v>
      </c>
      <c r="I307" s="735"/>
      <c r="J307" s="735"/>
      <c r="K307" s="735"/>
      <c r="L307" s="735"/>
      <c r="M307" s="735"/>
      <c r="N307" s="748">
        <v>2.1000000000000001E-2</v>
      </c>
      <c r="O307" s="748">
        <v>1.6E-2</v>
      </c>
      <c r="P307" s="748">
        <v>0.02</v>
      </c>
      <c r="Q307" s="748">
        <v>1.7000000000000001E-2</v>
      </c>
      <c r="R307" s="748">
        <v>1.8000000000000002E-2</v>
      </c>
    </row>
    <row r="308" spans="6:18" outlineLevel="1">
      <c r="F308" s="747"/>
      <c r="I308" s="735"/>
      <c r="J308" s="735"/>
      <c r="K308" s="735"/>
      <c r="L308" s="735"/>
      <c r="M308" s="735"/>
      <c r="N308" s="748"/>
      <c r="O308" s="748"/>
      <c r="P308" s="748"/>
      <c r="Q308" s="748"/>
      <c r="R308" s="748"/>
    </row>
    <row r="309" spans="6:18" outlineLevel="1">
      <c r="F309" s="576"/>
      <c r="G309" s="777"/>
      <c r="H309" s="777"/>
      <c r="I309" s="779"/>
      <c r="J309" s="779"/>
      <c r="K309" s="779"/>
      <c r="L309" s="779"/>
      <c r="M309" s="779"/>
      <c r="N309" s="748"/>
      <c r="O309" s="748"/>
      <c r="P309" s="748"/>
      <c r="Q309" s="748"/>
      <c r="R309" s="748"/>
    </row>
    <row r="310" spans="6:18" outlineLevel="1">
      <c r="F310" s="782" t="s">
        <v>2338</v>
      </c>
      <c r="G310" s="763"/>
      <c r="H310" s="763"/>
    </row>
    <row r="311" spans="6:18" outlineLevel="1">
      <c r="F311" s="546" t="s">
        <v>2093</v>
      </c>
      <c r="G311" s="755" t="s">
        <v>2323</v>
      </c>
      <c r="H311" s="784"/>
      <c r="I311" s="513" t="s">
        <v>2047</v>
      </c>
      <c r="J311" s="513" t="s">
        <v>2048</v>
      </c>
      <c r="K311" s="514" t="s">
        <v>2049</v>
      </c>
      <c r="L311" s="513" t="s">
        <v>3118</v>
      </c>
      <c r="M311" s="513" t="s">
        <v>3120</v>
      </c>
      <c r="N311" s="571" t="s">
        <v>2050</v>
      </c>
      <c r="O311" s="571" t="s">
        <v>2051</v>
      </c>
      <c r="P311" s="571" t="s">
        <v>2052</v>
      </c>
      <c r="Q311" s="571" t="s">
        <v>2053</v>
      </c>
      <c r="R311" s="571" t="s">
        <v>2054</v>
      </c>
    </row>
    <row r="312" spans="6:18" outlineLevel="1">
      <c r="F312" s="548" t="s">
        <v>73</v>
      </c>
      <c r="G312" s="756"/>
      <c r="H312" s="756"/>
      <c r="I312" s="663">
        <v>0</v>
      </c>
      <c r="J312" s="663">
        <v>0</v>
      </c>
      <c r="K312" s="664">
        <v>0</v>
      </c>
      <c r="L312" s="663"/>
      <c r="M312" s="663"/>
      <c r="N312" s="663"/>
      <c r="O312" s="663"/>
      <c r="P312" s="663"/>
      <c r="Q312" s="663">
        <f>Q313+Q317</f>
        <v>1207.367260245717</v>
      </c>
      <c r="R312" s="663">
        <v>0</v>
      </c>
    </row>
    <row r="313" spans="6:18" outlineLevel="1">
      <c r="F313" s="730" t="s">
        <v>1922</v>
      </c>
      <c r="G313" s="757">
        <v>264.39999999999998</v>
      </c>
      <c r="H313" s="785"/>
      <c r="I313" s="732">
        <v>0</v>
      </c>
      <c r="J313" s="732">
        <v>0</v>
      </c>
      <c r="K313" s="733">
        <v>0</v>
      </c>
      <c r="L313" s="732"/>
      <c r="M313" s="732"/>
      <c r="N313" s="732"/>
      <c r="O313" s="732"/>
      <c r="P313" s="732"/>
      <c r="Q313" s="732">
        <f>G313*Q320</f>
        <v>1105.847513245717</v>
      </c>
      <c r="R313" s="732"/>
    </row>
    <row r="314" spans="6:18" outlineLevel="1">
      <c r="F314" s="734" t="s">
        <v>1890</v>
      </c>
      <c r="G314" s="759">
        <v>0.22395498764553698</v>
      </c>
      <c r="H314" s="763"/>
      <c r="I314" s="735"/>
      <c r="J314" s="735"/>
      <c r="K314" s="736"/>
      <c r="L314" s="735"/>
      <c r="M314" s="735"/>
      <c r="N314" s="735"/>
      <c r="O314" s="735"/>
      <c r="P314" s="735"/>
      <c r="Q314" s="735">
        <f>$Q$313*G314</f>
        <v>247.66006616679235</v>
      </c>
      <c r="R314" s="735"/>
    </row>
    <row r="315" spans="6:18" outlineLevel="1">
      <c r="F315" s="734" t="s">
        <v>1978</v>
      </c>
      <c r="G315" s="759">
        <v>5.4025001361620757E-2</v>
      </c>
      <c r="H315" s="763"/>
      <c r="I315" s="735"/>
      <c r="J315" s="735"/>
      <c r="K315" s="736"/>
      <c r="L315" s="735"/>
      <c r="M315" s="735"/>
      <c r="N315" s="735"/>
      <c r="O315" s="735"/>
      <c r="P315" s="735"/>
      <c r="Q315" s="735">
        <f t="shared" ref="Q315:Q316" si="41">$Q$313*G315</f>
        <v>59.743413408844788</v>
      </c>
      <c r="R315" s="735"/>
    </row>
    <row r="316" spans="6:18" outlineLevel="1">
      <c r="F316" s="737" t="s">
        <v>1979</v>
      </c>
      <c r="G316" s="775">
        <v>0.72202001099284219</v>
      </c>
      <c r="H316" s="776"/>
      <c r="I316" s="739"/>
      <c r="J316" s="739"/>
      <c r="K316" s="740"/>
      <c r="L316" s="739"/>
      <c r="M316" s="739"/>
      <c r="N316" s="739"/>
      <c r="O316" s="739"/>
      <c r="P316" s="739"/>
      <c r="Q316" s="739">
        <f t="shared" si="41"/>
        <v>798.44403367007976</v>
      </c>
      <c r="R316" s="739"/>
    </row>
    <row r="317" spans="6:18" outlineLevel="1">
      <c r="F317" s="734" t="s">
        <v>1998</v>
      </c>
      <c r="G317" s="799"/>
      <c r="H317" s="763"/>
      <c r="I317" s="735"/>
      <c r="J317" s="735"/>
      <c r="K317" s="736"/>
      <c r="L317" s="735"/>
      <c r="M317" s="735"/>
      <c r="N317" s="735"/>
      <c r="O317" s="735"/>
      <c r="P317" s="735"/>
      <c r="Q317" s="735">
        <f>P302</f>
        <v>101.519747</v>
      </c>
      <c r="R317" s="735"/>
    </row>
    <row r="318" spans="6:18" outlineLevel="1">
      <c r="F318" s="741" t="s">
        <v>1923</v>
      </c>
      <c r="G318" s="762"/>
      <c r="H318" s="762"/>
      <c r="I318" s="742">
        <v>0</v>
      </c>
      <c r="J318" s="742">
        <v>0</v>
      </c>
      <c r="K318" s="743">
        <v>0</v>
      </c>
      <c r="L318" s="742"/>
      <c r="M318" s="742"/>
      <c r="N318" s="742"/>
      <c r="O318" s="742"/>
      <c r="P318" s="742"/>
      <c r="Q318" s="742">
        <v>0</v>
      </c>
      <c r="R318" s="742">
        <v>0</v>
      </c>
    </row>
    <row r="319" spans="6:18" outlineLevel="1">
      <c r="F319" s="737" t="s">
        <v>2314</v>
      </c>
      <c r="G319" s="786">
        <v>250000</v>
      </c>
      <c r="H319" s="776"/>
      <c r="I319" s="739"/>
      <c r="J319" s="739"/>
      <c r="K319" s="740"/>
      <c r="L319" s="739"/>
      <c r="M319" s="739"/>
      <c r="N319" s="739"/>
      <c r="O319" s="739"/>
      <c r="P319" s="739"/>
      <c r="Q319" s="739"/>
      <c r="R319" s="739"/>
    </row>
    <row r="320" spans="6:18" outlineLevel="1">
      <c r="F320" s="576" t="s">
        <v>2332</v>
      </c>
      <c r="G320" s="777"/>
      <c r="H320" s="778">
        <f>H215</f>
        <v>3.8868091830559766</v>
      </c>
      <c r="I320" s="779"/>
      <c r="J320" s="779"/>
      <c r="K320" s="780"/>
      <c r="L320" s="779"/>
      <c r="M320" s="779"/>
      <c r="N320" s="787">
        <f>H320*(1+N322)</f>
        <v>3.9684321759001517</v>
      </c>
      <c r="O320" s="787">
        <f>N320*(1+O322)</f>
        <v>4.0319270907145546</v>
      </c>
      <c r="P320" s="787">
        <f t="shared" ref="P320:R320" si="42">O320*(1+P322)</f>
        <v>4.1125656325288453</v>
      </c>
      <c r="Q320" s="787">
        <f t="shared" si="42"/>
        <v>4.1824792482818349</v>
      </c>
      <c r="R320" s="787">
        <f t="shared" si="42"/>
        <v>4.2577638747509079</v>
      </c>
    </row>
    <row r="321" spans="6:18" outlineLevel="1">
      <c r="F321" s="770" t="s">
        <v>2326</v>
      </c>
      <c r="G321" s="771"/>
      <c r="H321" s="771"/>
      <c r="I321" s="772"/>
      <c r="J321" s="772"/>
      <c r="K321" s="773"/>
      <c r="L321" s="772"/>
      <c r="M321" s="772"/>
      <c r="N321" s="788">
        <v>1220</v>
      </c>
      <c r="O321" s="788">
        <v>1197</v>
      </c>
      <c r="P321" s="788">
        <v>1192</v>
      </c>
      <c r="Q321" s="788">
        <v>1213</v>
      </c>
      <c r="R321" s="788">
        <v>1217</v>
      </c>
    </row>
    <row r="322" spans="6:18" outlineLevel="1">
      <c r="F322" s="747" t="s">
        <v>1189</v>
      </c>
      <c r="I322" s="735"/>
      <c r="J322" s="735"/>
      <c r="K322" s="735"/>
      <c r="L322" s="735"/>
      <c r="M322" s="735"/>
      <c r="N322" s="748">
        <v>2.1000000000000001E-2</v>
      </c>
      <c r="O322" s="748">
        <v>1.6E-2</v>
      </c>
      <c r="P322" s="748">
        <v>0.02</v>
      </c>
      <c r="Q322" s="748">
        <v>1.7000000000000001E-2</v>
      </c>
      <c r="R322" s="748">
        <v>1.8000000000000002E-2</v>
      </c>
    </row>
    <row r="323" spans="6:18" outlineLevel="1">
      <c r="F323" s="747"/>
      <c r="I323" s="735"/>
      <c r="J323" s="735"/>
      <c r="K323" s="735"/>
      <c r="L323" s="735"/>
      <c r="M323" s="735"/>
      <c r="N323" s="748"/>
      <c r="O323" s="748"/>
      <c r="P323" s="748"/>
      <c r="Q323" s="748"/>
      <c r="R323" s="748"/>
    </row>
    <row r="324" spans="6:18" outlineLevel="1">
      <c r="F324" s="576"/>
      <c r="G324" s="777"/>
      <c r="H324" s="777"/>
      <c r="I324" s="779"/>
      <c r="J324" s="779"/>
      <c r="K324" s="779"/>
      <c r="L324" s="779"/>
      <c r="M324" s="779"/>
      <c r="N324" s="748"/>
      <c r="O324" s="748"/>
      <c r="P324" s="748"/>
      <c r="Q324" s="748"/>
      <c r="R324" s="748"/>
    </row>
    <row r="325" spans="6:18" outlineLevel="1">
      <c r="F325" s="782" t="s">
        <v>2339</v>
      </c>
      <c r="G325" s="763"/>
      <c r="H325" s="763"/>
    </row>
    <row r="326" spans="6:18" outlineLevel="1">
      <c r="F326" s="546" t="s">
        <v>2093</v>
      </c>
      <c r="G326" s="755" t="s">
        <v>2323</v>
      </c>
      <c r="H326" s="784"/>
      <c r="I326" s="513" t="s">
        <v>2047</v>
      </c>
      <c r="J326" s="513" t="s">
        <v>2048</v>
      </c>
      <c r="K326" s="514" t="s">
        <v>2049</v>
      </c>
      <c r="L326" s="513" t="s">
        <v>3118</v>
      </c>
      <c r="M326" s="513" t="s">
        <v>3120</v>
      </c>
      <c r="N326" s="571" t="s">
        <v>2050</v>
      </c>
      <c r="O326" s="571" t="s">
        <v>2051</v>
      </c>
      <c r="P326" s="571" t="s">
        <v>2052</v>
      </c>
      <c r="Q326" s="571" t="s">
        <v>2053</v>
      </c>
      <c r="R326" s="571" t="s">
        <v>2054</v>
      </c>
    </row>
    <row r="327" spans="6:18" outlineLevel="1">
      <c r="F327" s="548" t="s">
        <v>73</v>
      </c>
      <c r="G327" s="756"/>
      <c r="H327" s="756"/>
      <c r="I327" s="663">
        <v>0</v>
      </c>
      <c r="J327" s="663">
        <v>0</v>
      </c>
      <c r="K327" s="664">
        <v>0</v>
      </c>
      <c r="L327" s="663"/>
      <c r="M327" s="663"/>
      <c r="N327" s="663"/>
      <c r="O327" s="663"/>
      <c r="P327" s="663"/>
      <c r="Q327" s="663">
        <f>Q328+Q332</f>
        <v>1207.367260245717</v>
      </c>
      <c r="R327" s="663">
        <v>0</v>
      </c>
    </row>
    <row r="328" spans="6:18" outlineLevel="1">
      <c r="F328" s="730" t="s">
        <v>1922</v>
      </c>
      <c r="G328" s="757">
        <v>264.39999999999998</v>
      </c>
      <c r="H328" s="785"/>
      <c r="I328" s="732">
        <v>0</v>
      </c>
      <c r="J328" s="732">
        <v>0</v>
      </c>
      <c r="K328" s="733">
        <v>0</v>
      </c>
      <c r="L328" s="732"/>
      <c r="M328" s="732"/>
      <c r="N328" s="732"/>
      <c r="O328" s="732"/>
      <c r="P328" s="732"/>
      <c r="Q328" s="732">
        <f>G328*Q335</f>
        <v>1105.847513245717</v>
      </c>
      <c r="R328" s="732"/>
    </row>
    <row r="329" spans="6:18" outlineLevel="1">
      <c r="F329" s="734" t="s">
        <v>1890</v>
      </c>
      <c r="G329" s="759">
        <v>0.22395498764553698</v>
      </c>
      <c r="H329" s="763"/>
      <c r="I329" s="735"/>
      <c r="J329" s="735"/>
      <c r="K329" s="736"/>
      <c r="L329" s="735"/>
      <c r="M329" s="735"/>
      <c r="N329" s="735"/>
      <c r="O329" s="735"/>
      <c r="P329" s="735"/>
      <c r="Q329" s="735">
        <f>$Q$328*G329</f>
        <v>247.66006616679235</v>
      </c>
      <c r="R329" s="735"/>
    </row>
    <row r="330" spans="6:18" outlineLevel="1">
      <c r="F330" s="734" t="s">
        <v>1978</v>
      </c>
      <c r="G330" s="759">
        <v>5.4025001361620757E-2</v>
      </c>
      <c r="H330" s="763"/>
      <c r="I330" s="735"/>
      <c r="J330" s="735"/>
      <c r="K330" s="736"/>
      <c r="L330" s="735"/>
      <c r="M330" s="735"/>
      <c r="N330" s="735"/>
      <c r="O330" s="735"/>
      <c r="P330" s="735"/>
      <c r="Q330" s="735">
        <f t="shared" ref="Q330:Q331" si="43">$Q$328*G330</f>
        <v>59.743413408844788</v>
      </c>
      <c r="R330" s="735"/>
    </row>
    <row r="331" spans="6:18" outlineLevel="1">
      <c r="F331" s="737" t="s">
        <v>1979</v>
      </c>
      <c r="G331" s="775">
        <v>0.72202001099284219</v>
      </c>
      <c r="H331" s="776"/>
      <c r="I331" s="739"/>
      <c r="J331" s="739"/>
      <c r="K331" s="740"/>
      <c r="L331" s="739"/>
      <c r="M331" s="739"/>
      <c r="N331" s="739"/>
      <c r="O331" s="739"/>
      <c r="P331" s="739"/>
      <c r="Q331" s="739">
        <f t="shared" si="43"/>
        <v>798.44403367007976</v>
      </c>
      <c r="R331" s="739"/>
    </row>
    <row r="332" spans="6:18" outlineLevel="1">
      <c r="F332" s="734" t="s">
        <v>1998</v>
      </c>
      <c r="G332" s="799"/>
      <c r="H332" s="763"/>
      <c r="I332" s="735"/>
      <c r="J332" s="735"/>
      <c r="K332" s="736"/>
      <c r="L332" s="735"/>
      <c r="M332" s="735"/>
      <c r="N332" s="735"/>
      <c r="O332" s="735"/>
      <c r="P332" s="735"/>
      <c r="Q332" s="735">
        <f>Q317</f>
        <v>101.519747</v>
      </c>
      <c r="R332" s="735"/>
    </row>
    <row r="333" spans="6:18" outlineLevel="1">
      <c r="F333" s="741" t="s">
        <v>1923</v>
      </c>
      <c r="G333" s="762"/>
      <c r="H333" s="762"/>
      <c r="I333" s="742">
        <v>0</v>
      </c>
      <c r="J333" s="742">
        <v>0</v>
      </c>
      <c r="K333" s="743">
        <v>0</v>
      </c>
      <c r="L333" s="742"/>
      <c r="M333" s="742"/>
      <c r="N333" s="742"/>
      <c r="O333" s="742"/>
      <c r="P333" s="742"/>
      <c r="Q333" s="742">
        <v>0</v>
      </c>
      <c r="R333" s="742">
        <v>0</v>
      </c>
    </row>
    <row r="334" spans="6:18" outlineLevel="1">
      <c r="F334" s="737" t="s">
        <v>2314</v>
      </c>
      <c r="G334" s="786">
        <v>250000</v>
      </c>
      <c r="H334" s="776"/>
      <c r="I334" s="739"/>
      <c r="J334" s="739"/>
      <c r="K334" s="740"/>
      <c r="L334" s="739"/>
      <c r="M334" s="739"/>
      <c r="N334" s="739"/>
      <c r="O334" s="739"/>
      <c r="P334" s="739"/>
      <c r="Q334" s="739"/>
      <c r="R334" s="739"/>
    </row>
    <row r="335" spans="6:18" outlineLevel="1">
      <c r="F335" s="576" t="s">
        <v>2332</v>
      </c>
      <c r="G335" s="777"/>
      <c r="H335" s="778">
        <f>H215</f>
        <v>3.8868091830559766</v>
      </c>
      <c r="I335" s="779"/>
      <c r="J335" s="779"/>
      <c r="K335" s="780"/>
      <c r="L335" s="779"/>
      <c r="M335" s="779"/>
      <c r="N335" s="787">
        <f>H335*(1+N337)</f>
        <v>3.9684321759001517</v>
      </c>
      <c r="O335" s="787">
        <f>N335*(1+O337)</f>
        <v>4.0319270907145546</v>
      </c>
      <c r="P335" s="787">
        <f t="shared" ref="P335:R335" si="44">O335*(1+P337)</f>
        <v>4.1125656325288453</v>
      </c>
      <c r="Q335" s="787">
        <f t="shared" si="44"/>
        <v>4.1824792482818349</v>
      </c>
      <c r="R335" s="787">
        <f t="shared" si="44"/>
        <v>4.2577638747509079</v>
      </c>
    </row>
    <row r="336" spans="6:18" outlineLevel="1">
      <c r="F336" s="770" t="s">
        <v>2326</v>
      </c>
      <c r="G336" s="771"/>
      <c r="H336" s="771"/>
      <c r="I336" s="772"/>
      <c r="J336" s="772"/>
      <c r="K336" s="773"/>
      <c r="L336" s="772"/>
      <c r="M336" s="772"/>
      <c r="N336" s="788">
        <v>1220</v>
      </c>
      <c r="O336" s="788">
        <v>1197</v>
      </c>
      <c r="P336" s="788">
        <v>1192</v>
      </c>
      <c r="Q336" s="788">
        <v>1213</v>
      </c>
      <c r="R336" s="788">
        <v>1217</v>
      </c>
    </row>
    <row r="337" spans="6:18" outlineLevel="1">
      <c r="F337" s="747" t="s">
        <v>1189</v>
      </c>
      <c r="I337" s="735"/>
      <c r="J337" s="735"/>
      <c r="K337" s="735"/>
      <c r="L337" s="735"/>
      <c r="M337" s="735"/>
      <c r="N337" s="748">
        <v>2.1000000000000001E-2</v>
      </c>
      <c r="O337" s="748">
        <v>1.6E-2</v>
      </c>
      <c r="P337" s="748">
        <v>0.02</v>
      </c>
      <c r="Q337" s="748">
        <v>1.7000000000000001E-2</v>
      </c>
      <c r="R337" s="748">
        <v>1.8000000000000002E-2</v>
      </c>
    </row>
    <row r="338" spans="6:18" outlineLevel="1"/>
  </sheetData>
  <phoneticPr fontId="16" type="noConversion"/>
  <conditionalFormatting sqref="H2:R4">
    <cfRule type="containsText" dxfId="15" priority="1" operator="containsText" text="false">
      <formula>NOT(ISERROR(SEARCH("false",H2)))</formula>
    </cfRule>
  </conditionalFormatting>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03227-44FB-4DE9-8D38-67733568660B}">
  <sheetPr>
    <tabColor theme="1"/>
  </sheetPr>
  <dimension ref="A1:M65"/>
  <sheetViews>
    <sheetView showGridLines="0" zoomScaleNormal="100" workbookViewId="0">
      <pane ySplit="8" topLeftCell="A9" activePane="bottomLeft" state="frozen"/>
      <selection activeCell="I19" sqref="I19"/>
      <selection pane="bottomLeft" activeCell="I19" sqref="I19"/>
    </sheetView>
  </sheetViews>
  <sheetFormatPr defaultRowHeight="13.5"/>
  <cols>
    <col min="1" max="1" width="3.140625" customWidth="1"/>
    <col min="2" max="2" width="15.140625" customWidth="1"/>
    <col min="3" max="3" width="21.42578125" customWidth="1"/>
    <col min="4" max="12" width="16.42578125" customWidth="1"/>
    <col min="13" max="13" width="9.5703125" bestFit="1" customWidth="1"/>
  </cols>
  <sheetData>
    <row r="1" spans="1:13" s="245" customFormat="1" ht="20.25">
      <c r="A1" s="309" t="str" cm="1">
        <f t="array" aca="1" ref="A1" ca="1">REPLACE(CELL("filename",$A$1),1,FIND("]",CELL("filename",$A$1),1),"")</f>
        <v>5. NWC</v>
      </c>
      <c r="B1" s="309"/>
      <c r="C1" s="417"/>
      <c r="D1" s="417"/>
      <c r="E1" s="417"/>
      <c r="F1" s="417"/>
      <c r="G1" s="417"/>
      <c r="H1" s="419"/>
      <c r="I1" s="419"/>
      <c r="J1" s="417"/>
      <c r="K1" s="417"/>
      <c r="L1" s="418">
        <f>Assumption!$K$8</f>
        <v>1000000</v>
      </c>
      <c r="M1" s="418"/>
    </row>
    <row r="2" spans="1:13">
      <c r="C2" s="360"/>
      <c r="D2" s="360"/>
      <c r="E2" s="360"/>
      <c r="F2" s="360"/>
      <c r="G2" s="360"/>
      <c r="H2" s="360"/>
      <c r="I2" s="360"/>
      <c r="J2" s="360"/>
      <c r="K2" s="360"/>
    </row>
    <row r="3" spans="1:13">
      <c r="B3" s="85" t="s">
        <v>1665</v>
      </c>
      <c r="C3" s="801" t="s">
        <v>23</v>
      </c>
      <c r="D3" s="801" t="s">
        <v>1251</v>
      </c>
      <c r="E3" s="801" t="s">
        <v>1623</v>
      </c>
      <c r="F3" s="441"/>
    </row>
    <row r="4" spans="1:13">
      <c r="C4" s="921" t="s">
        <v>1622</v>
      </c>
      <c r="D4" s="801" t="s">
        <v>1311</v>
      </c>
      <c r="E4" s="801" t="s">
        <v>76</v>
      </c>
      <c r="F4" s="441"/>
      <c r="H4" s="424" t="s">
        <v>1904</v>
      </c>
      <c r="I4" s="424" t="s">
        <v>1905</v>
      </c>
    </row>
    <row r="5" spans="1:13">
      <c r="C5" s="921"/>
      <c r="D5" s="801" t="s">
        <v>1981</v>
      </c>
      <c r="E5" s="801" t="s">
        <v>1253</v>
      </c>
      <c r="F5" s="441"/>
      <c r="H5" s="425">
        <v>45657</v>
      </c>
      <c r="I5" s="424"/>
    </row>
    <row r="6" spans="1:13">
      <c r="C6" s="921" t="s">
        <v>1624</v>
      </c>
      <c r="D6" s="801" t="s">
        <v>92</v>
      </c>
      <c r="E6" s="801" t="s">
        <v>90</v>
      </c>
      <c r="F6" s="441"/>
      <c r="H6" s="425">
        <v>45291</v>
      </c>
      <c r="I6" s="424"/>
    </row>
    <row r="7" spans="1:13">
      <c r="C7" s="921"/>
      <c r="D7" s="801" t="s">
        <v>737</v>
      </c>
      <c r="E7" s="801" t="s">
        <v>1243</v>
      </c>
      <c r="F7" s="441"/>
    </row>
    <row r="10" spans="1:13">
      <c r="A10" s="106" t="s">
        <v>93</v>
      </c>
      <c r="B10" t="s">
        <v>1892</v>
      </c>
      <c r="C10" s="255" t="s">
        <v>1271</v>
      </c>
      <c r="D10" s="190">
        <v>2023</v>
      </c>
      <c r="E10" s="190" t="s">
        <v>3124</v>
      </c>
      <c r="F10" s="190" t="s">
        <v>3125</v>
      </c>
      <c r="G10" s="189">
        <v>2024</v>
      </c>
      <c r="H10" s="189">
        <v>2025</v>
      </c>
      <c r="I10" s="189">
        <v>2026</v>
      </c>
      <c r="J10" s="189">
        <v>2027</v>
      </c>
      <c r="K10" s="189">
        <v>2028</v>
      </c>
      <c r="L10" s="189" t="s">
        <v>2023</v>
      </c>
      <c r="M10" s="421" t="s">
        <v>1678</v>
      </c>
    </row>
    <row r="11" spans="1:13">
      <c r="C11" s="149" t="s">
        <v>1900</v>
      </c>
      <c r="D11" s="251">
        <f t="shared" ref="D11:L11" si="0">SUM(D12:D13)</f>
        <v>1494</v>
      </c>
      <c r="E11" s="251">
        <f t="shared" si="0"/>
        <v>991.10344599999996</v>
      </c>
      <c r="F11" s="251">
        <f t="shared" si="0"/>
        <v>236.06670146729945</v>
      </c>
      <c r="G11" s="251">
        <f t="shared" si="0"/>
        <v>1227.1701474672993</v>
      </c>
      <c r="H11" s="251">
        <f t="shared" si="0"/>
        <v>2072.5155195913612</v>
      </c>
      <c r="I11" s="251">
        <f t="shared" si="0"/>
        <v>2688.1556737538972</v>
      </c>
      <c r="J11" s="251">
        <f t="shared" si="0"/>
        <v>3009.5738890048228</v>
      </c>
      <c r="K11" s="251">
        <f t="shared" si="0"/>
        <v>3323.5282651877342</v>
      </c>
      <c r="L11" s="251">
        <f t="shared" si="0"/>
        <v>3323.5282651877342</v>
      </c>
      <c r="M11" s="149"/>
    </row>
    <row r="12" spans="1:13">
      <c r="C12" s="152" t="s">
        <v>3233</v>
      </c>
      <c r="D12" s="252">
        <f>'5. NWC'!D29</f>
        <v>1454</v>
      </c>
      <c r="E12" s="252">
        <f>'재무상태표(10월)'!C12/10^6</f>
        <v>954.12378200000001</v>
      </c>
      <c r="F12" s="252">
        <f>'5. NWC'!E29</f>
        <v>228.85665001131187</v>
      </c>
      <c r="G12" s="252">
        <f>'5. NWC'!F29</f>
        <v>1182.9804320113117</v>
      </c>
      <c r="H12" s="252">
        <f>'5. NWC'!G29</f>
        <v>1997.2739335695846</v>
      </c>
      <c r="I12" s="252">
        <f>'5. NWC'!H29</f>
        <v>2590.8817246210479</v>
      </c>
      <c r="J12" s="252">
        <f>'5. NWC'!I29</f>
        <v>2901.0072451357723</v>
      </c>
      <c r="K12" s="252">
        <f>'5. NWC'!J29</f>
        <v>3203.7961419996632</v>
      </c>
      <c r="L12" s="252">
        <f>K12*(1+DCF!$D$33)</f>
        <v>3203.7961419996632</v>
      </c>
      <c r="M12" s="94"/>
    </row>
    <row r="13" spans="1:13">
      <c r="C13" s="152" t="s">
        <v>1980</v>
      </c>
      <c r="D13" s="252">
        <f>'5. NWC'!D30</f>
        <v>40</v>
      </c>
      <c r="E13" s="252">
        <f>'재무상태표(10월)'!C17/10^6</f>
        <v>36.979664</v>
      </c>
      <c r="F13" s="252">
        <f>'5. NWC'!E30</f>
        <v>7.2100514559875881</v>
      </c>
      <c r="G13" s="252">
        <f>'5. NWC'!F30</f>
        <v>44.189715455987582</v>
      </c>
      <c r="H13" s="252">
        <f>'5. NWC'!G30</f>
        <v>75.241586021776598</v>
      </c>
      <c r="I13" s="252">
        <f>'5. NWC'!H30</f>
        <v>97.273949132849182</v>
      </c>
      <c r="J13" s="252">
        <f>'5. NWC'!I30</f>
        <v>108.5666438690503</v>
      </c>
      <c r="K13" s="252">
        <f>'5. NWC'!J30</f>
        <v>119.73212318807099</v>
      </c>
      <c r="L13" s="252">
        <f>K13*(1+DCF!$D$33)</f>
        <v>119.73212318807099</v>
      </c>
      <c r="M13" s="94"/>
    </row>
    <row r="14" spans="1:13">
      <c r="C14" s="152"/>
      <c r="D14" s="252"/>
      <c r="E14" s="252"/>
      <c r="F14" s="252"/>
      <c r="G14" s="252"/>
      <c r="H14" s="252"/>
      <c r="I14" s="252"/>
      <c r="J14" s="252"/>
      <c r="K14" s="252"/>
      <c r="L14" s="252"/>
      <c r="M14" s="94"/>
    </row>
    <row r="15" spans="1:13">
      <c r="C15" s="149" t="s">
        <v>1901</v>
      </c>
      <c r="D15" s="251">
        <f t="shared" ref="D15:H15" si="1">SUM(D16:D17)</f>
        <v>1146</v>
      </c>
      <c r="E15" s="251">
        <f t="shared" si="1"/>
        <v>984.980906</v>
      </c>
      <c r="F15" s="251">
        <f t="shared" si="1"/>
        <v>237.06591125795757</v>
      </c>
      <c r="G15" s="251">
        <f t="shared" si="1"/>
        <v>1235.096324685243</v>
      </c>
      <c r="H15" s="251">
        <f t="shared" si="1"/>
        <v>1708.1200184320014</v>
      </c>
      <c r="I15" s="251">
        <f>SUM(I16:I17)</f>
        <v>2181.8682392897022</v>
      </c>
      <c r="J15" s="251">
        <f t="shared" ref="J15:L15" si="2">SUM(J16:J17)</f>
        <v>2479.1721086729021</v>
      </c>
      <c r="K15" s="251">
        <f t="shared" si="2"/>
        <v>2708.8234467510074</v>
      </c>
      <c r="L15" s="251">
        <f t="shared" si="2"/>
        <v>2708.8234467510074</v>
      </c>
      <c r="M15" s="149"/>
    </row>
    <row r="16" spans="1:13">
      <c r="C16" s="152" t="s">
        <v>1314</v>
      </c>
      <c r="D16" s="252">
        <f>'5. NWC'!D33</f>
        <v>604</v>
      </c>
      <c r="E16" s="252">
        <f>'재무상태표(10월)'!C40/10^6</f>
        <v>409.64694200000002</v>
      </c>
      <c r="F16" s="252">
        <f>'5. NWC'!E33</f>
        <v>79.87026411619</v>
      </c>
      <c r="G16" s="252">
        <f>'5. NWC'!F33</f>
        <v>489.51720611618998</v>
      </c>
      <c r="H16" s="252">
        <f>'5. NWC'!G33</f>
        <v>833.4982606940597</v>
      </c>
      <c r="I16" s="252">
        <f>'5. NWC'!H33</f>
        <v>1077.5645716666118</v>
      </c>
      <c r="J16" s="252">
        <f>'5. NWC'!I33</f>
        <v>1202.6608371606485</v>
      </c>
      <c r="K16" s="252">
        <f>'5. NWC'!J33</f>
        <v>1326.3478576538871</v>
      </c>
      <c r="L16" s="252">
        <f>K16*(1+DCF!$D$33)</f>
        <v>1326.3478576538871</v>
      </c>
      <c r="M16" s="94"/>
    </row>
    <row r="17" spans="3:12">
      <c r="C17" s="152" t="s">
        <v>1315</v>
      </c>
      <c r="D17" s="252">
        <f>'5. NWC'!D34</f>
        <v>542</v>
      </c>
      <c r="E17" s="252">
        <f>'재무상태표(10월)'!C41/10^6</f>
        <v>575.33396400000004</v>
      </c>
      <c r="F17" s="252">
        <f>'5. NWC'!E34</f>
        <v>157.19564714176755</v>
      </c>
      <c r="G17" s="252">
        <f>'5. NWC'!F34</f>
        <v>745.57911856905287</v>
      </c>
      <c r="H17" s="252">
        <f>'5. NWC'!G34</f>
        <v>874.62175773794172</v>
      </c>
      <c r="I17" s="252">
        <f>'5. NWC'!H34</f>
        <v>1104.3036676230904</v>
      </c>
      <c r="J17" s="252">
        <f>'5. NWC'!I34</f>
        <v>1276.5112715122536</v>
      </c>
      <c r="K17" s="252">
        <f>'5. NWC'!J34</f>
        <v>1382.4755890971201</v>
      </c>
      <c r="L17" s="252">
        <f>K17*(1+DCF!$D$33)</f>
        <v>1382.4755890971201</v>
      </c>
    </row>
    <row r="18" spans="3:12" s="345" customFormat="1">
      <c r="C18" s="152"/>
      <c r="D18" s="252"/>
      <c r="E18" s="252"/>
      <c r="F18" s="252"/>
      <c r="G18" s="252"/>
      <c r="H18" s="252"/>
      <c r="I18" s="252"/>
      <c r="J18" s="252"/>
      <c r="K18" s="252"/>
      <c r="L18" s="252"/>
    </row>
    <row r="19" spans="3:12" s="345" customFormat="1">
      <c r="C19" s="149" t="s">
        <v>1902</v>
      </c>
      <c r="D19" s="251">
        <f t="shared" ref="D19:L19" si="3">D11-D15</f>
        <v>348</v>
      </c>
      <c r="E19" s="251">
        <f t="shared" si="3"/>
        <v>6.1225399999999581</v>
      </c>
      <c r="F19" s="251">
        <f t="shared" si="3"/>
        <v>-0.99920979065811366</v>
      </c>
      <c r="G19" s="251">
        <f t="shared" si="3"/>
        <v>-7.9261772179436321</v>
      </c>
      <c r="H19" s="251">
        <f t="shared" si="3"/>
        <v>364.39550115935981</v>
      </c>
      <c r="I19" s="251">
        <f t="shared" si="3"/>
        <v>506.28743446419503</v>
      </c>
      <c r="J19" s="251">
        <f t="shared" si="3"/>
        <v>530.40178033192069</v>
      </c>
      <c r="K19" s="251">
        <f t="shared" si="3"/>
        <v>614.70481843672678</v>
      </c>
      <c r="L19" s="251">
        <f t="shared" si="3"/>
        <v>614.70481843672678</v>
      </c>
    </row>
    <row r="20" spans="3:12" s="345" customFormat="1">
      <c r="C20" s="149" t="s">
        <v>1903</v>
      </c>
      <c r="D20" s="251">
        <v>0</v>
      </c>
      <c r="E20" s="251">
        <f>E19-D19</f>
        <v>-341.87746000000004</v>
      </c>
      <c r="F20" s="251">
        <f>F19-E19</f>
        <v>-7.1217497906580718</v>
      </c>
      <c r="G20" s="251">
        <f>G19-F19</f>
        <v>-6.9269674272855184</v>
      </c>
      <c r="H20" s="251">
        <f>H19-G19</f>
        <v>372.32167837730344</v>
      </c>
      <c r="I20" s="251">
        <f t="shared" ref="I20:L20" si="4">I19-H19</f>
        <v>141.89193330483522</v>
      </c>
      <c r="J20" s="251">
        <f t="shared" si="4"/>
        <v>24.11434586772566</v>
      </c>
      <c r="K20" s="251">
        <f t="shared" si="4"/>
        <v>84.303038104806092</v>
      </c>
      <c r="L20" s="251">
        <f t="shared" si="4"/>
        <v>0</v>
      </c>
    </row>
    <row r="21" spans="3:12" s="345" customFormat="1">
      <c r="C21"/>
      <c r="D21"/>
      <c r="E21"/>
      <c r="F21"/>
      <c r="G21"/>
      <c r="H21"/>
      <c r="I21"/>
      <c r="J21"/>
      <c r="K21"/>
      <c r="L21"/>
    </row>
    <row r="22" spans="3:12" s="345" customFormat="1">
      <c r="C22"/>
      <c r="D22"/>
      <c r="E22"/>
      <c r="F22"/>
      <c r="G22"/>
      <c r="H22"/>
      <c r="I22"/>
      <c r="J22"/>
      <c r="K22"/>
      <c r="L22"/>
    </row>
    <row r="26" spans="3:12">
      <c r="D26" t="s">
        <v>1930</v>
      </c>
      <c r="E26" t="s">
        <v>1906</v>
      </c>
    </row>
    <row r="27" spans="3:12">
      <c r="C27" s="796" t="s">
        <v>23</v>
      </c>
      <c r="D27" s="797" t="s">
        <v>1241</v>
      </c>
      <c r="E27" s="797" t="s">
        <v>3235</v>
      </c>
      <c r="F27" s="797" t="s">
        <v>1889</v>
      </c>
      <c r="G27" s="797" t="s">
        <v>1285</v>
      </c>
      <c r="H27" s="797" t="s">
        <v>1286</v>
      </c>
      <c r="I27" s="797" t="s">
        <v>1287</v>
      </c>
      <c r="J27" s="797" t="s">
        <v>1891</v>
      </c>
    </row>
    <row r="28" spans="3:12">
      <c r="C28" t="s">
        <v>1622</v>
      </c>
      <c r="D28" s="443"/>
      <c r="E28" s="443"/>
      <c r="F28" s="443"/>
      <c r="G28" s="443"/>
      <c r="H28" s="443"/>
      <c r="I28" s="443"/>
      <c r="J28" s="443"/>
    </row>
    <row r="29" spans="3:12">
      <c r="C29" t="s">
        <v>91</v>
      </c>
      <c r="D29" s="444">
        <v>1454</v>
      </c>
      <c r="E29" s="444">
        <f t="shared" ref="E29:J29" si="5">F43</f>
        <v>228.85665001131187</v>
      </c>
      <c r="F29" s="444">
        <f t="shared" si="5"/>
        <v>1182.9804320113117</v>
      </c>
      <c r="G29" s="444">
        <f t="shared" si="5"/>
        <v>1997.2739335695846</v>
      </c>
      <c r="H29" s="444">
        <f t="shared" si="5"/>
        <v>2590.8817246210479</v>
      </c>
      <c r="I29" s="444">
        <f t="shared" si="5"/>
        <v>2901.0072451357723</v>
      </c>
      <c r="J29" s="444">
        <f t="shared" si="5"/>
        <v>3203.7961419996632</v>
      </c>
    </row>
    <row r="30" spans="3:12">
      <c r="C30" t="s">
        <v>1981</v>
      </c>
      <c r="D30" s="444">
        <v>40</v>
      </c>
      <c r="E30" s="444">
        <f t="shared" ref="E30:J30" si="6">F50</f>
        <v>7.2100514559875881</v>
      </c>
      <c r="F30" s="444">
        <f t="shared" si="6"/>
        <v>44.189715455987582</v>
      </c>
      <c r="G30" s="444">
        <f t="shared" si="6"/>
        <v>75.241586021776598</v>
      </c>
      <c r="H30" s="444">
        <f t="shared" si="6"/>
        <v>97.273949132849182</v>
      </c>
      <c r="I30" s="444">
        <f t="shared" si="6"/>
        <v>108.5666438690503</v>
      </c>
      <c r="J30" s="444">
        <f t="shared" si="6"/>
        <v>119.73212318807099</v>
      </c>
    </row>
    <row r="31" spans="3:12">
      <c r="C31" t="s">
        <v>1982</v>
      </c>
      <c r="D31" s="444">
        <f t="shared" ref="D31:J31" si="7">SUM(D29:D30)</f>
        <v>1494</v>
      </c>
      <c r="E31" s="444">
        <f t="shared" si="7"/>
        <v>236.06670146729945</v>
      </c>
      <c r="F31" s="444">
        <f t="shared" si="7"/>
        <v>1227.1701474672993</v>
      </c>
      <c r="G31" s="444">
        <f t="shared" si="7"/>
        <v>2072.5155195913612</v>
      </c>
      <c r="H31" s="444">
        <f t="shared" si="7"/>
        <v>2688.1556737538972</v>
      </c>
      <c r="I31" s="444">
        <f t="shared" si="7"/>
        <v>3009.5738890048228</v>
      </c>
      <c r="J31" s="444">
        <f t="shared" si="7"/>
        <v>3323.5282651877342</v>
      </c>
    </row>
    <row r="32" spans="3:12">
      <c r="C32" t="s">
        <v>1624</v>
      </c>
      <c r="D32" s="444"/>
      <c r="E32" s="444"/>
      <c r="F32" s="444"/>
      <c r="G32" s="444"/>
      <c r="H32" s="444"/>
      <c r="I32" s="444"/>
      <c r="J32" s="444"/>
    </row>
    <row r="33" spans="3:11">
      <c r="C33" t="s">
        <v>92</v>
      </c>
      <c r="D33" s="444">
        <v>604</v>
      </c>
      <c r="E33" s="444">
        <f t="shared" ref="E33:J33" si="8">F57</f>
        <v>79.87026411619</v>
      </c>
      <c r="F33" s="444">
        <f t="shared" si="8"/>
        <v>489.51720611618998</v>
      </c>
      <c r="G33" s="444">
        <f t="shared" si="8"/>
        <v>833.4982606940597</v>
      </c>
      <c r="H33" s="444">
        <f t="shared" si="8"/>
        <v>1077.5645716666118</v>
      </c>
      <c r="I33" s="444">
        <f t="shared" si="8"/>
        <v>1202.6608371606485</v>
      </c>
      <c r="J33" s="444">
        <f t="shared" si="8"/>
        <v>1326.3478576538871</v>
      </c>
    </row>
    <row r="34" spans="3:11">
      <c r="C34" t="s">
        <v>737</v>
      </c>
      <c r="D34" s="444">
        <v>542</v>
      </c>
      <c r="E34" s="444">
        <f t="shared" ref="E34:J34" si="9">F63</f>
        <v>157.19564714176755</v>
      </c>
      <c r="F34" s="444">
        <f t="shared" si="9"/>
        <v>745.57911856905287</v>
      </c>
      <c r="G34" s="444">
        <f t="shared" si="9"/>
        <v>874.62175773794172</v>
      </c>
      <c r="H34" s="444">
        <f t="shared" si="9"/>
        <v>1104.3036676230904</v>
      </c>
      <c r="I34" s="444">
        <f t="shared" si="9"/>
        <v>1276.5112715122536</v>
      </c>
      <c r="J34" s="444">
        <f t="shared" si="9"/>
        <v>1382.4755890971201</v>
      </c>
    </row>
    <row r="35" spans="3:11">
      <c r="C35" t="s">
        <v>1983</v>
      </c>
      <c r="D35" s="444">
        <f t="shared" ref="D35:J35" si="10">SUM(D33:D34)</f>
        <v>1146</v>
      </c>
      <c r="E35" s="444">
        <f t="shared" si="10"/>
        <v>237.06591125795757</v>
      </c>
      <c r="F35" s="444">
        <f t="shared" si="10"/>
        <v>1235.096324685243</v>
      </c>
      <c r="G35" s="444">
        <f t="shared" si="10"/>
        <v>1708.1200184320014</v>
      </c>
      <c r="H35" s="444">
        <f t="shared" si="10"/>
        <v>2181.8682392897022</v>
      </c>
      <c r="I35" s="444">
        <f t="shared" si="10"/>
        <v>2479.1721086729021</v>
      </c>
      <c r="J35" s="444">
        <f t="shared" si="10"/>
        <v>2708.8234467510074</v>
      </c>
    </row>
    <row r="36" spans="3:11">
      <c r="C36" t="s">
        <v>53</v>
      </c>
      <c r="D36" s="444">
        <f t="shared" ref="D36:J36" si="11">D31-D35</f>
        <v>348</v>
      </c>
      <c r="E36" s="444">
        <f t="shared" si="11"/>
        <v>-0.99920979065811366</v>
      </c>
      <c r="F36" s="444">
        <f t="shared" si="11"/>
        <v>-7.9261772179436321</v>
      </c>
      <c r="G36" s="444">
        <f t="shared" si="11"/>
        <v>364.39550115935981</v>
      </c>
      <c r="H36" s="444">
        <f t="shared" si="11"/>
        <v>506.28743446419503</v>
      </c>
      <c r="I36" s="444">
        <f t="shared" si="11"/>
        <v>530.40178033192069</v>
      </c>
      <c r="J36" s="444">
        <f t="shared" si="11"/>
        <v>614.70481843672678</v>
      </c>
    </row>
    <row r="37" spans="3:11">
      <c r="C37" t="s">
        <v>1984</v>
      </c>
      <c r="D37" s="444">
        <v>0</v>
      </c>
      <c r="E37" s="444">
        <f t="shared" ref="E37:J37" si="12">E36-D36</f>
        <v>-348.99920979065814</v>
      </c>
      <c r="F37" s="444">
        <f t="shared" si="12"/>
        <v>-6.9269674272855184</v>
      </c>
      <c r="G37" s="444">
        <f t="shared" si="12"/>
        <v>372.32167837730344</v>
      </c>
      <c r="H37" s="444">
        <f t="shared" si="12"/>
        <v>141.89193330483522</v>
      </c>
      <c r="I37" s="444">
        <f t="shared" si="12"/>
        <v>24.11434586772566</v>
      </c>
      <c r="J37" s="444">
        <f t="shared" si="12"/>
        <v>84.303038104806092</v>
      </c>
    </row>
    <row r="38" spans="3:11">
      <c r="D38" s="443"/>
      <c r="E38" s="443"/>
      <c r="F38" s="443"/>
      <c r="G38" s="443"/>
      <c r="H38" s="443"/>
      <c r="I38" s="443"/>
      <c r="J38" s="443"/>
    </row>
    <row r="41" spans="3:11">
      <c r="D41" t="s">
        <v>1930</v>
      </c>
      <c r="F41" t="s">
        <v>1906</v>
      </c>
    </row>
    <row r="42" spans="3:11">
      <c r="C42" s="796" t="s">
        <v>23</v>
      </c>
      <c r="D42" s="797" t="s">
        <v>1241</v>
      </c>
      <c r="E42" s="797" t="s">
        <v>3237</v>
      </c>
      <c r="F42" s="797" t="s">
        <v>3236</v>
      </c>
      <c r="G42" s="797" t="s">
        <v>1889</v>
      </c>
      <c r="H42" s="797" t="s">
        <v>1285</v>
      </c>
      <c r="I42" s="797" t="s">
        <v>1286</v>
      </c>
      <c r="J42" s="797" t="s">
        <v>1287</v>
      </c>
      <c r="K42" s="797" t="s">
        <v>1891</v>
      </c>
    </row>
    <row r="43" spans="3:11">
      <c r="C43" t="s">
        <v>1310</v>
      </c>
      <c r="D43" s="443">
        <v>1454</v>
      </c>
      <c r="E43" s="443">
        <f>'재무상태표(10월)'!C12/10^6</f>
        <v>954.12378200000001</v>
      </c>
      <c r="F43" s="443">
        <f>F45*F44/365</f>
        <v>228.85665001131187</v>
      </c>
      <c r="G43" s="443">
        <f t="shared" ref="G43:K43" si="13">G45*G44/365</f>
        <v>1182.9804320113117</v>
      </c>
      <c r="H43" s="443">
        <f t="shared" si="13"/>
        <v>1997.2739335695846</v>
      </c>
      <c r="I43" s="443">
        <f t="shared" si="13"/>
        <v>2590.8817246210479</v>
      </c>
      <c r="J43" s="443">
        <f t="shared" si="13"/>
        <v>2901.0072451357723</v>
      </c>
      <c r="K43" s="443">
        <f t="shared" si="13"/>
        <v>3203.7961419996632</v>
      </c>
    </row>
    <row r="44" spans="3:11">
      <c r="C44" t="s">
        <v>76</v>
      </c>
      <c r="D44" s="443">
        <v>13051</v>
      </c>
      <c r="E44" s="443">
        <f>'손익계산서(10월)'!C7/10^6</f>
        <v>10942.090075</v>
      </c>
      <c r="F44" s="443">
        <f>'1. Sales'!M8</f>
        <v>2624.5756849675972</v>
      </c>
      <c r="G44" s="443">
        <f>'1. Sales'!N8</f>
        <v>13566.665759967596</v>
      </c>
      <c r="H44" s="443">
        <f>'1. Sales'!O8</f>
        <v>22905.153081665838</v>
      </c>
      <c r="I44" s="443">
        <f>'1. Sales'!P8</f>
        <v>29712.770752919827</v>
      </c>
      <c r="J44" s="443">
        <f>'1. Sales'!Q8</f>
        <v>33269.354756009248</v>
      </c>
      <c r="K44" s="443">
        <f>'1. Sales'!R8</f>
        <v>36741.800832397457</v>
      </c>
    </row>
    <row r="45" spans="3:11">
      <c r="C45" t="s">
        <v>1985</v>
      </c>
      <c r="D45" s="443">
        <f>D43/D44*365</f>
        <v>40.664316910581562</v>
      </c>
      <c r="E45" s="443">
        <f>E43/E44*365</f>
        <v>31.827116944109051</v>
      </c>
      <c r="F45" s="443">
        <f>E45</f>
        <v>31.827116944109051</v>
      </c>
      <c r="G45" s="443">
        <f t="shared" ref="G45:K45" si="14">F45</f>
        <v>31.827116944109051</v>
      </c>
      <c r="H45" s="443">
        <f t="shared" si="14"/>
        <v>31.827116944109051</v>
      </c>
      <c r="I45" s="443">
        <f t="shared" si="14"/>
        <v>31.827116944109051</v>
      </c>
      <c r="J45" s="443">
        <f t="shared" si="14"/>
        <v>31.827116944109051</v>
      </c>
      <c r="K45" s="443">
        <f t="shared" si="14"/>
        <v>31.827116944109051</v>
      </c>
    </row>
    <row r="48" spans="3:11">
      <c r="D48" t="s">
        <v>1930</v>
      </c>
      <c r="F48" t="s">
        <v>1906</v>
      </c>
    </row>
    <row r="49" spans="3:11">
      <c r="C49" s="796" t="s">
        <v>23</v>
      </c>
      <c r="D49" s="797" t="s">
        <v>1241</v>
      </c>
      <c r="E49" s="797" t="s">
        <v>3237</v>
      </c>
      <c r="F49" s="797" t="s">
        <v>3235</v>
      </c>
      <c r="G49" s="797" t="s">
        <v>1889</v>
      </c>
      <c r="H49" s="797" t="s">
        <v>1285</v>
      </c>
      <c r="I49" s="797" t="s">
        <v>1286</v>
      </c>
      <c r="J49" s="797" t="s">
        <v>1287</v>
      </c>
      <c r="K49" s="797" t="s">
        <v>1891</v>
      </c>
    </row>
    <row r="50" spans="3:11">
      <c r="C50" t="s">
        <v>1981</v>
      </c>
      <c r="D50" s="443">
        <v>40</v>
      </c>
      <c r="E50" s="443">
        <f>'재무상태표(10월)'!C18/10^6</f>
        <v>36.979664</v>
      </c>
      <c r="F50" s="443">
        <f>F52*F51/365</f>
        <v>7.2100514559875881</v>
      </c>
      <c r="G50" s="443">
        <f t="shared" ref="G50:K50" si="15">G52*G51/365</f>
        <v>44.189715455987582</v>
      </c>
      <c r="H50" s="443">
        <f t="shared" si="15"/>
        <v>75.241586021776598</v>
      </c>
      <c r="I50" s="443">
        <f t="shared" si="15"/>
        <v>97.273949132849182</v>
      </c>
      <c r="J50" s="443">
        <f t="shared" si="15"/>
        <v>108.5666438690503</v>
      </c>
      <c r="K50" s="443">
        <f t="shared" si="15"/>
        <v>119.73212318807099</v>
      </c>
    </row>
    <row r="51" spans="3:11">
      <c r="C51" t="s">
        <v>90</v>
      </c>
      <c r="D51" s="443">
        <v>4508</v>
      </c>
      <c r="E51" s="443">
        <f>'손익계산서(10월)'!C9/10^6</f>
        <v>3662.5654909999998</v>
      </c>
      <c r="F51" s="443">
        <f>'2. COGS'!M8</f>
        <v>714.10290940000016</v>
      </c>
      <c r="G51" s="443">
        <f>'2. COGS'!N8</f>
        <v>4376.6684003999999</v>
      </c>
      <c r="H51" s="443">
        <f>'2. COGS'!O8</f>
        <v>7452.1292689805659</v>
      </c>
      <c r="I51" s="443">
        <f>'2. COGS'!P8</f>
        <v>9634.2738340527594</v>
      </c>
      <c r="J51" s="443">
        <f>'2. COGS'!Q8</f>
        <v>10752.732726518832</v>
      </c>
      <c r="K51" s="443">
        <f>'2. COGS'!R8</f>
        <v>11858.591861537458</v>
      </c>
    </row>
    <row r="52" spans="3:11">
      <c r="C52" t="s">
        <v>1985</v>
      </c>
      <c r="D52" s="443">
        <f>D50/D51*365</f>
        <v>3.2386867790594498</v>
      </c>
      <c r="E52" s="443">
        <f>E50/E51*365</f>
        <v>3.6852794559353312</v>
      </c>
      <c r="F52" s="443">
        <f>E52</f>
        <v>3.6852794559353312</v>
      </c>
      <c r="G52" s="443">
        <f t="shared" ref="G52:K52" si="16">F52</f>
        <v>3.6852794559353312</v>
      </c>
      <c r="H52" s="443">
        <f t="shared" si="16"/>
        <v>3.6852794559353312</v>
      </c>
      <c r="I52" s="443">
        <f t="shared" si="16"/>
        <v>3.6852794559353312</v>
      </c>
      <c r="J52" s="443">
        <f t="shared" si="16"/>
        <v>3.6852794559353312</v>
      </c>
      <c r="K52" s="443">
        <f t="shared" si="16"/>
        <v>3.6852794559353312</v>
      </c>
    </row>
    <row r="55" spans="3:11">
      <c r="D55" t="s">
        <v>1930</v>
      </c>
      <c r="F55" t="s">
        <v>1906</v>
      </c>
    </row>
    <row r="56" spans="3:11">
      <c r="C56" s="796" t="s">
        <v>23</v>
      </c>
      <c r="D56" s="797" t="s">
        <v>1241</v>
      </c>
      <c r="E56" s="797" t="s">
        <v>3237</v>
      </c>
      <c r="F56" s="797" t="s">
        <v>3235</v>
      </c>
      <c r="G56" s="797" t="s">
        <v>1889</v>
      </c>
      <c r="H56" s="797" t="s">
        <v>1285</v>
      </c>
      <c r="I56" s="797" t="s">
        <v>1286</v>
      </c>
      <c r="J56" s="797" t="s">
        <v>1287</v>
      </c>
      <c r="K56" s="797" t="s">
        <v>1891</v>
      </c>
    </row>
    <row r="57" spans="3:11">
      <c r="C57" t="s">
        <v>92</v>
      </c>
      <c r="D57" s="443">
        <v>604</v>
      </c>
      <c r="E57" s="443">
        <f>'재무상태표(10월)'!C40/10^6</f>
        <v>409.64694200000002</v>
      </c>
      <c r="F57" s="443">
        <f>F59*F58/365</f>
        <v>79.87026411619</v>
      </c>
      <c r="G57" s="443">
        <f t="shared" ref="G57:K57" si="17">G59*G58/365</f>
        <v>489.51720611618998</v>
      </c>
      <c r="H57" s="443">
        <f t="shared" si="17"/>
        <v>833.4982606940597</v>
      </c>
      <c r="I57" s="443">
        <f t="shared" si="17"/>
        <v>1077.5645716666118</v>
      </c>
      <c r="J57" s="443">
        <f t="shared" si="17"/>
        <v>1202.6608371606485</v>
      </c>
      <c r="K57" s="443">
        <f t="shared" si="17"/>
        <v>1326.3478576538871</v>
      </c>
    </row>
    <row r="58" spans="3:11">
      <c r="C58" t="s">
        <v>90</v>
      </c>
      <c r="D58" s="443">
        <f t="shared" ref="D58:K58" si="18">D51</f>
        <v>4508</v>
      </c>
      <c r="E58" s="443">
        <f t="shared" si="18"/>
        <v>3662.5654909999998</v>
      </c>
      <c r="F58" s="443">
        <f t="shared" si="18"/>
        <v>714.10290940000016</v>
      </c>
      <c r="G58" s="443">
        <f t="shared" si="18"/>
        <v>4376.6684003999999</v>
      </c>
      <c r="H58" s="443">
        <f t="shared" si="18"/>
        <v>7452.1292689805659</v>
      </c>
      <c r="I58" s="443">
        <f t="shared" si="18"/>
        <v>9634.2738340527594</v>
      </c>
      <c r="J58" s="443">
        <f t="shared" si="18"/>
        <v>10752.732726518832</v>
      </c>
      <c r="K58" s="443">
        <f t="shared" si="18"/>
        <v>11858.591861537458</v>
      </c>
    </row>
    <row r="59" spans="3:11">
      <c r="C59" t="s">
        <v>1985</v>
      </c>
      <c r="D59" s="443">
        <f>D57/D58*365</f>
        <v>48.904170363797689</v>
      </c>
      <c r="E59" s="443">
        <f>E57/E58*365</f>
        <v>40.824152959835772</v>
      </c>
      <c r="F59" s="443">
        <f>E59</f>
        <v>40.824152959835772</v>
      </c>
      <c r="G59" s="443">
        <f t="shared" ref="G59:K59" si="19">F59</f>
        <v>40.824152959835772</v>
      </c>
      <c r="H59" s="443">
        <f t="shared" si="19"/>
        <v>40.824152959835772</v>
      </c>
      <c r="I59" s="443">
        <f t="shared" si="19"/>
        <v>40.824152959835772</v>
      </c>
      <c r="J59" s="443">
        <f t="shared" si="19"/>
        <v>40.824152959835772</v>
      </c>
      <c r="K59" s="443">
        <f t="shared" si="19"/>
        <v>40.824152959835772</v>
      </c>
    </row>
    <row r="61" spans="3:11">
      <c r="D61" t="s">
        <v>1930</v>
      </c>
      <c r="F61" t="s">
        <v>1906</v>
      </c>
    </row>
    <row r="62" spans="3:11">
      <c r="C62" s="796" t="s">
        <v>23</v>
      </c>
      <c r="D62" s="797" t="s">
        <v>1241</v>
      </c>
      <c r="E62" s="797" t="s">
        <v>3237</v>
      </c>
      <c r="F62" s="797" t="s">
        <v>3235</v>
      </c>
      <c r="G62" s="797" t="s">
        <v>1889</v>
      </c>
      <c r="H62" s="797" t="s">
        <v>1285</v>
      </c>
      <c r="I62" s="797" t="s">
        <v>1286</v>
      </c>
      <c r="J62" s="797" t="s">
        <v>1287</v>
      </c>
      <c r="K62" s="797" t="s">
        <v>1891</v>
      </c>
    </row>
    <row r="63" spans="3:11">
      <c r="C63" t="s">
        <v>737</v>
      </c>
      <c r="D63" s="443">
        <v>542</v>
      </c>
      <c r="E63" s="443">
        <f>'재무상태표(10월)'!C41/10^6</f>
        <v>575.33396400000004</v>
      </c>
      <c r="F63" s="443">
        <f>F65*F64/365</f>
        <v>157.19564714176755</v>
      </c>
      <c r="G63" s="443">
        <f t="shared" ref="G63:K63" si="20">G65*G64/365</f>
        <v>745.57911856905287</v>
      </c>
      <c r="H63" s="443">
        <f t="shared" si="20"/>
        <v>874.62175773794172</v>
      </c>
      <c r="I63" s="443">
        <f t="shared" si="20"/>
        <v>1104.3036676230904</v>
      </c>
      <c r="J63" s="443">
        <f t="shared" si="20"/>
        <v>1276.5112715122536</v>
      </c>
      <c r="K63" s="443">
        <f t="shared" si="20"/>
        <v>1382.4755890971201</v>
      </c>
    </row>
    <row r="64" spans="3:11">
      <c r="C64" t="s">
        <v>1986</v>
      </c>
      <c r="D64" s="443">
        <v>10064</v>
      </c>
      <c r="E64" s="443">
        <f>'손익계산서(10월)'!C13/10^6</f>
        <v>9598.5391080000009</v>
      </c>
      <c r="F64" s="443">
        <f>'3. SG&amp;A'!M8</f>
        <v>2622.561261997083</v>
      </c>
      <c r="G64" s="443">
        <f>'3. SG&amp;A'!N8</f>
        <v>12438.810804663748</v>
      </c>
      <c r="H64" s="443">
        <f>'3. SG&amp;A'!O8</f>
        <v>14591.683564079203</v>
      </c>
      <c r="I64" s="443">
        <f>'3. SG&amp;A'!P8</f>
        <v>18423.563710881612</v>
      </c>
      <c r="J64" s="443">
        <f>'3. SG&amp;A'!Q8</f>
        <v>21296.575777009359</v>
      </c>
      <c r="K64" s="443">
        <f>'3. SG&amp;A'!R8</f>
        <v>23064.423166583721</v>
      </c>
    </row>
    <row r="65" spans="3:11">
      <c r="C65" t="s">
        <v>1985</v>
      </c>
      <c r="D65" s="443">
        <f>D63/D64*365</f>
        <v>19.657193958664546</v>
      </c>
      <c r="E65" s="443">
        <f>E63/E64*365</f>
        <v>21.878006069171082</v>
      </c>
      <c r="F65" s="443">
        <f>E65</f>
        <v>21.878006069171082</v>
      </c>
      <c r="G65" s="443">
        <f t="shared" ref="G65:K65" si="21">F65</f>
        <v>21.878006069171082</v>
      </c>
      <c r="H65" s="443">
        <f t="shared" si="21"/>
        <v>21.878006069171082</v>
      </c>
      <c r="I65" s="443">
        <f t="shared" si="21"/>
        <v>21.878006069171082</v>
      </c>
      <c r="J65" s="443">
        <f t="shared" si="21"/>
        <v>21.878006069171082</v>
      </c>
      <c r="K65" s="443">
        <f t="shared" si="21"/>
        <v>21.878006069171082</v>
      </c>
    </row>
  </sheetData>
  <mergeCells count="2">
    <mergeCell ref="C4:C5"/>
    <mergeCell ref="C6:C7"/>
  </mergeCells>
  <phoneticPr fontId="16" type="noConversion"/>
  <pageMargins left="0.7" right="0.7" top="0.75" bottom="0.75" header="0.3" footer="0.3"/>
  <extLst>
    <ext xmlns:x14="http://schemas.microsoft.com/office/spreadsheetml/2009/9/main" uri="{05C60535-1F16-4fd2-B633-F4F36F0B64E0}">
      <x14:sparklineGroups xmlns:xm="http://schemas.microsoft.com/office/excel/2006/main">
        <x14:sparklineGroup manualMax="0" manualMin="0" type="column" displayEmptyCellsAs="gap" high="1" low="1" first="1" displayHidden="1" xr2:uid="{0383A7C4-FB27-4B61-AB5D-53BD5923596A}">
          <x14:colorSeries theme="9" tint="0.59999389629810485"/>
          <x14:colorNegative rgb="FFD00000"/>
          <x14:colorAxis rgb="FF000000"/>
          <x14:colorMarkers rgb="FFD00000"/>
          <x14:colorFirst theme="4" tint="0.39997558519241921"/>
          <x14:colorLast rgb="FFD00000"/>
          <x14:colorHigh rgb="FFFF0000"/>
          <x14:colorLow theme="1"/>
          <x14:sparklines>
            <x14:sparkline>
              <xm:f>'5. NWC'!D11:K11</xm:f>
              <xm:sqref>M11</xm:sqref>
            </x14:sparkline>
            <x14:sparkline>
              <xm:f>'5. NWC'!D12:K12</xm:f>
              <xm:sqref>M12</xm:sqref>
            </x14:sparkline>
            <x14:sparkline>
              <xm:f>'5. NWC'!D13:K13</xm:f>
              <xm:sqref>M13</xm:sqref>
            </x14:sparkline>
            <x14:sparkline>
              <xm:f>'5. NWC'!D14:K14</xm:f>
              <xm:sqref>M14</xm:sqref>
            </x14:sparkline>
            <x14:sparkline>
              <xm:f>'5. NWC'!D15:K15</xm:f>
              <xm:sqref>M15</xm:sqref>
            </x14:sparkline>
            <x14:sparkline>
              <xm:f>'5. NWC'!D16:K16</xm:f>
              <xm:sqref>M16</xm:sqref>
            </x14:sparkline>
            <x14:sparkline>
              <xm:f>'5. NWC'!D17:K17</xm:f>
              <xm:sqref>M17</xm:sqref>
            </x14:sparkline>
            <x14:sparkline>
              <xm:f>'5. NWC'!D18:K18</xm:f>
              <xm:sqref>M18</xm:sqref>
            </x14:sparkline>
            <x14:sparkline>
              <xm:f>'5. NWC'!D19:K19</xm:f>
              <xm:sqref>M19</xm:sqref>
            </x14:sparkline>
            <x14:sparkline>
              <xm:f>'5. NWC'!D20:K20</xm:f>
              <xm:sqref>M20</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8FC2A-BA60-4B61-9B5C-BE9494D91DCB}">
  <sheetPr>
    <tabColor theme="1"/>
  </sheetPr>
  <dimension ref="A1:L29"/>
  <sheetViews>
    <sheetView showGridLines="0" zoomScaleNormal="100" workbookViewId="0">
      <pane ySplit="4" topLeftCell="A5" activePane="bottomLeft" state="frozen"/>
      <selection activeCell="R264" sqref="R264"/>
      <selection pane="bottomLeft" activeCell="G12" sqref="G12"/>
    </sheetView>
  </sheetViews>
  <sheetFormatPr defaultRowHeight="13.5"/>
  <cols>
    <col min="1" max="1" width="3.5703125" customWidth="1"/>
    <col min="2" max="2" width="18" customWidth="1"/>
    <col min="3" max="3" width="16.140625" customWidth="1"/>
    <col min="4" max="4" width="21.42578125" customWidth="1"/>
    <col min="5" max="12" width="16.140625" customWidth="1"/>
  </cols>
  <sheetData>
    <row r="1" spans="1:12" s="245" customFormat="1" ht="20.25">
      <c r="A1" s="309" t="str" cm="1">
        <f t="array" aca="1" ref="A1" ca="1">REPLACE(CELL("filename",$A$1),1,FIND("]",CELL("filename",$A$1),1),"")</f>
        <v>6. NOA,IBD</v>
      </c>
      <c r="B1" s="309"/>
      <c r="C1" s="417"/>
      <c r="D1" s="417"/>
      <c r="E1" s="417"/>
      <c r="F1" s="417"/>
      <c r="G1" s="417"/>
      <c r="H1" s="419"/>
      <c r="I1" s="419"/>
      <c r="J1" s="417"/>
      <c r="K1" s="417"/>
      <c r="L1" s="418">
        <f>Assumption!$K$8</f>
        <v>1000000</v>
      </c>
    </row>
    <row r="2" spans="1:12">
      <c r="C2" s="360"/>
      <c r="D2" s="360"/>
      <c r="E2" s="360"/>
      <c r="F2" s="360"/>
      <c r="G2" s="360"/>
      <c r="H2" s="360"/>
      <c r="I2" s="360"/>
      <c r="J2" s="360"/>
      <c r="K2" s="360"/>
      <c r="L2" s="360"/>
    </row>
    <row r="3" spans="1:12">
      <c r="B3" t="s">
        <v>1681</v>
      </c>
      <c r="C3" t="s">
        <v>1924</v>
      </c>
    </row>
    <row r="6" spans="1:12">
      <c r="A6" s="106" t="s">
        <v>93</v>
      </c>
      <c r="B6" t="s">
        <v>1907</v>
      </c>
      <c r="C6" s="255" t="s">
        <v>23</v>
      </c>
      <c r="D6" s="255" t="s">
        <v>1251</v>
      </c>
      <c r="E6" s="255" t="s">
        <v>738</v>
      </c>
      <c r="F6" s="255" t="s">
        <v>1274</v>
      </c>
      <c r="G6" s="255" t="s">
        <v>1272</v>
      </c>
    </row>
    <row r="7" spans="1:12">
      <c r="C7" s="428" t="s">
        <v>126</v>
      </c>
      <c r="D7" s="94" t="s">
        <v>1908</v>
      </c>
      <c r="E7" s="252">
        <f>'재무상태표(10월)'!C9/10^6</f>
        <v>1.7162999999999999</v>
      </c>
      <c r="F7" s="252"/>
      <c r="G7" s="252">
        <f>E7+F7</f>
        <v>1.7162999999999999</v>
      </c>
      <c r="H7" t="s">
        <v>2027</v>
      </c>
    </row>
    <row r="8" spans="1:12">
      <c r="C8" s="429"/>
      <c r="D8" s="94" t="s">
        <v>1909</v>
      </c>
      <c r="E8" s="252">
        <f>SUM('재무상태표(10월)'!C10:C11)/10^6</f>
        <v>1545.3344489999999</v>
      </c>
      <c r="F8" s="252">
        <f>-D14</f>
        <v>-1195.6221111</v>
      </c>
      <c r="G8" s="252">
        <f>MAX((E8+F8),0)</f>
        <v>349.71233789999997</v>
      </c>
      <c r="H8" t="s">
        <v>2027</v>
      </c>
    </row>
    <row r="9" spans="1:12">
      <c r="C9" s="429"/>
      <c r="D9" s="94" t="s">
        <v>1910</v>
      </c>
      <c r="E9" s="252"/>
      <c r="F9" s="252"/>
      <c r="G9" s="252">
        <f>E9+F9</f>
        <v>0</v>
      </c>
    </row>
    <row r="10" spans="1:12">
      <c r="C10" s="429"/>
      <c r="D10" s="94" t="s">
        <v>1911</v>
      </c>
      <c r="E10" s="252"/>
      <c r="F10" s="252"/>
      <c r="G10" s="252">
        <f>E10+F10</f>
        <v>0</v>
      </c>
    </row>
    <row r="11" spans="1:12">
      <c r="C11" s="429"/>
      <c r="D11" s="94" t="s">
        <v>1912</v>
      </c>
      <c r="E11" s="252"/>
      <c r="F11" s="252"/>
      <c r="G11" s="252">
        <f>E11+F11</f>
        <v>0</v>
      </c>
    </row>
    <row r="12" spans="1:12">
      <c r="C12" s="427" t="s">
        <v>55</v>
      </c>
      <c r="D12" s="427"/>
      <c r="E12" s="252">
        <f>SUM(E7:E11)</f>
        <v>1547.050749</v>
      </c>
      <c r="F12" s="252"/>
      <c r="G12" s="252">
        <f>SUM(G7:G11)</f>
        <v>351.42863789999996</v>
      </c>
    </row>
    <row r="13" spans="1:12">
      <c r="C13" s="477"/>
      <c r="D13" s="477"/>
      <c r="E13" s="452"/>
      <c r="F13" s="452"/>
      <c r="G13" s="452"/>
    </row>
    <row r="14" spans="1:12">
      <c r="B14" t="s">
        <v>2026</v>
      </c>
      <c r="C14" s="1" t="s">
        <v>2024</v>
      </c>
      <c r="D14" s="478">
        <f>(DCF!E8+DCF!E11-DCF!E22)/2</f>
        <v>1195.6221111</v>
      </c>
      <c r="E14" s="452"/>
      <c r="F14" s="452"/>
      <c r="G14" s="452"/>
    </row>
    <row r="15" spans="1:12">
      <c r="B15" t="s">
        <v>2026</v>
      </c>
      <c r="C15" s="1" t="s">
        <v>2025</v>
      </c>
      <c r="D15" s="478"/>
      <c r="E15" s="452"/>
      <c r="F15" s="452"/>
      <c r="G15" s="452"/>
    </row>
    <row r="16" spans="1:12">
      <c r="B16" t="s">
        <v>2026</v>
      </c>
      <c r="C16" s="1" t="s">
        <v>2028</v>
      </c>
      <c r="D16" s="478">
        <f>DCF!E23</f>
        <v>0</v>
      </c>
      <c r="E16" s="452"/>
      <c r="F16" s="452"/>
      <c r="G16" s="452"/>
    </row>
    <row r="19" spans="1:7">
      <c r="A19" s="106" t="s">
        <v>93</v>
      </c>
      <c r="B19" t="s">
        <v>1913</v>
      </c>
      <c r="C19" s="255" t="s">
        <v>23</v>
      </c>
      <c r="D19" s="255" t="s">
        <v>1251</v>
      </c>
      <c r="E19" s="255" t="s">
        <v>738</v>
      </c>
      <c r="F19" s="255" t="s">
        <v>1274</v>
      </c>
      <c r="G19" s="255" t="s">
        <v>1272</v>
      </c>
    </row>
    <row r="20" spans="1:7">
      <c r="C20" s="428" t="s">
        <v>133</v>
      </c>
      <c r="D20" s="94" t="s">
        <v>1914</v>
      </c>
      <c r="E20" s="252">
        <f>'재무상태표(10월)'!C44/10^6</f>
        <v>120</v>
      </c>
      <c r="F20" s="252"/>
      <c r="G20" s="252">
        <f>E20+F20</f>
        <v>120</v>
      </c>
    </row>
    <row r="21" spans="1:7">
      <c r="C21" s="429"/>
      <c r="D21" s="94" t="s">
        <v>1915</v>
      </c>
      <c r="E21" s="252">
        <f>'재무상태표(10월)'!C46/10^6</f>
        <v>16.029523999999999</v>
      </c>
      <c r="F21" s="252"/>
      <c r="G21" s="252">
        <f>E21+F21</f>
        <v>16.029523999999999</v>
      </c>
    </row>
    <row r="22" spans="1:7">
      <c r="C22" s="429"/>
      <c r="D22" s="94" t="s">
        <v>1899</v>
      </c>
      <c r="E22" s="252"/>
      <c r="F22" s="252"/>
      <c r="G22" s="252">
        <f>E22+F22</f>
        <v>0</v>
      </c>
    </row>
    <row r="23" spans="1:7">
      <c r="C23" s="429"/>
      <c r="D23" s="94" t="s">
        <v>1920</v>
      </c>
      <c r="E23" s="252"/>
      <c r="F23" s="252"/>
      <c r="G23" s="252">
        <f>E23+F23</f>
        <v>0</v>
      </c>
    </row>
    <row r="24" spans="1:7">
      <c r="C24" s="430"/>
      <c r="D24" s="426" t="s">
        <v>1918</v>
      </c>
      <c r="E24" s="252">
        <f>SUM(E20:E23)</f>
        <v>136.02952400000001</v>
      </c>
      <c r="F24" s="252"/>
      <c r="G24" s="252">
        <f>SUM(G20:G23)</f>
        <v>136.02952400000001</v>
      </c>
    </row>
    <row r="25" spans="1:7">
      <c r="C25" s="428" t="s">
        <v>135</v>
      </c>
      <c r="D25" s="94" t="s">
        <v>1916</v>
      </c>
      <c r="E25" s="252">
        <v>0</v>
      </c>
      <c r="F25" s="252"/>
      <c r="G25" s="252">
        <f>E25+F25</f>
        <v>0</v>
      </c>
    </row>
    <row r="26" spans="1:7">
      <c r="C26" s="429"/>
      <c r="D26" s="94" t="s">
        <v>3234</v>
      </c>
      <c r="E26" s="252">
        <f>SUM('재무상태표(10월)'!C49:C53)/10^6</f>
        <v>2740.0852199999999</v>
      </c>
      <c r="F26" s="252"/>
      <c r="G26" s="252">
        <f t="shared" ref="G26:G28" si="0">E26+F26</f>
        <v>2740.0852199999999</v>
      </c>
    </row>
    <row r="27" spans="1:7">
      <c r="C27" s="429"/>
      <c r="D27" s="94" t="s">
        <v>1917</v>
      </c>
      <c r="E27" s="252">
        <f>'재무상태표(10월)'!C48/10^6</f>
        <v>641.55715099999998</v>
      </c>
      <c r="F27" s="252"/>
      <c r="G27" s="252">
        <f t="shared" si="0"/>
        <v>641.55715099999998</v>
      </c>
    </row>
    <row r="28" spans="1:7">
      <c r="C28" s="430"/>
      <c r="D28" s="426" t="s">
        <v>1918</v>
      </c>
      <c r="E28" s="252">
        <f>SUM(E25:E27)</f>
        <v>3381.6423709999999</v>
      </c>
      <c r="F28" s="252"/>
      <c r="G28" s="252">
        <f t="shared" si="0"/>
        <v>3381.6423709999999</v>
      </c>
    </row>
    <row r="29" spans="1:7">
      <c r="C29" s="427" t="s">
        <v>55</v>
      </c>
      <c r="D29" s="427"/>
      <c r="E29" s="252">
        <f>E24+E28</f>
        <v>3517.6718949999999</v>
      </c>
      <c r="F29" s="252"/>
      <c r="G29" s="252">
        <f>G24+G28</f>
        <v>3517.6718949999999</v>
      </c>
    </row>
  </sheetData>
  <phoneticPr fontId="16"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833C5-8F51-4548-9196-C67E9287C94F}">
  <sheetPr>
    <tabColor rgb="FFFFFF00"/>
  </sheetPr>
  <dimension ref="A1:BT36"/>
  <sheetViews>
    <sheetView showGridLines="0" zoomScale="90" zoomScaleNormal="90" workbookViewId="0">
      <pane xSplit="11" ySplit="3" topLeftCell="M4" activePane="bottomRight" state="frozen"/>
      <selection activeCell="W18" sqref="W18"/>
      <selection pane="topRight" activeCell="W18" sqref="W18"/>
      <selection pane="bottomLeft" activeCell="W18" sqref="W18"/>
      <selection pane="bottomRight" activeCell="W18" sqref="W18"/>
    </sheetView>
  </sheetViews>
  <sheetFormatPr defaultColWidth="9.140625" defaultRowHeight="16.5"/>
  <cols>
    <col min="1" max="3" width="3.140625" style="6" customWidth="1"/>
    <col min="4" max="4" width="31.140625" style="6" bestFit="1" customWidth="1"/>
    <col min="5" max="5" width="12.85546875" style="6" bestFit="1" customWidth="1"/>
    <col min="6" max="9" width="12.85546875" style="6" customWidth="1"/>
    <col min="10" max="10" width="12.85546875" style="6" bestFit="1" customWidth="1"/>
    <col min="11" max="11" width="7.28515625" style="6" bestFit="1" customWidth="1"/>
    <col min="12" max="12" width="10.28515625" style="6" bestFit="1" customWidth="1"/>
    <col min="13" max="35" width="10.5703125" style="6" bestFit="1" customWidth="1"/>
    <col min="36" max="36" width="11" style="6" bestFit="1" customWidth="1"/>
    <col min="37" max="72" width="10.5703125" style="6" bestFit="1" customWidth="1"/>
    <col min="73" max="16384" width="9.140625" style="6"/>
  </cols>
  <sheetData>
    <row r="1" spans="1:72" customFormat="1" ht="20.25">
      <c r="A1" s="4" t="str">
        <f ca="1">REPLACE(CELL("filename",$A$1),1,FIND("]",CELL("filename",$A$1),1),"")</f>
        <v>Index</v>
      </c>
      <c r="B1" s="4"/>
      <c r="C1" s="4"/>
      <c r="D1" s="4"/>
      <c r="E1" s="4"/>
      <c r="F1" s="4"/>
      <c r="G1" s="4"/>
      <c r="H1" s="4"/>
      <c r="I1" s="4"/>
      <c r="J1" s="4"/>
      <c r="K1" s="3"/>
      <c r="L1" s="3"/>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c r="A2" s="22"/>
      <c r="B2" s="22"/>
      <c r="C2" s="22"/>
      <c r="D2" s="22"/>
      <c r="E2" s="22"/>
      <c r="F2" s="22"/>
      <c r="G2" s="22"/>
      <c r="H2" s="22"/>
      <c r="I2" s="22"/>
      <c r="J2" s="22"/>
      <c r="K2" s="22"/>
      <c r="L2" s="61"/>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row>
    <row r="3" spans="1:72">
      <c r="A3" s="22"/>
      <c r="B3" s="63" t="s">
        <v>23</v>
      </c>
      <c r="C3" s="63"/>
      <c r="D3" s="63"/>
      <c r="E3" s="63" t="s">
        <v>6</v>
      </c>
      <c r="F3" s="63"/>
      <c r="G3" s="63"/>
      <c r="H3" s="63"/>
      <c r="I3" s="63"/>
      <c r="J3" s="63"/>
      <c r="K3" s="64" t="s">
        <v>55</v>
      </c>
      <c r="L3" s="64">
        <f>Assumption!$N$14</f>
        <v>45596</v>
      </c>
      <c r="M3" s="64">
        <f t="shared" ref="M3:AR3" si="0">EOMONTH(L3,단위기간)</f>
        <v>45688</v>
      </c>
      <c r="N3" s="64">
        <f t="shared" si="0"/>
        <v>45777</v>
      </c>
      <c r="O3" s="64">
        <f t="shared" si="0"/>
        <v>45869</v>
      </c>
      <c r="P3" s="64">
        <f t="shared" si="0"/>
        <v>45961</v>
      </c>
      <c r="Q3" s="64">
        <f t="shared" si="0"/>
        <v>46053</v>
      </c>
      <c r="R3" s="64">
        <f t="shared" si="0"/>
        <v>46142</v>
      </c>
      <c r="S3" s="64">
        <f t="shared" si="0"/>
        <v>46234</v>
      </c>
      <c r="T3" s="64">
        <f t="shared" si="0"/>
        <v>46326</v>
      </c>
      <c r="U3" s="64">
        <f t="shared" si="0"/>
        <v>46418</v>
      </c>
      <c r="V3" s="64">
        <f t="shared" si="0"/>
        <v>46507</v>
      </c>
      <c r="W3" s="64">
        <f t="shared" si="0"/>
        <v>46599</v>
      </c>
      <c r="X3" s="64">
        <f t="shared" si="0"/>
        <v>46691</v>
      </c>
      <c r="Y3" s="64">
        <f t="shared" si="0"/>
        <v>46783</v>
      </c>
      <c r="Z3" s="64">
        <f t="shared" si="0"/>
        <v>46873</v>
      </c>
      <c r="AA3" s="64">
        <f t="shared" si="0"/>
        <v>46965</v>
      </c>
      <c r="AB3" s="64">
        <f t="shared" si="0"/>
        <v>47057</v>
      </c>
      <c r="AC3" s="64">
        <f t="shared" si="0"/>
        <v>47149</v>
      </c>
      <c r="AD3" s="64">
        <f t="shared" si="0"/>
        <v>47238</v>
      </c>
      <c r="AE3" s="64">
        <f t="shared" si="0"/>
        <v>47330</v>
      </c>
      <c r="AF3" s="64">
        <f t="shared" si="0"/>
        <v>47422</v>
      </c>
      <c r="AG3" s="64">
        <f t="shared" si="0"/>
        <v>47514</v>
      </c>
      <c r="AH3" s="64">
        <f t="shared" si="0"/>
        <v>47603</v>
      </c>
      <c r="AI3" s="64">
        <f t="shared" si="0"/>
        <v>47695</v>
      </c>
      <c r="AJ3" s="64">
        <f t="shared" si="0"/>
        <v>47787</v>
      </c>
      <c r="AK3" s="64">
        <f t="shared" si="0"/>
        <v>47879</v>
      </c>
      <c r="AL3" s="64">
        <f t="shared" si="0"/>
        <v>47968</v>
      </c>
      <c r="AM3" s="64">
        <f t="shared" si="0"/>
        <v>48060</v>
      </c>
      <c r="AN3" s="64">
        <f t="shared" si="0"/>
        <v>48152</v>
      </c>
      <c r="AO3" s="64">
        <f t="shared" si="0"/>
        <v>48244</v>
      </c>
      <c r="AP3" s="64">
        <f t="shared" si="0"/>
        <v>48334</v>
      </c>
      <c r="AQ3" s="64">
        <f t="shared" si="0"/>
        <v>48426</v>
      </c>
      <c r="AR3" s="64">
        <f t="shared" si="0"/>
        <v>48518</v>
      </c>
      <c r="AS3" s="64">
        <f t="shared" ref="AS3:BT3" si="1">EOMONTH(AR3,단위기간)</f>
        <v>48610</v>
      </c>
      <c r="AT3" s="64">
        <f t="shared" si="1"/>
        <v>48699</v>
      </c>
      <c r="AU3" s="64">
        <f t="shared" si="1"/>
        <v>48791</v>
      </c>
      <c r="AV3" s="64">
        <f t="shared" si="1"/>
        <v>48883</v>
      </c>
      <c r="AW3" s="64">
        <f t="shared" si="1"/>
        <v>48975</v>
      </c>
      <c r="AX3" s="64">
        <f t="shared" si="1"/>
        <v>49064</v>
      </c>
      <c r="AY3" s="64">
        <f t="shared" si="1"/>
        <v>49156</v>
      </c>
      <c r="AZ3" s="64">
        <f t="shared" si="1"/>
        <v>49248</v>
      </c>
      <c r="BA3" s="64">
        <f t="shared" si="1"/>
        <v>49340</v>
      </c>
      <c r="BB3" s="64">
        <f t="shared" si="1"/>
        <v>49429</v>
      </c>
      <c r="BC3" s="64">
        <f t="shared" si="1"/>
        <v>49521</v>
      </c>
      <c r="BD3" s="64">
        <f t="shared" si="1"/>
        <v>49613</v>
      </c>
      <c r="BE3" s="64">
        <f t="shared" si="1"/>
        <v>49705</v>
      </c>
      <c r="BF3" s="64">
        <f t="shared" si="1"/>
        <v>49795</v>
      </c>
      <c r="BG3" s="64">
        <f t="shared" si="1"/>
        <v>49887</v>
      </c>
      <c r="BH3" s="64">
        <f t="shared" si="1"/>
        <v>49979</v>
      </c>
      <c r="BI3" s="64">
        <f t="shared" si="1"/>
        <v>50071</v>
      </c>
      <c r="BJ3" s="64">
        <f t="shared" si="1"/>
        <v>50160</v>
      </c>
      <c r="BK3" s="64">
        <f t="shared" si="1"/>
        <v>50252</v>
      </c>
      <c r="BL3" s="64">
        <f t="shared" si="1"/>
        <v>50344</v>
      </c>
      <c r="BM3" s="64">
        <f t="shared" si="1"/>
        <v>50436</v>
      </c>
      <c r="BN3" s="64">
        <f t="shared" si="1"/>
        <v>50525</v>
      </c>
      <c r="BO3" s="64">
        <f t="shared" si="1"/>
        <v>50617</v>
      </c>
      <c r="BP3" s="64">
        <f t="shared" si="1"/>
        <v>50709</v>
      </c>
      <c r="BQ3" s="64">
        <f t="shared" si="1"/>
        <v>50801</v>
      </c>
      <c r="BR3" s="64">
        <f t="shared" si="1"/>
        <v>50890</v>
      </c>
      <c r="BS3" s="64">
        <f t="shared" si="1"/>
        <v>50982</v>
      </c>
      <c r="BT3" s="64">
        <f t="shared" si="1"/>
        <v>51074</v>
      </c>
    </row>
    <row r="4" spans="1:72">
      <c r="A4" s="65"/>
      <c r="B4" s="66" t="s">
        <v>61</v>
      </c>
      <c r="C4" s="66"/>
      <c r="D4" s="67"/>
      <c r="E4" s="68"/>
      <c r="F4" s="68"/>
      <c r="G4" s="68"/>
      <c r="H4" s="68"/>
      <c r="I4" s="68"/>
      <c r="J4" s="68"/>
      <c r="K4" s="67"/>
      <c r="L4" s="68"/>
      <c r="M4" s="68"/>
      <c r="N4" s="68"/>
      <c r="O4" s="68"/>
      <c r="P4" s="68"/>
      <c r="Q4" s="68"/>
      <c r="R4" s="68"/>
      <c r="S4" s="68"/>
      <c r="T4" s="68"/>
      <c r="U4" s="68"/>
      <c r="V4" s="68"/>
      <c r="W4" s="68"/>
      <c r="X4" s="68"/>
      <c r="Y4" s="68"/>
      <c r="Z4" s="68"/>
      <c r="AA4" s="68"/>
      <c r="AB4" s="68"/>
      <c r="AC4" s="68"/>
      <c r="AD4" s="68"/>
      <c r="AE4" s="68"/>
      <c r="AF4" s="68"/>
      <c r="AG4" s="68"/>
      <c r="AH4" s="68"/>
      <c r="AI4" s="68"/>
      <c r="AJ4" s="68"/>
      <c r="AK4" s="68"/>
      <c r="AL4" s="68"/>
      <c r="AM4" s="68"/>
      <c r="AN4" s="68"/>
      <c r="AO4" s="68"/>
      <c r="AP4" s="68"/>
      <c r="AQ4" s="68"/>
      <c r="AR4" s="68"/>
      <c r="AS4" s="68"/>
      <c r="AT4" s="68"/>
      <c r="AU4" s="68"/>
      <c r="AV4" s="68"/>
      <c r="AW4" s="68"/>
      <c r="AX4" s="68"/>
      <c r="AY4" s="68"/>
      <c r="AZ4" s="68"/>
      <c r="BA4" s="68"/>
      <c r="BB4" s="68"/>
      <c r="BC4" s="68"/>
      <c r="BD4" s="68"/>
      <c r="BE4" s="68"/>
      <c r="BF4" s="68"/>
      <c r="BG4" s="68"/>
      <c r="BH4" s="68"/>
      <c r="BI4" s="68"/>
      <c r="BJ4" s="68"/>
      <c r="BK4" s="68"/>
      <c r="BL4" s="68"/>
      <c r="BM4" s="68"/>
      <c r="BN4" s="68"/>
      <c r="BO4" s="68"/>
      <c r="BP4" s="68"/>
      <c r="BQ4" s="68"/>
      <c r="BR4" s="68"/>
      <c r="BS4" s="68"/>
      <c r="BT4" s="68"/>
    </row>
    <row r="5" spans="1:72">
      <c r="A5" s="65"/>
      <c r="B5" s="69"/>
      <c r="C5" s="69"/>
      <c r="D5" s="58"/>
      <c r="E5" s="70"/>
      <c r="F5" s="70"/>
      <c r="G5" s="70"/>
      <c r="H5" s="70"/>
      <c r="I5" s="70"/>
      <c r="J5" s="71"/>
      <c r="K5" s="72"/>
      <c r="L5" s="70"/>
      <c r="M5" s="70"/>
      <c r="N5" s="70"/>
      <c r="O5" s="70"/>
      <c r="P5" s="70"/>
      <c r="Q5" s="70"/>
      <c r="R5" s="70"/>
      <c r="S5" s="70"/>
      <c r="T5" s="70"/>
      <c r="U5" s="70"/>
      <c r="V5" s="70"/>
      <c r="W5" s="70"/>
      <c r="X5" s="70"/>
      <c r="Y5" s="70"/>
      <c r="Z5" s="70"/>
      <c r="AA5" s="70"/>
      <c r="AB5" s="70"/>
      <c r="AC5" s="70"/>
      <c r="AD5" s="70"/>
      <c r="AE5" s="70"/>
      <c r="AF5" s="70"/>
      <c r="AG5" s="70"/>
      <c r="AH5" s="70"/>
      <c r="AI5" s="70"/>
      <c r="AJ5" s="70"/>
      <c r="AK5" s="70"/>
      <c r="AL5" s="70"/>
      <c r="AM5" s="70"/>
      <c r="AN5" s="70"/>
      <c r="AO5" s="70"/>
      <c r="AP5" s="70"/>
      <c r="AQ5" s="70"/>
      <c r="AR5" s="70"/>
      <c r="AS5" s="70"/>
      <c r="AT5" s="70"/>
      <c r="AU5" s="70"/>
      <c r="AV5" s="70"/>
      <c r="AW5" s="70"/>
      <c r="AX5" s="70"/>
      <c r="AY5" s="70"/>
      <c r="AZ5" s="70"/>
      <c r="BA5" s="70"/>
      <c r="BB5" s="70"/>
      <c r="BC5" s="70"/>
      <c r="BD5" s="70"/>
      <c r="BE5" s="70"/>
      <c r="BF5" s="70"/>
      <c r="BG5" s="70"/>
      <c r="BH5" s="70"/>
      <c r="BI5" s="70"/>
      <c r="BJ5" s="70"/>
      <c r="BK5" s="70"/>
      <c r="BL5" s="70"/>
      <c r="BM5" s="70"/>
      <c r="BN5" s="70"/>
      <c r="BO5" s="70"/>
      <c r="BP5" s="70"/>
      <c r="BQ5" s="70"/>
      <c r="BR5" s="70"/>
      <c r="BS5" s="70"/>
      <c r="BT5" s="70"/>
    </row>
    <row r="6" spans="1:72">
      <c r="A6" s="22"/>
      <c r="B6" s="58"/>
      <c r="C6" s="58"/>
      <c r="D6" s="58" t="s">
        <v>79</v>
      </c>
      <c r="E6" s="73">
        <f>Assumption!$N$14</f>
        <v>45596</v>
      </c>
      <c r="F6" s="73"/>
      <c r="G6" s="73"/>
      <c r="H6" s="73"/>
      <c r="I6" s="73"/>
      <c r="J6" s="73">
        <f>Assumption!$N$16</f>
        <v>47118</v>
      </c>
      <c r="K6" s="74">
        <f>SUM(L6:BT6)</f>
        <v>16</v>
      </c>
      <c r="L6" s="58">
        <f t="shared" ref="L6:AQ6" si="2">1*AND(L3&gt;$E$6,L3&lt;=$J$6)</f>
        <v>0</v>
      </c>
      <c r="M6" s="58">
        <f t="shared" si="2"/>
        <v>1</v>
      </c>
      <c r="N6" s="58">
        <f t="shared" si="2"/>
        <v>1</v>
      </c>
      <c r="O6" s="58">
        <f t="shared" si="2"/>
        <v>1</v>
      </c>
      <c r="P6" s="58">
        <f t="shared" si="2"/>
        <v>1</v>
      </c>
      <c r="Q6" s="58">
        <f t="shared" si="2"/>
        <v>1</v>
      </c>
      <c r="R6" s="58">
        <f t="shared" si="2"/>
        <v>1</v>
      </c>
      <c r="S6" s="58">
        <f t="shared" si="2"/>
        <v>1</v>
      </c>
      <c r="T6" s="58">
        <f t="shared" si="2"/>
        <v>1</v>
      </c>
      <c r="U6" s="58">
        <f t="shared" si="2"/>
        <v>1</v>
      </c>
      <c r="V6" s="58">
        <f t="shared" si="2"/>
        <v>1</v>
      </c>
      <c r="W6" s="58">
        <f t="shared" si="2"/>
        <v>1</v>
      </c>
      <c r="X6" s="58">
        <f t="shared" si="2"/>
        <v>1</v>
      </c>
      <c r="Y6" s="58">
        <f t="shared" si="2"/>
        <v>1</v>
      </c>
      <c r="Z6" s="58">
        <f t="shared" si="2"/>
        <v>1</v>
      </c>
      <c r="AA6" s="58">
        <f t="shared" si="2"/>
        <v>1</v>
      </c>
      <c r="AB6" s="58">
        <f t="shared" si="2"/>
        <v>1</v>
      </c>
      <c r="AC6" s="58">
        <f t="shared" si="2"/>
        <v>0</v>
      </c>
      <c r="AD6" s="58">
        <f t="shared" si="2"/>
        <v>0</v>
      </c>
      <c r="AE6" s="58">
        <f t="shared" si="2"/>
        <v>0</v>
      </c>
      <c r="AF6" s="58">
        <f t="shared" si="2"/>
        <v>0</v>
      </c>
      <c r="AG6" s="58">
        <f t="shared" si="2"/>
        <v>0</v>
      </c>
      <c r="AH6" s="58">
        <f t="shared" si="2"/>
        <v>0</v>
      </c>
      <c r="AI6" s="58">
        <f t="shared" si="2"/>
        <v>0</v>
      </c>
      <c r="AJ6" s="58">
        <f t="shared" si="2"/>
        <v>0</v>
      </c>
      <c r="AK6" s="58">
        <f t="shared" si="2"/>
        <v>0</v>
      </c>
      <c r="AL6" s="58">
        <f t="shared" si="2"/>
        <v>0</v>
      </c>
      <c r="AM6" s="58">
        <f t="shared" si="2"/>
        <v>0</v>
      </c>
      <c r="AN6" s="58">
        <f t="shared" si="2"/>
        <v>0</v>
      </c>
      <c r="AO6" s="58">
        <f t="shared" si="2"/>
        <v>0</v>
      </c>
      <c r="AP6" s="58">
        <f t="shared" si="2"/>
        <v>0</v>
      </c>
      <c r="AQ6" s="58">
        <f t="shared" si="2"/>
        <v>0</v>
      </c>
      <c r="AR6" s="58">
        <f t="shared" ref="AR6:BT6" si="3">1*AND(AR3&gt;$E$6,AR3&lt;=$J$6)</f>
        <v>0</v>
      </c>
      <c r="AS6" s="58">
        <f t="shared" si="3"/>
        <v>0</v>
      </c>
      <c r="AT6" s="58">
        <f t="shared" si="3"/>
        <v>0</v>
      </c>
      <c r="AU6" s="58">
        <f t="shared" si="3"/>
        <v>0</v>
      </c>
      <c r="AV6" s="58">
        <f t="shared" si="3"/>
        <v>0</v>
      </c>
      <c r="AW6" s="58">
        <f t="shared" si="3"/>
        <v>0</v>
      </c>
      <c r="AX6" s="58">
        <f t="shared" si="3"/>
        <v>0</v>
      </c>
      <c r="AY6" s="58">
        <f t="shared" si="3"/>
        <v>0</v>
      </c>
      <c r="AZ6" s="58">
        <f t="shared" si="3"/>
        <v>0</v>
      </c>
      <c r="BA6" s="58">
        <f t="shared" si="3"/>
        <v>0</v>
      </c>
      <c r="BB6" s="58">
        <f t="shared" si="3"/>
        <v>0</v>
      </c>
      <c r="BC6" s="58">
        <f t="shared" si="3"/>
        <v>0</v>
      </c>
      <c r="BD6" s="58">
        <f t="shared" si="3"/>
        <v>0</v>
      </c>
      <c r="BE6" s="58">
        <f t="shared" si="3"/>
        <v>0</v>
      </c>
      <c r="BF6" s="58">
        <f t="shared" si="3"/>
        <v>0</v>
      </c>
      <c r="BG6" s="58">
        <f t="shared" si="3"/>
        <v>0</v>
      </c>
      <c r="BH6" s="58">
        <f t="shared" si="3"/>
        <v>0</v>
      </c>
      <c r="BI6" s="58">
        <f t="shared" si="3"/>
        <v>0</v>
      </c>
      <c r="BJ6" s="58">
        <f t="shared" si="3"/>
        <v>0</v>
      </c>
      <c r="BK6" s="58">
        <f t="shared" si="3"/>
        <v>0</v>
      </c>
      <c r="BL6" s="58">
        <f t="shared" si="3"/>
        <v>0</v>
      </c>
      <c r="BM6" s="58">
        <f t="shared" si="3"/>
        <v>0</v>
      </c>
      <c r="BN6" s="58">
        <f t="shared" si="3"/>
        <v>0</v>
      </c>
      <c r="BO6" s="58">
        <f t="shared" si="3"/>
        <v>0</v>
      </c>
      <c r="BP6" s="58">
        <f t="shared" si="3"/>
        <v>0</v>
      </c>
      <c r="BQ6" s="58">
        <f t="shared" si="3"/>
        <v>0</v>
      </c>
      <c r="BR6" s="58">
        <f t="shared" si="3"/>
        <v>0</v>
      </c>
      <c r="BS6" s="58">
        <f t="shared" si="3"/>
        <v>0</v>
      </c>
      <c r="BT6" s="58">
        <f t="shared" si="3"/>
        <v>0</v>
      </c>
    </row>
    <row r="7" spans="1:72">
      <c r="A7" s="22"/>
      <c r="B7" s="58"/>
      <c r="C7" s="58"/>
      <c r="D7" s="58" t="s">
        <v>80</v>
      </c>
      <c r="E7" s="27"/>
      <c r="F7" s="27"/>
      <c r="G7" s="27"/>
      <c r="H7" s="27"/>
      <c r="I7" s="27"/>
      <c r="J7" s="75"/>
      <c r="K7" s="74">
        <f>MAX(L7:BT7)</f>
        <v>16</v>
      </c>
      <c r="L7" s="58">
        <v>0</v>
      </c>
      <c r="M7" s="58">
        <f t="shared" ref="M7:AQ7" si="4">(L7+M6)*(M6&gt;0)</f>
        <v>1</v>
      </c>
      <c r="N7" s="58">
        <f t="shared" si="4"/>
        <v>2</v>
      </c>
      <c r="O7" s="58">
        <f t="shared" si="4"/>
        <v>3</v>
      </c>
      <c r="P7" s="58">
        <f t="shared" si="4"/>
        <v>4</v>
      </c>
      <c r="Q7" s="58">
        <f t="shared" si="4"/>
        <v>5</v>
      </c>
      <c r="R7" s="58">
        <f t="shared" si="4"/>
        <v>6</v>
      </c>
      <c r="S7" s="58">
        <f t="shared" si="4"/>
        <v>7</v>
      </c>
      <c r="T7" s="58">
        <f t="shared" si="4"/>
        <v>8</v>
      </c>
      <c r="U7" s="58">
        <f t="shared" si="4"/>
        <v>9</v>
      </c>
      <c r="V7" s="58">
        <f t="shared" si="4"/>
        <v>10</v>
      </c>
      <c r="W7" s="58">
        <f t="shared" si="4"/>
        <v>11</v>
      </c>
      <c r="X7" s="58">
        <f t="shared" si="4"/>
        <v>12</v>
      </c>
      <c r="Y7" s="58">
        <f t="shared" si="4"/>
        <v>13</v>
      </c>
      <c r="Z7" s="58">
        <f t="shared" si="4"/>
        <v>14</v>
      </c>
      <c r="AA7" s="58">
        <f t="shared" si="4"/>
        <v>15</v>
      </c>
      <c r="AB7" s="58">
        <f t="shared" si="4"/>
        <v>16</v>
      </c>
      <c r="AC7" s="58">
        <f t="shared" si="4"/>
        <v>0</v>
      </c>
      <c r="AD7" s="58">
        <f t="shared" si="4"/>
        <v>0</v>
      </c>
      <c r="AE7" s="58">
        <f t="shared" si="4"/>
        <v>0</v>
      </c>
      <c r="AF7" s="58">
        <f t="shared" si="4"/>
        <v>0</v>
      </c>
      <c r="AG7" s="58">
        <f t="shared" si="4"/>
        <v>0</v>
      </c>
      <c r="AH7" s="58">
        <f t="shared" si="4"/>
        <v>0</v>
      </c>
      <c r="AI7" s="58">
        <f t="shared" si="4"/>
        <v>0</v>
      </c>
      <c r="AJ7" s="58">
        <f t="shared" si="4"/>
        <v>0</v>
      </c>
      <c r="AK7" s="58">
        <f t="shared" si="4"/>
        <v>0</v>
      </c>
      <c r="AL7" s="58">
        <f t="shared" si="4"/>
        <v>0</v>
      </c>
      <c r="AM7" s="58">
        <f t="shared" si="4"/>
        <v>0</v>
      </c>
      <c r="AN7" s="58">
        <f t="shared" si="4"/>
        <v>0</v>
      </c>
      <c r="AO7" s="58">
        <f t="shared" si="4"/>
        <v>0</v>
      </c>
      <c r="AP7" s="58">
        <f t="shared" si="4"/>
        <v>0</v>
      </c>
      <c r="AQ7" s="58">
        <f t="shared" si="4"/>
        <v>0</v>
      </c>
      <c r="AR7" s="58">
        <f t="shared" ref="AR7:BT7" si="5">(AQ7+AR6)*(AR6&gt;0)</f>
        <v>0</v>
      </c>
      <c r="AS7" s="58">
        <f t="shared" si="5"/>
        <v>0</v>
      </c>
      <c r="AT7" s="58">
        <f t="shared" si="5"/>
        <v>0</v>
      </c>
      <c r="AU7" s="58">
        <f t="shared" si="5"/>
        <v>0</v>
      </c>
      <c r="AV7" s="58">
        <f t="shared" si="5"/>
        <v>0</v>
      </c>
      <c r="AW7" s="58">
        <f t="shared" si="5"/>
        <v>0</v>
      </c>
      <c r="AX7" s="58">
        <f t="shared" si="5"/>
        <v>0</v>
      </c>
      <c r="AY7" s="58">
        <f t="shared" si="5"/>
        <v>0</v>
      </c>
      <c r="AZ7" s="58">
        <f t="shared" si="5"/>
        <v>0</v>
      </c>
      <c r="BA7" s="58">
        <f t="shared" si="5"/>
        <v>0</v>
      </c>
      <c r="BB7" s="58">
        <f t="shared" si="5"/>
        <v>0</v>
      </c>
      <c r="BC7" s="58">
        <f t="shared" si="5"/>
        <v>0</v>
      </c>
      <c r="BD7" s="58">
        <f t="shared" si="5"/>
        <v>0</v>
      </c>
      <c r="BE7" s="58">
        <f t="shared" si="5"/>
        <v>0</v>
      </c>
      <c r="BF7" s="58">
        <f t="shared" si="5"/>
        <v>0</v>
      </c>
      <c r="BG7" s="58">
        <f t="shared" si="5"/>
        <v>0</v>
      </c>
      <c r="BH7" s="58">
        <f t="shared" si="5"/>
        <v>0</v>
      </c>
      <c r="BI7" s="58">
        <f t="shared" si="5"/>
        <v>0</v>
      </c>
      <c r="BJ7" s="58">
        <f t="shared" si="5"/>
        <v>0</v>
      </c>
      <c r="BK7" s="58">
        <f t="shared" si="5"/>
        <v>0</v>
      </c>
      <c r="BL7" s="58">
        <f t="shared" si="5"/>
        <v>0</v>
      </c>
      <c r="BM7" s="58">
        <f t="shared" si="5"/>
        <v>0</v>
      </c>
      <c r="BN7" s="58">
        <f t="shared" si="5"/>
        <v>0</v>
      </c>
      <c r="BO7" s="58">
        <f t="shared" si="5"/>
        <v>0</v>
      </c>
      <c r="BP7" s="58">
        <f t="shared" si="5"/>
        <v>0</v>
      </c>
      <c r="BQ7" s="58">
        <f t="shared" si="5"/>
        <v>0</v>
      </c>
      <c r="BR7" s="58">
        <f t="shared" si="5"/>
        <v>0</v>
      </c>
      <c r="BS7" s="58">
        <f t="shared" si="5"/>
        <v>0</v>
      </c>
      <c r="BT7" s="58">
        <f t="shared" si="5"/>
        <v>0</v>
      </c>
    </row>
    <row r="8" spans="1:72">
      <c r="A8" s="22"/>
      <c r="B8" s="58"/>
      <c r="C8" s="58"/>
      <c r="D8" s="58" t="s">
        <v>81</v>
      </c>
      <c r="E8" s="27"/>
      <c r="F8" s="27"/>
      <c r="G8" s="27"/>
      <c r="H8" s="27"/>
      <c r="I8" s="27"/>
      <c r="J8" s="75"/>
      <c r="K8" s="74">
        <f>MAX(L8:BT8)</f>
        <v>4</v>
      </c>
      <c r="L8" s="58">
        <f>ROUNDUP(L7/(Assumption!$N$17/단위기간),0)</f>
        <v>0</v>
      </c>
      <c r="M8" s="58">
        <f>ROUNDUP((M7-1)/(Assumption!$N$17/단위기간),0)</f>
        <v>0</v>
      </c>
      <c r="N8" s="58">
        <f>ROUNDUP((N7-1)/(Assumption!$N$17/단위기간),0)</f>
        <v>1</v>
      </c>
      <c r="O8" s="58">
        <f>ROUNDUP((O7-1)/(Assumption!$N$17/단위기간),0)</f>
        <v>1</v>
      </c>
      <c r="P8" s="58">
        <f>ROUNDUP((P7-1)/(Assumption!$N$17/단위기간),0)</f>
        <v>1</v>
      </c>
      <c r="Q8" s="58">
        <f>ROUNDUP((Q7-1)/(Assumption!$N$17/단위기간),0)</f>
        <v>1</v>
      </c>
      <c r="R8" s="58">
        <f>ROUNDUP((R7-1)/(Assumption!$N$17/단위기간),0)</f>
        <v>2</v>
      </c>
      <c r="S8" s="58">
        <f>ROUNDUP((S7-1)/(Assumption!$N$17/단위기간),0)</f>
        <v>2</v>
      </c>
      <c r="T8" s="58">
        <f>ROUNDUP((T7-1)/(Assumption!$N$17/단위기간),0)</f>
        <v>2</v>
      </c>
      <c r="U8" s="58">
        <f>ROUNDUP((U7-1)/(Assumption!$N$17/단위기간),0)</f>
        <v>2</v>
      </c>
      <c r="V8" s="58">
        <f>ROUNDUP((V7-1)/(Assumption!$N$17/단위기간),0)</f>
        <v>3</v>
      </c>
      <c r="W8" s="58">
        <f>ROUNDUP((W7-1)/(Assumption!$N$17/단위기간),0)</f>
        <v>3</v>
      </c>
      <c r="X8" s="58">
        <f>ROUNDUP((X7-1)/(Assumption!$N$17/단위기간),0)</f>
        <v>3</v>
      </c>
      <c r="Y8" s="58">
        <f>ROUNDUP((Y7-1)/(Assumption!$N$17/단위기간),0)</f>
        <v>3</v>
      </c>
      <c r="Z8" s="58">
        <f>ROUNDUP((Z7-1)/(Assumption!$N$17/단위기간),0)</f>
        <v>4</v>
      </c>
      <c r="AA8" s="58">
        <f>ROUNDUP((AA7-1)/(Assumption!$N$17/단위기간),0)</f>
        <v>4</v>
      </c>
      <c r="AB8" s="58">
        <f>ROUNDUP((AB7-1)/(Assumption!$N$17/단위기간),0)</f>
        <v>4</v>
      </c>
      <c r="AC8" s="58">
        <f>ROUNDUP((AC7-1)/(Assumption!$N$17/단위기간),0)</f>
        <v>-1</v>
      </c>
      <c r="AD8" s="58">
        <f>ROUNDUP((AD7-1)/(Assumption!$N$17/단위기간),0)</f>
        <v>-1</v>
      </c>
      <c r="AE8" s="58">
        <f>ROUNDUP((AE7-1)/(Assumption!$N$17/단위기간),0)</f>
        <v>-1</v>
      </c>
      <c r="AF8" s="58">
        <f>ROUNDUP((AF7-1)/(Assumption!$N$17/단위기간),0)</f>
        <v>-1</v>
      </c>
      <c r="AG8" s="58">
        <f>ROUNDUP((AG7-1)/(Assumption!$N$17/단위기간),0)</f>
        <v>-1</v>
      </c>
      <c r="AH8" s="58">
        <f>ROUNDUP((AH7-1)/(Assumption!$N$17/단위기간),0)</f>
        <v>-1</v>
      </c>
      <c r="AI8" s="58">
        <f>ROUNDUP((AI7-1)/(Assumption!$N$17/단위기간),0)</f>
        <v>-1</v>
      </c>
      <c r="AJ8" s="58">
        <f>ROUNDUP((AJ7-1)/(Assumption!$N$17/단위기간),0)</f>
        <v>-1</v>
      </c>
      <c r="AK8" s="58">
        <f>ROUNDUP((AK7-1)/(Assumption!$N$17/단위기간),0)</f>
        <v>-1</v>
      </c>
      <c r="AL8" s="58">
        <f>ROUNDUP((AL7-1)/(Assumption!$N$17/단위기간),0)</f>
        <v>-1</v>
      </c>
      <c r="AM8" s="58">
        <f>ROUNDUP((AM7-1)/(Assumption!$N$17/단위기간),0)</f>
        <v>-1</v>
      </c>
      <c r="AN8" s="58">
        <f>ROUNDUP((AN7-1)/(Assumption!$N$17/단위기간),0)</f>
        <v>-1</v>
      </c>
      <c r="AO8" s="58">
        <f>ROUNDUP((AO7-1)/(Assumption!$N$17/단위기간),0)</f>
        <v>-1</v>
      </c>
      <c r="AP8" s="58">
        <f>ROUNDUP((AP7-1)/(Assumption!$N$17/단위기간),0)</f>
        <v>-1</v>
      </c>
      <c r="AQ8" s="58">
        <f>ROUNDUP((AQ7-1)/(Assumption!$N$17/단위기간),0)</f>
        <v>-1</v>
      </c>
      <c r="AR8" s="58">
        <f>ROUNDUP((AR7-1)/(Assumption!$N$17/단위기간),0)</f>
        <v>-1</v>
      </c>
      <c r="AS8" s="58">
        <f>ROUNDUP((AS7-1)/(Assumption!$N$17/단위기간),0)</f>
        <v>-1</v>
      </c>
      <c r="AT8" s="58">
        <f>ROUNDUP((AT7-1)/(Assumption!$N$17/단위기간),0)</f>
        <v>-1</v>
      </c>
      <c r="AU8" s="58">
        <f>ROUNDUP((AU7-1)/(Assumption!$N$17/단위기간),0)</f>
        <v>-1</v>
      </c>
      <c r="AV8" s="58">
        <f>ROUNDUP((AV7-1)/(Assumption!$N$17/단위기간),0)</f>
        <v>-1</v>
      </c>
      <c r="AW8" s="58">
        <f>ROUNDUP((AW7-1)/(Assumption!$N$17/단위기간),0)</f>
        <v>-1</v>
      </c>
      <c r="AX8" s="58">
        <f>ROUNDUP((AX7-1)/(Assumption!$N$17/단위기간),0)</f>
        <v>-1</v>
      </c>
      <c r="AY8" s="58">
        <f>ROUNDUP((AY7-1)/(Assumption!$N$17/단위기간),0)</f>
        <v>-1</v>
      </c>
      <c r="AZ8" s="58">
        <f>ROUNDUP((AZ7-1)/(Assumption!$N$17/단위기간),0)</f>
        <v>-1</v>
      </c>
      <c r="BA8" s="58">
        <f>ROUNDUP((BA7-1)/(Assumption!$N$17/단위기간),0)</f>
        <v>-1</v>
      </c>
      <c r="BB8" s="58">
        <f>ROUNDUP((BB7-1)/(Assumption!$N$17/단위기간),0)</f>
        <v>-1</v>
      </c>
      <c r="BC8" s="58">
        <f>ROUNDUP((BC7-1)/(Assumption!$N$17/단위기간),0)</f>
        <v>-1</v>
      </c>
      <c r="BD8" s="58">
        <f>ROUNDUP((BD7-1)/(Assumption!$N$17/단위기간),0)</f>
        <v>-1</v>
      </c>
      <c r="BE8" s="58">
        <f>ROUNDUP((BE7-1)/(Assumption!$N$17/단위기간),0)</f>
        <v>-1</v>
      </c>
      <c r="BF8" s="58">
        <f>ROUNDUP((BF7-1)/(Assumption!$N$17/단위기간),0)</f>
        <v>-1</v>
      </c>
      <c r="BG8" s="58">
        <f>ROUNDUP((BG7-1)/(Assumption!$N$17/단위기간),0)</f>
        <v>-1</v>
      </c>
      <c r="BH8" s="58">
        <f>ROUNDUP((BH7-1)/(Assumption!$N$17/단위기간),0)</f>
        <v>-1</v>
      </c>
      <c r="BI8" s="58">
        <f>ROUNDUP((BI7-1)/(Assumption!$N$17/단위기간),0)</f>
        <v>-1</v>
      </c>
      <c r="BJ8" s="58">
        <f>ROUNDUP((BJ7-1)/(Assumption!$N$17/단위기간),0)</f>
        <v>-1</v>
      </c>
      <c r="BK8" s="58">
        <f>ROUNDUP((BK7-1)/(Assumption!$N$17/단위기간),0)</f>
        <v>-1</v>
      </c>
      <c r="BL8" s="58">
        <f>ROUNDUP((BL7-1)/(Assumption!$N$17/단위기간),0)</f>
        <v>-1</v>
      </c>
      <c r="BM8" s="58">
        <f>ROUNDUP((BM7-1)/(Assumption!$N$17/단위기간),0)</f>
        <v>-1</v>
      </c>
      <c r="BN8" s="58">
        <f>ROUNDUP((BN7-1)/(Assumption!$N$17/단위기간),0)</f>
        <v>-1</v>
      </c>
      <c r="BO8" s="58">
        <f>ROUNDUP((BO7-1)/(Assumption!$N$17/단위기간),0)</f>
        <v>-1</v>
      </c>
      <c r="BP8" s="58">
        <f>ROUNDUP((BP7-1)/(Assumption!$N$17/단위기간),0)</f>
        <v>-1</v>
      </c>
      <c r="BQ8" s="58">
        <f>ROUNDUP((BQ7-1)/(Assumption!$N$17/단위기간),0)</f>
        <v>-1</v>
      </c>
      <c r="BR8" s="58">
        <f>ROUNDUP((BR7-1)/(Assumption!$N$17/단위기간),0)</f>
        <v>-1</v>
      </c>
      <c r="BS8" s="58">
        <f>ROUNDUP((BS7-1)/(Assumption!$N$17/단위기간),0)</f>
        <v>-1</v>
      </c>
      <c r="BT8" s="58">
        <f>ROUNDUP((BT7-1)/(Assumption!$N$17/단위기간),0)</f>
        <v>-1</v>
      </c>
    </row>
    <row r="9" spans="1:72">
      <c r="A9" s="22"/>
      <c r="B9" s="58"/>
      <c r="C9" s="58"/>
      <c r="D9" s="58" t="s">
        <v>177</v>
      </c>
      <c r="E9" s="27"/>
      <c r="F9" s="27"/>
      <c r="G9" s="27"/>
      <c r="H9" s="27"/>
      <c r="I9" s="27"/>
      <c r="J9" s="75"/>
      <c r="K9" s="74"/>
      <c r="L9" s="58">
        <f>IF($E9&lt;=L$3,1,0)*L5</f>
        <v>0</v>
      </c>
      <c r="M9" s="127">
        <f>YEAR(M3)</f>
        <v>2025</v>
      </c>
      <c r="N9" s="127">
        <f t="shared" ref="N9:BT9" si="6">YEAR(N3)</f>
        <v>2025</v>
      </c>
      <c r="O9" s="127">
        <f t="shared" si="6"/>
        <v>2025</v>
      </c>
      <c r="P9" s="127">
        <f t="shared" si="6"/>
        <v>2025</v>
      </c>
      <c r="Q9" s="127">
        <f t="shared" si="6"/>
        <v>2026</v>
      </c>
      <c r="R9" s="127">
        <f t="shared" si="6"/>
        <v>2026</v>
      </c>
      <c r="S9" s="127">
        <f t="shared" si="6"/>
        <v>2026</v>
      </c>
      <c r="T9" s="127">
        <f t="shared" si="6"/>
        <v>2026</v>
      </c>
      <c r="U9" s="127">
        <f t="shared" si="6"/>
        <v>2027</v>
      </c>
      <c r="V9" s="127">
        <f t="shared" si="6"/>
        <v>2027</v>
      </c>
      <c r="W9" s="127">
        <f t="shared" si="6"/>
        <v>2027</v>
      </c>
      <c r="X9" s="127">
        <f t="shared" si="6"/>
        <v>2027</v>
      </c>
      <c r="Y9" s="127">
        <f t="shared" si="6"/>
        <v>2028</v>
      </c>
      <c r="Z9" s="127">
        <f t="shared" si="6"/>
        <v>2028</v>
      </c>
      <c r="AA9" s="127">
        <f t="shared" si="6"/>
        <v>2028</v>
      </c>
      <c r="AB9" s="127">
        <f t="shared" si="6"/>
        <v>2028</v>
      </c>
      <c r="AC9" s="127">
        <f t="shared" si="6"/>
        <v>2029</v>
      </c>
      <c r="AD9" s="127">
        <f t="shared" si="6"/>
        <v>2029</v>
      </c>
      <c r="AE9" s="127">
        <f t="shared" si="6"/>
        <v>2029</v>
      </c>
      <c r="AF9" s="127">
        <f t="shared" si="6"/>
        <v>2029</v>
      </c>
      <c r="AG9" s="127">
        <f t="shared" si="6"/>
        <v>2030</v>
      </c>
      <c r="AH9" s="127">
        <f t="shared" si="6"/>
        <v>2030</v>
      </c>
      <c r="AI9" s="127">
        <f t="shared" si="6"/>
        <v>2030</v>
      </c>
      <c r="AJ9" s="127">
        <f t="shared" si="6"/>
        <v>2030</v>
      </c>
      <c r="AK9" s="127">
        <f t="shared" si="6"/>
        <v>2031</v>
      </c>
      <c r="AL9" s="127">
        <f t="shared" si="6"/>
        <v>2031</v>
      </c>
      <c r="AM9" s="127">
        <f t="shared" si="6"/>
        <v>2031</v>
      </c>
      <c r="AN9" s="127">
        <f t="shared" si="6"/>
        <v>2031</v>
      </c>
      <c r="AO9" s="127">
        <f t="shared" si="6"/>
        <v>2032</v>
      </c>
      <c r="AP9" s="127">
        <f t="shared" si="6"/>
        <v>2032</v>
      </c>
      <c r="AQ9" s="127">
        <f t="shared" si="6"/>
        <v>2032</v>
      </c>
      <c r="AR9" s="127">
        <f t="shared" si="6"/>
        <v>2032</v>
      </c>
      <c r="AS9" s="127">
        <f t="shared" si="6"/>
        <v>2033</v>
      </c>
      <c r="AT9" s="127">
        <f t="shared" si="6"/>
        <v>2033</v>
      </c>
      <c r="AU9" s="127">
        <f t="shared" si="6"/>
        <v>2033</v>
      </c>
      <c r="AV9" s="127">
        <f t="shared" si="6"/>
        <v>2033</v>
      </c>
      <c r="AW9" s="127">
        <f t="shared" si="6"/>
        <v>2034</v>
      </c>
      <c r="AX9" s="127">
        <f t="shared" si="6"/>
        <v>2034</v>
      </c>
      <c r="AY9" s="127">
        <f t="shared" si="6"/>
        <v>2034</v>
      </c>
      <c r="AZ9" s="127">
        <f t="shared" si="6"/>
        <v>2034</v>
      </c>
      <c r="BA9" s="127">
        <f t="shared" si="6"/>
        <v>2035</v>
      </c>
      <c r="BB9" s="127">
        <f t="shared" si="6"/>
        <v>2035</v>
      </c>
      <c r="BC9" s="127">
        <f t="shared" si="6"/>
        <v>2035</v>
      </c>
      <c r="BD9" s="127">
        <f t="shared" si="6"/>
        <v>2035</v>
      </c>
      <c r="BE9" s="127">
        <f t="shared" si="6"/>
        <v>2036</v>
      </c>
      <c r="BF9" s="127">
        <f t="shared" si="6"/>
        <v>2036</v>
      </c>
      <c r="BG9" s="127">
        <f t="shared" si="6"/>
        <v>2036</v>
      </c>
      <c r="BH9" s="127">
        <f t="shared" si="6"/>
        <v>2036</v>
      </c>
      <c r="BI9" s="127">
        <f t="shared" si="6"/>
        <v>2037</v>
      </c>
      <c r="BJ9" s="127">
        <f t="shared" si="6"/>
        <v>2037</v>
      </c>
      <c r="BK9" s="127">
        <f t="shared" si="6"/>
        <v>2037</v>
      </c>
      <c r="BL9" s="127">
        <f t="shared" si="6"/>
        <v>2037</v>
      </c>
      <c r="BM9" s="127">
        <f t="shared" si="6"/>
        <v>2038</v>
      </c>
      <c r="BN9" s="127">
        <f t="shared" si="6"/>
        <v>2038</v>
      </c>
      <c r="BO9" s="127">
        <f t="shared" si="6"/>
        <v>2038</v>
      </c>
      <c r="BP9" s="127">
        <f t="shared" si="6"/>
        <v>2038</v>
      </c>
      <c r="BQ9" s="127">
        <f t="shared" si="6"/>
        <v>2039</v>
      </c>
      <c r="BR9" s="127">
        <f t="shared" si="6"/>
        <v>2039</v>
      </c>
      <c r="BS9" s="127">
        <f t="shared" si="6"/>
        <v>2039</v>
      </c>
      <c r="BT9" s="127">
        <f t="shared" si="6"/>
        <v>2039</v>
      </c>
    </row>
    <row r="10" spans="1:72">
      <c r="A10" s="22"/>
      <c r="B10" s="58"/>
      <c r="C10" s="58"/>
      <c r="D10" s="58" t="s">
        <v>118</v>
      </c>
      <c r="E10" s="76"/>
      <c r="F10" s="76"/>
      <c r="G10" s="76"/>
      <c r="H10" s="76"/>
      <c r="I10" s="76"/>
      <c r="J10" s="75"/>
      <c r="K10" s="74"/>
      <c r="L10" s="58">
        <f>IF($E10&lt;=L$3,1,0)*L6</f>
        <v>0</v>
      </c>
      <c r="M10" s="128">
        <f>MONTH(M3)</f>
        <v>1</v>
      </c>
      <c r="N10" s="128">
        <f t="shared" ref="N10:BT10" si="7">MONTH(N3)</f>
        <v>4</v>
      </c>
      <c r="O10" s="128">
        <f t="shared" si="7"/>
        <v>7</v>
      </c>
      <c r="P10" s="128">
        <f t="shared" si="7"/>
        <v>10</v>
      </c>
      <c r="Q10" s="128">
        <f t="shared" si="7"/>
        <v>1</v>
      </c>
      <c r="R10" s="128">
        <f t="shared" si="7"/>
        <v>4</v>
      </c>
      <c r="S10" s="128">
        <f t="shared" si="7"/>
        <v>7</v>
      </c>
      <c r="T10" s="128">
        <f t="shared" si="7"/>
        <v>10</v>
      </c>
      <c r="U10" s="128">
        <f t="shared" si="7"/>
        <v>1</v>
      </c>
      <c r="V10" s="128">
        <f t="shared" si="7"/>
        <v>4</v>
      </c>
      <c r="W10" s="128">
        <f t="shared" si="7"/>
        <v>7</v>
      </c>
      <c r="X10" s="128">
        <f t="shared" si="7"/>
        <v>10</v>
      </c>
      <c r="Y10" s="128">
        <f t="shared" si="7"/>
        <v>1</v>
      </c>
      <c r="Z10" s="128">
        <f t="shared" si="7"/>
        <v>4</v>
      </c>
      <c r="AA10" s="128">
        <f t="shared" si="7"/>
        <v>7</v>
      </c>
      <c r="AB10" s="128">
        <f t="shared" si="7"/>
        <v>10</v>
      </c>
      <c r="AC10" s="128">
        <f t="shared" si="7"/>
        <v>1</v>
      </c>
      <c r="AD10" s="128">
        <f t="shared" si="7"/>
        <v>4</v>
      </c>
      <c r="AE10" s="128">
        <f t="shared" si="7"/>
        <v>7</v>
      </c>
      <c r="AF10" s="128">
        <f t="shared" si="7"/>
        <v>10</v>
      </c>
      <c r="AG10" s="128">
        <f t="shared" si="7"/>
        <v>1</v>
      </c>
      <c r="AH10" s="128">
        <f t="shared" si="7"/>
        <v>4</v>
      </c>
      <c r="AI10" s="128">
        <f t="shared" si="7"/>
        <v>7</v>
      </c>
      <c r="AJ10" s="128">
        <f t="shared" si="7"/>
        <v>10</v>
      </c>
      <c r="AK10" s="128">
        <f t="shared" si="7"/>
        <v>1</v>
      </c>
      <c r="AL10" s="128">
        <f t="shared" si="7"/>
        <v>4</v>
      </c>
      <c r="AM10" s="128">
        <f t="shared" si="7"/>
        <v>7</v>
      </c>
      <c r="AN10" s="128">
        <f t="shared" si="7"/>
        <v>10</v>
      </c>
      <c r="AO10" s="128">
        <f t="shared" si="7"/>
        <v>1</v>
      </c>
      <c r="AP10" s="128">
        <f t="shared" si="7"/>
        <v>4</v>
      </c>
      <c r="AQ10" s="128">
        <f t="shared" si="7"/>
        <v>7</v>
      </c>
      <c r="AR10" s="128">
        <f t="shared" si="7"/>
        <v>10</v>
      </c>
      <c r="AS10" s="128">
        <f t="shared" si="7"/>
        <v>1</v>
      </c>
      <c r="AT10" s="128">
        <f t="shared" si="7"/>
        <v>4</v>
      </c>
      <c r="AU10" s="128">
        <f t="shared" si="7"/>
        <v>7</v>
      </c>
      <c r="AV10" s="128">
        <f t="shared" si="7"/>
        <v>10</v>
      </c>
      <c r="AW10" s="128">
        <f t="shared" si="7"/>
        <v>1</v>
      </c>
      <c r="AX10" s="128">
        <f t="shared" si="7"/>
        <v>4</v>
      </c>
      <c r="AY10" s="128">
        <f t="shared" si="7"/>
        <v>7</v>
      </c>
      <c r="AZ10" s="128">
        <f t="shared" si="7"/>
        <v>10</v>
      </c>
      <c r="BA10" s="128">
        <f t="shared" si="7"/>
        <v>1</v>
      </c>
      <c r="BB10" s="128">
        <f t="shared" si="7"/>
        <v>4</v>
      </c>
      <c r="BC10" s="128">
        <f t="shared" si="7"/>
        <v>7</v>
      </c>
      <c r="BD10" s="128">
        <f t="shared" si="7"/>
        <v>10</v>
      </c>
      <c r="BE10" s="128">
        <f t="shared" si="7"/>
        <v>1</v>
      </c>
      <c r="BF10" s="128">
        <f t="shared" si="7"/>
        <v>4</v>
      </c>
      <c r="BG10" s="128">
        <f t="shared" si="7"/>
        <v>7</v>
      </c>
      <c r="BH10" s="128">
        <f t="shared" si="7"/>
        <v>10</v>
      </c>
      <c r="BI10" s="128">
        <f t="shared" si="7"/>
        <v>1</v>
      </c>
      <c r="BJ10" s="128">
        <f t="shared" si="7"/>
        <v>4</v>
      </c>
      <c r="BK10" s="128">
        <f t="shared" si="7"/>
        <v>7</v>
      </c>
      <c r="BL10" s="128">
        <f t="shared" si="7"/>
        <v>10</v>
      </c>
      <c r="BM10" s="128">
        <f t="shared" si="7"/>
        <v>1</v>
      </c>
      <c r="BN10" s="128">
        <f t="shared" si="7"/>
        <v>4</v>
      </c>
      <c r="BO10" s="128">
        <f t="shared" si="7"/>
        <v>7</v>
      </c>
      <c r="BP10" s="128">
        <f t="shared" si="7"/>
        <v>10</v>
      </c>
      <c r="BQ10" s="128">
        <f t="shared" si="7"/>
        <v>1</v>
      </c>
      <c r="BR10" s="128">
        <f t="shared" si="7"/>
        <v>4</v>
      </c>
      <c r="BS10" s="128">
        <f t="shared" si="7"/>
        <v>7</v>
      </c>
      <c r="BT10" s="128">
        <f t="shared" si="7"/>
        <v>10</v>
      </c>
    </row>
    <row r="11" spans="1:72">
      <c r="A11" s="22"/>
      <c r="B11" s="58"/>
      <c r="C11" s="58"/>
      <c r="D11" s="56"/>
      <c r="E11" s="76"/>
      <c r="F11" s="76"/>
      <c r="G11" s="76"/>
      <c r="H11" s="76"/>
      <c r="I11" s="76"/>
      <c r="J11" s="75"/>
      <c r="K11" s="74"/>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row>
    <row r="12" spans="1:72">
      <c r="A12" s="22"/>
      <c r="B12" s="66" t="s">
        <v>60</v>
      </c>
      <c r="C12" s="66"/>
      <c r="D12" s="67"/>
      <c r="E12" s="68"/>
      <c r="F12" s="68"/>
      <c r="G12" s="68"/>
      <c r="H12" s="68"/>
      <c r="I12" s="68"/>
      <c r="J12" s="77"/>
      <c r="K12" s="67"/>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8"/>
      <c r="BL12" s="68"/>
      <c r="BM12" s="68"/>
      <c r="BN12" s="68"/>
      <c r="BO12" s="68"/>
      <c r="BP12" s="68"/>
      <c r="BQ12" s="68"/>
      <c r="BR12" s="68"/>
      <c r="BS12" s="68"/>
      <c r="BT12" s="68"/>
    </row>
    <row r="13" spans="1:72">
      <c r="A13" s="22"/>
      <c r="B13" s="78"/>
      <c r="C13" s="78"/>
      <c r="D13" s="58"/>
      <c r="E13" s="27"/>
      <c r="F13" s="27"/>
      <c r="G13" s="27"/>
      <c r="H13" s="27"/>
      <c r="I13" s="27"/>
      <c r="J13" s="73"/>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8"/>
      <c r="AK13" s="58"/>
      <c r="AL13" s="58"/>
      <c r="AM13" s="58"/>
      <c r="AN13" s="58"/>
      <c r="AO13" s="58"/>
      <c r="AP13" s="58"/>
      <c r="AQ13" s="58"/>
      <c r="AR13" s="58"/>
      <c r="AS13" s="58"/>
      <c r="AT13" s="58"/>
      <c r="AU13" s="58"/>
      <c r="AV13" s="58"/>
      <c r="AW13" s="58"/>
      <c r="AX13" s="58"/>
      <c r="AY13" s="58"/>
      <c r="AZ13" s="58"/>
      <c r="BA13" s="58"/>
      <c r="BB13" s="58"/>
      <c r="BC13" s="58"/>
      <c r="BD13" s="58"/>
      <c r="BE13" s="58"/>
      <c r="BF13" s="58"/>
      <c r="BG13" s="58"/>
      <c r="BH13" s="58"/>
      <c r="BI13" s="58"/>
      <c r="BJ13" s="58"/>
      <c r="BK13" s="58"/>
      <c r="BL13" s="58"/>
      <c r="BM13" s="58"/>
      <c r="BN13" s="58"/>
      <c r="BO13" s="58"/>
      <c r="BP13" s="58"/>
      <c r="BQ13" s="58"/>
      <c r="BR13" s="58"/>
      <c r="BS13" s="58"/>
      <c r="BT13" s="58"/>
    </row>
    <row r="14" spans="1:72">
      <c r="A14" s="22"/>
      <c r="B14" s="78"/>
      <c r="C14" s="78"/>
      <c r="D14" s="58" t="s">
        <v>1258</v>
      </c>
      <c r="E14" s="27">
        <v>2022</v>
      </c>
      <c r="F14" s="27">
        <f>Assumption!C15</f>
        <v>2024</v>
      </c>
      <c r="G14" s="27">
        <f>Assumption!D15</f>
        <v>2025</v>
      </c>
      <c r="H14" s="27">
        <f>Assumption!E15</f>
        <v>2026</v>
      </c>
      <c r="I14" s="27">
        <f>Assumption!F15</f>
        <v>2027</v>
      </c>
      <c r="J14" s="27">
        <f>Assumption!G15</f>
        <v>2028</v>
      </c>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8"/>
      <c r="BN14" s="58"/>
      <c r="BO14" s="58"/>
      <c r="BP14" s="58"/>
      <c r="BQ14" s="58"/>
      <c r="BR14" s="58"/>
      <c r="BS14" s="58"/>
      <c r="BT14" s="58"/>
    </row>
    <row r="15" spans="1:72">
      <c r="A15" s="22"/>
      <c r="B15" s="78"/>
      <c r="C15" s="78"/>
      <c r="D15" s="58" t="s">
        <v>1256</v>
      </c>
      <c r="E15" s="79" t="e">
        <f>Assumption!#REF!</f>
        <v>#REF!</v>
      </c>
      <c r="F15" s="79">
        <f>Assumption!C17</f>
        <v>3.1E-2</v>
      </c>
      <c r="G15" s="79">
        <f>Assumption!D17</f>
        <v>2.7999999999999997E-2</v>
      </c>
      <c r="H15" s="79">
        <f>Assumption!E17</f>
        <v>4.0999999999999995E-2</v>
      </c>
      <c r="I15" s="79">
        <f>Assumption!F17</f>
        <v>3.4000000000000002E-2</v>
      </c>
      <c r="J15" s="79">
        <f>Assumption!G17</f>
        <v>3.5000000000000003E-2</v>
      </c>
      <c r="K15" s="58"/>
      <c r="L15" s="80">
        <f>M15</f>
        <v>1.028</v>
      </c>
      <c r="M15" s="80">
        <f>IFERROR((1+_xlfn.XLOOKUP(M$9,$E$14:$J$14,$E15:$J15))*M$6,0)</f>
        <v>1.028</v>
      </c>
      <c r="N15" s="80">
        <f t="shared" ref="N15:BT15" si="8">_xlfn.SINGLE(IFERROR((1+_xlfn.XLOOKUP(N$9,$E$14:$J$14,$E15:$J15))*N$6,0))</f>
        <v>1.028</v>
      </c>
      <c r="O15" s="80">
        <f t="shared" si="8"/>
        <v>1.028</v>
      </c>
      <c r="P15" s="80">
        <f t="shared" si="8"/>
        <v>1.028</v>
      </c>
      <c r="Q15" s="80">
        <f t="shared" si="8"/>
        <v>1.0409999999999999</v>
      </c>
      <c r="R15" s="80">
        <f t="shared" si="8"/>
        <v>1.0409999999999999</v>
      </c>
      <c r="S15" s="80">
        <f t="shared" si="8"/>
        <v>1.0409999999999999</v>
      </c>
      <c r="T15" s="80">
        <f t="shared" si="8"/>
        <v>1.0409999999999999</v>
      </c>
      <c r="U15" s="80">
        <f t="shared" si="8"/>
        <v>1.034</v>
      </c>
      <c r="V15" s="80">
        <f t="shared" si="8"/>
        <v>1.034</v>
      </c>
      <c r="W15" s="80">
        <f t="shared" si="8"/>
        <v>1.034</v>
      </c>
      <c r="X15" s="80">
        <f t="shared" si="8"/>
        <v>1.034</v>
      </c>
      <c r="Y15" s="80">
        <f t="shared" si="8"/>
        <v>1.0349999999999999</v>
      </c>
      <c r="Z15" s="80">
        <f t="shared" si="8"/>
        <v>1.0349999999999999</v>
      </c>
      <c r="AA15" s="80">
        <f t="shared" si="8"/>
        <v>1.0349999999999999</v>
      </c>
      <c r="AB15" s="80">
        <f t="shared" si="8"/>
        <v>1.0349999999999999</v>
      </c>
      <c r="AC15" s="80">
        <f t="shared" si="8"/>
        <v>0</v>
      </c>
      <c r="AD15" s="80">
        <f t="shared" si="8"/>
        <v>0</v>
      </c>
      <c r="AE15" s="80">
        <f t="shared" si="8"/>
        <v>0</v>
      </c>
      <c r="AF15" s="80">
        <f t="shared" si="8"/>
        <v>0</v>
      </c>
      <c r="AG15" s="80">
        <f t="shared" si="8"/>
        <v>0</v>
      </c>
      <c r="AH15" s="80">
        <f t="shared" si="8"/>
        <v>0</v>
      </c>
      <c r="AI15" s="80">
        <f t="shared" si="8"/>
        <v>0</v>
      </c>
      <c r="AJ15" s="80">
        <f t="shared" si="8"/>
        <v>0</v>
      </c>
      <c r="AK15" s="80">
        <f t="shared" si="8"/>
        <v>0</v>
      </c>
      <c r="AL15" s="80">
        <f t="shared" si="8"/>
        <v>0</v>
      </c>
      <c r="AM15" s="80">
        <f t="shared" si="8"/>
        <v>0</v>
      </c>
      <c r="AN15" s="80">
        <f t="shared" si="8"/>
        <v>0</v>
      </c>
      <c r="AO15" s="80">
        <f t="shared" si="8"/>
        <v>0</v>
      </c>
      <c r="AP15" s="80">
        <f t="shared" si="8"/>
        <v>0</v>
      </c>
      <c r="AQ15" s="80">
        <f t="shared" si="8"/>
        <v>0</v>
      </c>
      <c r="AR15" s="80">
        <f t="shared" si="8"/>
        <v>0</v>
      </c>
      <c r="AS15" s="80">
        <f t="shared" si="8"/>
        <v>0</v>
      </c>
      <c r="AT15" s="80">
        <f t="shared" si="8"/>
        <v>0</v>
      </c>
      <c r="AU15" s="80">
        <f t="shared" si="8"/>
        <v>0</v>
      </c>
      <c r="AV15" s="80">
        <f t="shared" si="8"/>
        <v>0</v>
      </c>
      <c r="AW15" s="80">
        <f t="shared" si="8"/>
        <v>0</v>
      </c>
      <c r="AX15" s="80">
        <f t="shared" si="8"/>
        <v>0</v>
      </c>
      <c r="AY15" s="80">
        <f t="shared" si="8"/>
        <v>0</v>
      </c>
      <c r="AZ15" s="80">
        <f t="shared" si="8"/>
        <v>0</v>
      </c>
      <c r="BA15" s="80">
        <f t="shared" si="8"/>
        <v>0</v>
      </c>
      <c r="BB15" s="80">
        <f t="shared" si="8"/>
        <v>0</v>
      </c>
      <c r="BC15" s="80">
        <f t="shared" si="8"/>
        <v>0</v>
      </c>
      <c r="BD15" s="80">
        <f t="shared" si="8"/>
        <v>0</v>
      </c>
      <c r="BE15" s="80">
        <f t="shared" si="8"/>
        <v>0</v>
      </c>
      <c r="BF15" s="80">
        <f t="shared" si="8"/>
        <v>0</v>
      </c>
      <c r="BG15" s="80">
        <f t="shared" si="8"/>
        <v>0</v>
      </c>
      <c r="BH15" s="80">
        <f t="shared" si="8"/>
        <v>0</v>
      </c>
      <c r="BI15" s="80">
        <f t="shared" si="8"/>
        <v>0</v>
      </c>
      <c r="BJ15" s="80">
        <f t="shared" si="8"/>
        <v>0</v>
      </c>
      <c r="BK15" s="80">
        <f t="shared" si="8"/>
        <v>0</v>
      </c>
      <c r="BL15" s="80">
        <f t="shared" si="8"/>
        <v>0</v>
      </c>
      <c r="BM15" s="80">
        <f t="shared" si="8"/>
        <v>0</v>
      </c>
      <c r="BN15" s="80">
        <f t="shared" si="8"/>
        <v>0</v>
      </c>
      <c r="BO15" s="80">
        <f t="shared" si="8"/>
        <v>0</v>
      </c>
      <c r="BP15" s="80">
        <f t="shared" si="8"/>
        <v>0</v>
      </c>
      <c r="BQ15" s="80">
        <f t="shared" si="8"/>
        <v>0</v>
      </c>
      <c r="BR15" s="80">
        <f t="shared" si="8"/>
        <v>0</v>
      </c>
      <c r="BS15" s="80">
        <f t="shared" si="8"/>
        <v>0</v>
      </c>
      <c r="BT15" s="80">
        <f t="shared" si="8"/>
        <v>0</v>
      </c>
    </row>
    <row r="16" spans="1:72">
      <c r="A16" s="22"/>
      <c r="B16" s="78"/>
      <c r="C16" s="78"/>
      <c r="D16" s="58"/>
      <c r="E16" s="79"/>
      <c r="F16" s="79"/>
      <c r="G16" s="79"/>
      <c r="H16" s="79"/>
      <c r="I16" s="79"/>
      <c r="J16" s="79"/>
      <c r="K16" s="58"/>
      <c r="L16" s="80">
        <f>M16</f>
        <v>1.028</v>
      </c>
      <c r="M16" s="80">
        <f>M15</f>
        <v>1.028</v>
      </c>
      <c r="N16" s="80">
        <f>IF(M$8=N$8,M16,M16*N15)</f>
        <v>1.0567839999999999</v>
      </c>
      <c r="O16" s="80">
        <f t="shared" ref="O16:BT16" si="9">IF(N$8=O$8,N16,N16*O15)</f>
        <v>1.0567839999999999</v>
      </c>
      <c r="P16" s="80">
        <f t="shared" si="9"/>
        <v>1.0567839999999999</v>
      </c>
      <c r="Q16" s="80">
        <f t="shared" si="9"/>
        <v>1.0567839999999999</v>
      </c>
      <c r="R16" s="80">
        <f t="shared" si="9"/>
        <v>1.1001121439999999</v>
      </c>
      <c r="S16" s="80">
        <f t="shared" si="9"/>
        <v>1.1001121439999999</v>
      </c>
      <c r="T16" s="80">
        <f t="shared" si="9"/>
        <v>1.1001121439999999</v>
      </c>
      <c r="U16" s="80">
        <f t="shared" si="9"/>
        <v>1.1001121439999999</v>
      </c>
      <c r="V16" s="80">
        <f t="shared" si="9"/>
        <v>1.1375159568959998</v>
      </c>
      <c r="W16" s="80">
        <f t="shared" si="9"/>
        <v>1.1375159568959998</v>
      </c>
      <c r="X16" s="80">
        <f t="shared" si="9"/>
        <v>1.1375159568959998</v>
      </c>
      <c r="Y16" s="80">
        <f t="shared" si="9"/>
        <v>1.1375159568959998</v>
      </c>
      <c r="Z16" s="80">
        <f t="shared" si="9"/>
        <v>1.1773290153873597</v>
      </c>
      <c r="AA16" s="80">
        <f t="shared" si="9"/>
        <v>1.1773290153873597</v>
      </c>
      <c r="AB16" s="80">
        <f t="shared" si="9"/>
        <v>1.1773290153873597</v>
      </c>
      <c r="AC16" s="80">
        <f t="shared" si="9"/>
        <v>0</v>
      </c>
      <c r="AD16" s="80">
        <f t="shared" si="9"/>
        <v>0</v>
      </c>
      <c r="AE16" s="80">
        <f t="shared" si="9"/>
        <v>0</v>
      </c>
      <c r="AF16" s="80">
        <f t="shared" si="9"/>
        <v>0</v>
      </c>
      <c r="AG16" s="80">
        <f t="shared" si="9"/>
        <v>0</v>
      </c>
      <c r="AH16" s="80">
        <f t="shared" si="9"/>
        <v>0</v>
      </c>
      <c r="AI16" s="80">
        <f t="shared" si="9"/>
        <v>0</v>
      </c>
      <c r="AJ16" s="80">
        <f t="shared" si="9"/>
        <v>0</v>
      </c>
      <c r="AK16" s="80">
        <f t="shared" si="9"/>
        <v>0</v>
      </c>
      <c r="AL16" s="80">
        <f t="shared" si="9"/>
        <v>0</v>
      </c>
      <c r="AM16" s="80">
        <f t="shared" si="9"/>
        <v>0</v>
      </c>
      <c r="AN16" s="80">
        <f t="shared" si="9"/>
        <v>0</v>
      </c>
      <c r="AO16" s="80">
        <f t="shared" si="9"/>
        <v>0</v>
      </c>
      <c r="AP16" s="80">
        <f t="shared" si="9"/>
        <v>0</v>
      </c>
      <c r="AQ16" s="80">
        <f t="shared" si="9"/>
        <v>0</v>
      </c>
      <c r="AR16" s="80">
        <f t="shared" si="9"/>
        <v>0</v>
      </c>
      <c r="AS16" s="80">
        <f t="shared" si="9"/>
        <v>0</v>
      </c>
      <c r="AT16" s="80">
        <f t="shared" si="9"/>
        <v>0</v>
      </c>
      <c r="AU16" s="80">
        <f t="shared" si="9"/>
        <v>0</v>
      </c>
      <c r="AV16" s="80">
        <f t="shared" si="9"/>
        <v>0</v>
      </c>
      <c r="AW16" s="80">
        <f t="shared" si="9"/>
        <v>0</v>
      </c>
      <c r="AX16" s="80">
        <f t="shared" si="9"/>
        <v>0</v>
      </c>
      <c r="AY16" s="80">
        <f t="shared" si="9"/>
        <v>0</v>
      </c>
      <c r="AZ16" s="80">
        <f t="shared" si="9"/>
        <v>0</v>
      </c>
      <c r="BA16" s="80">
        <f t="shared" si="9"/>
        <v>0</v>
      </c>
      <c r="BB16" s="80">
        <f t="shared" si="9"/>
        <v>0</v>
      </c>
      <c r="BC16" s="80">
        <f t="shared" si="9"/>
        <v>0</v>
      </c>
      <c r="BD16" s="80">
        <f t="shared" si="9"/>
        <v>0</v>
      </c>
      <c r="BE16" s="80">
        <f t="shared" si="9"/>
        <v>0</v>
      </c>
      <c r="BF16" s="80">
        <f t="shared" si="9"/>
        <v>0</v>
      </c>
      <c r="BG16" s="80">
        <f t="shared" si="9"/>
        <v>0</v>
      </c>
      <c r="BH16" s="80">
        <f t="shared" si="9"/>
        <v>0</v>
      </c>
      <c r="BI16" s="80">
        <f t="shared" si="9"/>
        <v>0</v>
      </c>
      <c r="BJ16" s="80">
        <f t="shared" si="9"/>
        <v>0</v>
      </c>
      <c r="BK16" s="80">
        <f t="shared" si="9"/>
        <v>0</v>
      </c>
      <c r="BL16" s="80">
        <f t="shared" si="9"/>
        <v>0</v>
      </c>
      <c r="BM16" s="80">
        <f t="shared" si="9"/>
        <v>0</v>
      </c>
      <c r="BN16" s="80">
        <f t="shared" si="9"/>
        <v>0</v>
      </c>
      <c r="BO16" s="80">
        <f t="shared" si="9"/>
        <v>0</v>
      </c>
      <c r="BP16" s="80">
        <f t="shared" si="9"/>
        <v>0</v>
      </c>
      <c r="BQ16" s="80">
        <f t="shared" si="9"/>
        <v>0</v>
      </c>
      <c r="BR16" s="80">
        <f t="shared" si="9"/>
        <v>0</v>
      </c>
      <c r="BS16" s="80">
        <f t="shared" si="9"/>
        <v>0</v>
      </c>
      <c r="BT16" s="80">
        <f t="shared" si="9"/>
        <v>0</v>
      </c>
    </row>
    <row r="17" spans="2:72">
      <c r="B17" s="78"/>
      <c r="C17" s="78"/>
      <c r="D17" s="58" t="s">
        <v>1257</v>
      </c>
      <c r="E17" s="79" t="e">
        <f>Assumption!#REF!</f>
        <v>#REF!</v>
      </c>
      <c r="F17" s="79">
        <f>Assumption!C18</f>
        <v>2.1000000000000001E-2</v>
      </c>
      <c r="G17" s="79">
        <f>Assumption!D18</f>
        <v>1.6E-2</v>
      </c>
      <c r="H17" s="79">
        <f>Assumption!E18</f>
        <v>0.02</v>
      </c>
      <c r="I17" s="79">
        <f>Assumption!F18</f>
        <v>1.7000000000000001E-2</v>
      </c>
      <c r="J17" s="79">
        <f>Assumption!G18</f>
        <v>1.8000000000000002E-2</v>
      </c>
      <c r="K17" s="58"/>
      <c r="L17" s="80">
        <f>M17</f>
        <v>1.016</v>
      </c>
      <c r="M17" s="80">
        <f>IFERROR((1+_xlfn.XLOOKUP(M$9,$E$14:$J$14,$E17:$J17))*M$6,0)</f>
        <v>1.016</v>
      </c>
      <c r="N17" s="80">
        <f t="shared" ref="N17:BT17" si="10">_xlfn.SINGLE(IFERROR((1+_xlfn.XLOOKUP(N$9,$E$14:$J$14,$E17:$J17))*N$6,0))</f>
        <v>1.016</v>
      </c>
      <c r="O17" s="80">
        <f t="shared" si="10"/>
        <v>1.016</v>
      </c>
      <c r="P17" s="80">
        <f t="shared" si="10"/>
        <v>1.016</v>
      </c>
      <c r="Q17" s="80">
        <f t="shared" si="10"/>
        <v>1.02</v>
      </c>
      <c r="R17" s="80">
        <f t="shared" si="10"/>
        <v>1.02</v>
      </c>
      <c r="S17" s="80">
        <f t="shared" si="10"/>
        <v>1.02</v>
      </c>
      <c r="T17" s="80">
        <f t="shared" si="10"/>
        <v>1.02</v>
      </c>
      <c r="U17" s="80">
        <f t="shared" si="10"/>
        <v>1.0169999999999999</v>
      </c>
      <c r="V17" s="80">
        <f t="shared" si="10"/>
        <v>1.0169999999999999</v>
      </c>
      <c r="W17" s="80">
        <f t="shared" si="10"/>
        <v>1.0169999999999999</v>
      </c>
      <c r="X17" s="80">
        <f t="shared" si="10"/>
        <v>1.0169999999999999</v>
      </c>
      <c r="Y17" s="80">
        <f t="shared" si="10"/>
        <v>1.018</v>
      </c>
      <c r="Z17" s="80">
        <f t="shared" si="10"/>
        <v>1.018</v>
      </c>
      <c r="AA17" s="80">
        <f t="shared" si="10"/>
        <v>1.018</v>
      </c>
      <c r="AB17" s="80">
        <f t="shared" si="10"/>
        <v>1.018</v>
      </c>
      <c r="AC17" s="80">
        <f t="shared" si="10"/>
        <v>0</v>
      </c>
      <c r="AD17" s="80">
        <f t="shared" si="10"/>
        <v>0</v>
      </c>
      <c r="AE17" s="80">
        <f t="shared" si="10"/>
        <v>0</v>
      </c>
      <c r="AF17" s="80">
        <f t="shared" si="10"/>
        <v>0</v>
      </c>
      <c r="AG17" s="80">
        <f t="shared" si="10"/>
        <v>0</v>
      </c>
      <c r="AH17" s="80">
        <f t="shared" si="10"/>
        <v>0</v>
      </c>
      <c r="AI17" s="80">
        <f t="shared" si="10"/>
        <v>0</v>
      </c>
      <c r="AJ17" s="80">
        <f t="shared" si="10"/>
        <v>0</v>
      </c>
      <c r="AK17" s="80">
        <f t="shared" si="10"/>
        <v>0</v>
      </c>
      <c r="AL17" s="80">
        <f t="shared" si="10"/>
        <v>0</v>
      </c>
      <c r="AM17" s="80">
        <f t="shared" si="10"/>
        <v>0</v>
      </c>
      <c r="AN17" s="80">
        <f t="shared" si="10"/>
        <v>0</v>
      </c>
      <c r="AO17" s="80">
        <f t="shared" si="10"/>
        <v>0</v>
      </c>
      <c r="AP17" s="80">
        <f t="shared" si="10"/>
        <v>0</v>
      </c>
      <c r="AQ17" s="80">
        <f t="shared" si="10"/>
        <v>0</v>
      </c>
      <c r="AR17" s="80">
        <f t="shared" si="10"/>
        <v>0</v>
      </c>
      <c r="AS17" s="80">
        <f t="shared" si="10"/>
        <v>0</v>
      </c>
      <c r="AT17" s="80">
        <f t="shared" si="10"/>
        <v>0</v>
      </c>
      <c r="AU17" s="80">
        <f t="shared" si="10"/>
        <v>0</v>
      </c>
      <c r="AV17" s="80">
        <f t="shared" si="10"/>
        <v>0</v>
      </c>
      <c r="AW17" s="80">
        <f t="shared" si="10"/>
        <v>0</v>
      </c>
      <c r="AX17" s="80">
        <f t="shared" si="10"/>
        <v>0</v>
      </c>
      <c r="AY17" s="80">
        <f t="shared" si="10"/>
        <v>0</v>
      </c>
      <c r="AZ17" s="80">
        <f t="shared" si="10"/>
        <v>0</v>
      </c>
      <c r="BA17" s="80">
        <f t="shared" si="10"/>
        <v>0</v>
      </c>
      <c r="BB17" s="80">
        <f t="shared" si="10"/>
        <v>0</v>
      </c>
      <c r="BC17" s="80">
        <f t="shared" si="10"/>
        <v>0</v>
      </c>
      <c r="BD17" s="80">
        <f t="shared" si="10"/>
        <v>0</v>
      </c>
      <c r="BE17" s="80">
        <f t="shared" si="10"/>
        <v>0</v>
      </c>
      <c r="BF17" s="80">
        <f t="shared" si="10"/>
        <v>0</v>
      </c>
      <c r="BG17" s="80">
        <f t="shared" si="10"/>
        <v>0</v>
      </c>
      <c r="BH17" s="80">
        <f t="shared" si="10"/>
        <v>0</v>
      </c>
      <c r="BI17" s="80">
        <f t="shared" si="10"/>
        <v>0</v>
      </c>
      <c r="BJ17" s="80">
        <f t="shared" si="10"/>
        <v>0</v>
      </c>
      <c r="BK17" s="80">
        <f t="shared" si="10"/>
        <v>0</v>
      </c>
      <c r="BL17" s="80">
        <f t="shared" si="10"/>
        <v>0</v>
      </c>
      <c r="BM17" s="80">
        <f t="shared" si="10"/>
        <v>0</v>
      </c>
      <c r="BN17" s="80">
        <f t="shared" si="10"/>
        <v>0</v>
      </c>
      <c r="BO17" s="80">
        <f t="shared" si="10"/>
        <v>0</v>
      </c>
      <c r="BP17" s="80">
        <f t="shared" si="10"/>
        <v>0</v>
      </c>
      <c r="BQ17" s="80">
        <f t="shared" si="10"/>
        <v>0</v>
      </c>
      <c r="BR17" s="80">
        <f t="shared" si="10"/>
        <v>0</v>
      </c>
      <c r="BS17" s="80">
        <f t="shared" si="10"/>
        <v>0</v>
      </c>
      <c r="BT17" s="80">
        <f t="shared" si="10"/>
        <v>0</v>
      </c>
    </row>
    <row r="18" spans="2:72">
      <c r="B18" s="78"/>
      <c r="C18" s="78"/>
      <c r="D18" s="58"/>
      <c r="E18" s="79"/>
      <c r="F18" s="79"/>
      <c r="G18" s="79"/>
      <c r="H18" s="79"/>
      <c r="I18" s="79"/>
      <c r="J18" s="79"/>
      <c r="K18" s="58"/>
      <c r="L18" s="80">
        <f>M18</f>
        <v>1.016</v>
      </c>
      <c r="M18" s="80">
        <f>M17</f>
        <v>1.016</v>
      </c>
      <c r="N18" s="80">
        <f>IF(M$8=N$8,M18,M18*N17)</f>
        <v>1.0322560000000001</v>
      </c>
      <c r="O18" s="80">
        <f t="shared" ref="O18:BT18" si="11">IF(N$8=O$8,N18,N18*O17)</f>
        <v>1.0322560000000001</v>
      </c>
      <c r="P18" s="80">
        <f t="shared" si="11"/>
        <v>1.0322560000000001</v>
      </c>
      <c r="Q18" s="80">
        <f t="shared" si="11"/>
        <v>1.0322560000000001</v>
      </c>
      <c r="R18" s="80">
        <f t="shared" si="11"/>
        <v>1.05290112</v>
      </c>
      <c r="S18" s="80">
        <f t="shared" si="11"/>
        <v>1.05290112</v>
      </c>
      <c r="T18" s="80">
        <f t="shared" si="11"/>
        <v>1.05290112</v>
      </c>
      <c r="U18" s="80">
        <f t="shared" si="11"/>
        <v>1.05290112</v>
      </c>
      <c r="V18" s="80">
        <f t="shared" si="11"/>
        <v>1.0708004390399999</v>
      </c>
      <c r="W18" s="80">
        <f t="shared" si="11"/>
        <v>1.0708004390399999</v>
      </c>
      <c r="X18" s="80">
        <f t="shared" si="11"/>
        <v>1.0708004390399999</v>
      </c>
      <c r="Y18" s="80">
        <f t="shared" si="11"/>
        <v>1.0708004390399999</v>
      </c>
      <c r="Z18" s="80">
        <f t="shared" si="11"/>
        <v>1.0900748469427199</v>
      </c>
      <c r="AA18" s="80">
        <f t="shared" si="11"/>
        <v>1.0900748469427199</v>
      </c>
      <c r="AB18" s="80">
        <f t="shared" si="11"/>
        <v>1.0900748469427199</v>
      </c>
      <c r="AC18" s="80">
        <f t="shared" si="11"/>
        <v>0</v>
      </c>
      <c r="AD18" s="80">
        <f t="shared" si="11"/>
        <v>0</v>
      </c>
      <c r="AE18" s="80">
        <f t="shared" si="11"/>
        <v>0</v>
      </c>
      <c r="AF18" s="80">
        <f t="shared" si="11"/>
        <v>0</v>
      </c>
      <c r="AG18" s="80">
        <f t="shared" si="11"/>
        <v>0</v>
      </c>
      <c r="AH18" s="80">
        <f t="shared" si="11"/>
        <v>0</v>
      </c>
      <c r="AI18" s="80">
        <f t="shared" si="11"/>
        <v>0</v>
      </c>
      <c r="AJ18" s="80">
        <f t="shared" si="11"/>
        <v>0</v>
      </c>
      <c r="AK18" s="80">
        <f t="shared" si="11"/>
        <v>0</v>
      </c>
      <c r="AL18" s="80">
        <f t="shared" si="11"/>
        <v>0</v>
      </c>
      <c r="AM18" s="80">
        <f t="shared" si="11"/>
        <v>0</v>
      </c>
      <c r="AN18" s="80">
        <f t="shared" si="11"/>
        <v>0</v>
      </c>
      <c r="AO18" s="80">
        <f t="shared" si="11"/>
        <v>0</v>
      </c>
      <c r="AP18" s="80">
        <f t="shared" si="11"/>
        <v>0</v>
      </c>
      <c r="AQ18" s="80">
        <f t="shared" si="11"/>
        <v>0</v>
      </c>
      <c r="AR18" s="80">
        <f t="shared" si="11"/>
        <v>0</v>
      </c>
      <c r="AS18" s="80">
        <f t="shared" si="11"/>
        <v>0</v>
      </c>
      <c r="AT18" s="80">
        <f t="shared" si="11"/>
        <v>0</v>
      </c>
      <c r="AU18" s="80">
        <f t="shared" si="11"/>
        <v>0</v>
      </c>
      <c r="AV18" s="80">
        <f t="shared" si="11"/>
        <v>0</v>
      </c>
      <c r="AW18" s="80">
        <f t="shared" si="11"/>
        <v>0</v>
      </c>
      <c r="AX18" s="80">
        <f t="shared" si="11"/>
        <v>0</v>
      </c>
      <c r="AY18" s="80">
        <f t="shared" si="11"/>
        <v>0</v>
      </c>
      <c r="AZ18" s="80">
        <f t="shared" si="11"/>
        <v>0</v>
      </c>
      <c r="BA18" s="80">
        <f t="shared" si="11"/>
        <v>0</v>
      </c>
      <c r="BB18" s="80">
        <f t="shared" si="11"/>
        <v>0</v>
      </c>
      <c r="BC18" s="80">
        <f t="shared" si="11"/>
        <v>0</v>
      </c>
      <c r="BD18" s="80">
        <f t="shared" si="11"/>
        <v>0</v>
      </c>
      <c r="BE18" s="80">
        <f t="shared" si="11"/>
        <v>0</v>
      </c>
      <c r="BF18" s="80">
        <f t="shared" si="11"/>
        <v>0</v>
      </c>
      <c r="BG18" s="80">
        <f t="shared" si="11"/>
        <v>0</v>
      </c>
      <c r="BH18" s="80">
        <f t="shared" si="11"/>
        <v>0</v>
      </c>
      <c r="BI18" s="80">
        <f t="shared" si="11"/>
        <v>0</v>
      </c>
      <c r="BJ18" s="80">
        <f t="shared" si="11"/>
        <v>0</v>
      </c>
      <c r="BK18" s="80">
        <f t="shared" si="11"/>
        <v>0</v>
      </c>
      <c r="BL18" s="80">
        <f t="shared" si="11"/>
        <v>0</v>
      </c>
      <c r="BM18" s="80">
        <f t="shared" si="11"/>
        <v>0</v>
      </c>
      <c r="BN18" s="80">
        <f t="shared" si="11"/>
        <v>0</v>
      </c>
      <c r="BO18" s="80">
        <f t="shared" si="11"/>
        <v>0</v>
      </c>
      <c r="BP18" s="80">
        <f t="shared" si="11"/>
        <v>0</v>
      </c>
      <c r="BQ18" s="80">
        <f t="shared" si="11"/>
        <v>0</v>
      </c>
      <c r="BR18" s="80">
        <f t="shared" si="11"/>
        <v>0</v>
      </c>
      <c r="BS18" s="80">
        <f t="shared" si="11"/>
        <v>0</v>
      </c>
      <c r="BT18" s="80">
        <f t="shared" si="11"/>
        <v>0</v>
      </c>
    </row>
    <row r="19" spans="2:72">
      <c r="B19" s="78"/>
      <c r="C19" s="78"/>
      <c r="D19" s="58" t="s">
        <v>1320</v>
      </c>
      <c r="E19" s="280"/>
      <c r="F19" s="280" t="e">
        <f>Assumption!#REF!</f>
        <v>#REF!</v>
      </c>
      <c r="G19" s="280" t="e">
        <f>((($J$19/$F$19)^(1/4)-1)+1)^1*$F$19</f>
        <v>#REF!</v>
      </c>
      <c r="H19" s="280" t="e">
        <f>((($J$19/$F$19)^(1/4)-1)+1)^2*$F$19</f>
        <v>#REF!</v>
      </c>
      <c r="I19" s="280" t="e">
        <f>((($J$19/$F$19)^(1/4)-1)+1)^3*$F$19</f>
        <v>#REF!</v>
      </c>
      <c r="J19" s="280">
        <v>30</v>
      </c>
      <c r="K19" s="58"/>
      <c r="L19" s="58"/>
      <c r="M19" s="260">
        <f>IFERROR((_xlfn.XLOOKUP(M$9,$E$14:$J$14,$E19:$J19))*M$6,0)</f>
        <v>0</v>
      </c>
      <c r="N19" s="260">
        <f t="shared" ref="N19:BT19" si="12">_xlfn.SINGLE(IFERROR((_xlfn.XLOOKUP(N$9,$E$14:$J$14,$E19:$J19))*N$6,0))</f>
        <v>0</v>
      </c>
      <c r="O19" s="260">
        <f t="shared" si="12"/>
        <v>0</v>
      </c>
      <c r="P19" s="260">
        <f t="shared" si="12"/>
        <v>0</v>
      </c>
      <c r="Q19" s="260">
        <f t="shared" si="12"/>
        <v>0</v>
      </c>
      <c r="R19" s="260">
        <f t="shared" si="12"/>
        <v>0</v>
      </c>
      <c r="S19" s="260">
        <f t="shared" si="12"/>
        <v>0</v>
      </c>
      <c r="T19" s="260">
        <f t="shared" si="12"/>
        <v>0</v>
      </c>
      <c r="U19" s="260">
        <f t="shared" si="12"/>
        <v>0</v>
      </c>
      <c r="V19" s="260">
        <f t="shared" si="12"/>
        <v>0</v>
      </c>
      <c r="W19" s="260">
        <f t="shared" si="12"/>
        <v>0</v>
      </c>
      <c r="X19" s="260">
        <f t="shared" si="12"/>
        <v>0</v>
      </c>
      <c r="Y19" s="260">
        <f t="shared" si="12"/>
        <v>30</v>
      </c>
      <c r="Z19" s="260">
        <f t="shared" si="12"/>
        <v>30</v>
      </c>
      <c r="AA19" s="260">
        <f t="shared" si="12"/>
        <v>30</v>
      </c>
      <c r="AB19" s="260">
        <f t="shared" si="12"/>
        <v>30</v>
      </c>
      <c r="AC19" s="260">
        <f t="shared" si="12"/>
        <v>0</v>
      </c>
      <c r="AD19" s="260">
        <f t="shared" si="12"/>
        <v>0</v>
      </c>
      <c r="AE19" s="260">
        <f t="shared" si="12"/>
        <v>0</v>
      </c>
      <c r="AF19" s="260">
        <f t="shared" si="12"/>
        <v>0</v>
      </c>
      <c r="AG19" s="260">
        <f t="shared" si="12"/>
        <v>0</v>
      </c>
      <c r="AH19" s="260">
        <f t="shared" si="12"/>
        <v>0</v>
      </c>
      <c r="AI19" s="260">
        <f t="shared" si="12"/>
        <v>0</v>
      </c>
      <c r="AJ19" s="260">
        <f t="shared" si="12"/>
        <v>0</v>
      </c>
      <c r="AK19" s="260">
        <f t="shared" si="12"/>
        <v>0</v>
      </c>
      <c r="AL19" s="260">
        <f t="shared" si="12"/>
        <v>0</v>
      </c>
      <c r="AM19" s="260">
        <f t="shared" si="12"/>
        <v>0</v>
      </c>
      <c r="AN19" s="260">
        <f t="shared" si="12"/>
        <v>0</v>
      </c>
      <c r="AO19" s="260">
        <f t="shared" si="12"/>
        <v>0</v>
      </c>
      <c r="AP19" s="260">
        <f t="shared" si="12"/>
        <v>0</v>
      </c>
      <c r="AQ19" s="260">
        <f t="shared" si="12"/>
        <v>0</v>
      </c>
      <c r="AR19" s="260">
        <f t="shared" si="12"/>
        <v>0</v>
      </c>
      <c r="AS19" s="260">
        <f t="shared" si="12"/>
        <v>0</v>
      </c>
      <c r="AT19" s="260">
        <f t="shared" si="12"/>
        <v>0</v>
      </c>
      <c r="AU19" s="260">
        <f t="shared" si="12"/>
        <v>0</v>
      </c>
      <c r="AV19" s="260">
        <f t="shared" si="12"/>
        <v>0</v>
      </c>
      <c r="AW19" s="260">
        <f t="shared" si="12"/>
        <v>0</v>
      </c>
      <c r="AX19" s="260">
        <f t="shared" si="12"/>
        <v>0</v>
      </c>
      <c r="AY19" s="260">
        <f t="shared" si="12"/>
        <v>0</v>
      </c>
      <c r="AZ19" s="260">
        <f t="shared" si="12"/>
        <v>0</v>
      </c>
      <c r="BA19" s="260">
        <f t="shared" si="12"/>
        <v>0</v>
      </c>
      <c r="BB19" s="260">
        <f t="shared" si="12"/>
        <v>0</v>
      </c>
      <c r="BC19" s="260">
        <f t="shared" si="12"/>
        <v>0</v>
      </c>
      <c r="BD19" s="260">
        <f t="shared" si="12"/>
        <v>0</v>
      </c>
      <c r="BE19" s="260">
        <f t="shared" si="12"/>
        <v>0</v>
      </c>
      <c r="BF19" s="260">
        <f t="shared" si="12"/>
        <v>0</v>
      </c>
      <c r="BG19" s="260">
        <f t="shared" si="12"/>
        <v>0</v>
      </c>
      <c r="BH19" s="260">
        <f t="shared" si="12"/>
        <v>0</v>
      </c>
      <c r="BI19" s="260">
        <f t="shared" si="12"/>
        <v>0</v>
      </c>
      <c r="BJ19" s="260">
        <f t="shared" si="12"/>
        <v>0</v>
      </c>
      <c r="BK19" s="260">
        <f t="shared" si="12"/>
        <v>0</v>
      </c>
      <c r="BL19" s="260">
        <f t="shared" si="12"/>
        <v>0</v>
      </c>
      <c r="BM19" s="260">
        <f t="shared" si="12"/>
        <v>0</v>
      </c>
      <c r="BN19" s="260">
        <f t="shared" si="12"/>
        <v>0</v>
      </c>
      <c r="BO19" s="260">
        <f t="shared" si="12"/>
        <v>0</v>
      </c>
      <c r="BP19" s="260">
        <f t="shared" si="12"/>
        <v>0</v>
      </c>
      <c r="BQ19" s="260">
        <f t="shared" si="12"/>
        <v>0</v>
      </c>
      <c r="BR19" s="260">
        <f t="shared" si="12"/>
        <v>0</v>
      </c>
      <c r="BS19" s="260">
        <f t="shared" si="12"/>
        <v>0</v>
      </c>
      <c r="BT19" s="260">
        <f t="shared" si="12"/>
        <v>0</v>
      </c>
    </row>
    <row r="20" spans="2:72">
      <c r="B20" s="78"/>
      <c r="C20" s="78"/>
      <c r="D20" s="58"/>
      <c r="E20" s="79"/>
      <c r="F20" s="79"/>
      <c r="G20" s="79"/>
      <c r="H20" s="79"/>
      <c r="I20" s="79"/>
      <c r="J20" s="280"/>
      <c r="K20" s="58"/>
      <c r="L20" s="58"/>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row>
    <row r="21" spans="2:72">
      <c r="B21" s="78"/>
      <c r="C21" s="78"/>
      <c r="D21" s="58" t="s">
        <v>109</v>
      </c>
      <c r="E21" s="79">
        <v>0.04</v>
      </c>
      <c r="F21" s="79"/>
      <c r="G21" s="79"/>
      <c r="H21" s="79"/>
      <c r="I21" s="79"/>
      <c r="J21" s="73"/>
      <c r="K21" s="58"/>
      <c r="L21" s="80">
        <f t="shared" ref="L21:M24" si="13">M21</f>
        <v>1</v>
      </c>
      <c r="M21" s="80">
        <f t="shared" si="13"/>
        <v>1</v>
      </c>
      <c r="N21" s="80">
        <f t="shared" ref="N21:V24" si="14">(1+$E21)^(N$8-1)*N$6</f>
        <v>1</v>
      </c>
      <c r="O21" s="80">
        <f t="shared" si="14"/>
        <v>1</v>
      </c>
      <c r="P21" s="80">
        <f t="shared" si="14"/>
        <v>1</v>
      </c>
      <c r="Q21" s="80">
        <f t="shared" si="14"/>
        <v>1</v>
      </c>
      <c r="R21" s="80">
        <f t="shared" si="14"/>
        <v>1.04</v>
      </c>
      <c r="S21" s="80">
        <f t="shared" si="14"/>
        <v>1.04</v>
      </c>
      <c r="T21" s="80">
        <f t="shared" si="14"/>
        <v>1.04</v>
      </c>
      <c r="U21" s="80">
        <f t="shared" si="14"/>
        <v>1.04</v>
      </c>
      <c r="V21" s="80">
        <f t="shared" si="14"/>
        <v>1.0816000000000001</v>
      </c>
      <c r="W21" s="80">
        <f t="shared" ref="W21:AF24" si="15">(1+$E21)^(W$8-1)*W$6</f>
        <v>1.0816000000000001</v>
      </c>
      <c r="X21" s="80">
        <f t="shared" si="15"/>
        <v>1.0816000000000001</v>
      </c>
      <c r="Y21" s="80">
        <f t="shared" si="15"/>
        <v>1.0816000000000001</v>
      </c>
      <c r="Z21" s="80">
        <f t="shared" si="15"/>
        <v>1.1248640000000001</v>
      </c>
      <c r="AA21" s="80">
        <f t="shared" si="15"/>
        <v>1.1248640000000001</v>
      </c>
      <c r="AB21" s="80">
        <f t="shared" si="15"/>
        <v>1.1248640000000001</v>
      </c>
      <c r="AC21" s="80">
        <f t="shared" si="15"/>
        <v>0</v>
      </c>
      <c r="AD21" s="80">
        <f t="shared" si="15"/>
        <v>0</v>
      </c>
      <c r="AE21" s="80">
        <f t="shared" si="15"/>
        <v>0</v>
      </c>
      <c r="AF21" s="80">
        <f t="shared" si="15"/>
        <v>0</v>
      </c>
      <c r="AG21" s="80">
        <f t="shared" ref="AG21:AP24" si="16">(1+$E21)^(AG$8-1)*AG$6</f>
        <v>0</v>
      </c>
      <c r="AH21" s="80">
        <f t="shared" si="16"/>
        <v>0</v>
      </c>
      <c r="AI21" s="80">
        <f t="shared" si="16"/>
        <v>0</v>
      </c>
      <c r="AJ21" s="80">
        <f t="shared" si="16"/>
        <v>0</v>
      </c>
      <c r="AK21" s="80">
        <f t="shared" si="16"/>
        <v>0</v>
      </c>
      <c r="AL21" s="80">
        <f t="shared" si="16"/>
        <v>0</v>
      </c>
      <c r="AM21" s="80">
        <f t="shared" si="16"/>
        <v>0</v>
      </c>
      <c r="AN21" s="80">
        <f t="shared" si="16"/>
        <v>0</v>
      </c>
      <c r="AO21" s="80">
        <f t="shared" si="16"/>
        <v>0</v>
      </c>
      <c r="AP21" s="80">
        <f t="shared" si="16"/>
        <v>0</v>
      </c>
      <c r="AQ21" s="80">
        <f t="shared" ref="AQ21:AZ24" si="17">(1+$E21)^(AQ$8-1)*AQ$6</f>
        <v>0</v>
      </c>
      <c r="AR21" s="80">
        <f t="shared" si="17"/>
        <v>0</v>
      </c>
      <c r="AS21" s="80">
        <f t="shared" si="17"/>
        <v>0</v>
      </c>
      <c r="AT21" s="80">
        <f t="shared" si="17"/>
        <v>0</v>
      </c>
      <c r="AU21" s="80">
        <f t="shared" si="17"/>
        <v>0</v>
      </c>
      <c r="AV21" s="80">
        <f t="shared" si="17"/>
        <v>0</v>
      </c>
      <c r="AW21" s="80">
        <f t="shared" si="17"/>
        <v>0</v>
      </c>
      <c r="AX21" s="80">
        <f t="shared" si="17"/>
        <v>0</v>
      </c>
      <c r="AY21" s="80">
        <f t="shared" si="17"/>
        <v>0</v>
      </c>
      <c r="AZ21" s="80">
        <f t="shared" si="17"/>
        <v>0</v>
      </c>
      <c r="BA21" s="80">
        <f t="shared" ref="BA21:BJ24" si="18">(1+$E21)^(BA$8-1)*BA$6</f>
        <v>0</v>
      </c>
      <c r="BB21" s="80">
        <f t="shared" si="18"/>
        <v>0</v>
      </c>
      <c r="BC21" s="80">
        <f t="shared" si="18"/>
        <v>0</v>
      </c>
      <c r="BD21" s="80">
        <f t="shared" si="18"/>
        <v>0</v>
      </c>
      <c r="BE21" s="80">
        <f t="shared" si="18"/>
        <v>0</v>
      </c>
      <c r="BF21" s="80">
        <f t="shared" si="18"/>
        <v>0</v>
      </c>
      <c r="BG21" s="80">
        <f t="shared" si="18"/>
        <v>0</v>
      </c>
      <c r="BH21" s="80">
        <f t="shared" si="18"/>
        <v>0</v>
      </c>
      <c r="BI21" s="80">
        <f t="shared" si="18"/>
        <v>0</v>
      </c>
      <c r="BJ21" s="80">
        <f t="shared" si="18"/>
        <v>0</v>
      </c>
      <c r="BK21" s="80">
        <f t="shared" ref="BK21:BT24" si="19">(1+$E21)^(BK$8-1)*BK$6</f>
        <v>0</v>
      </c>
      <c r="BL21" s="80">
        <f t="shared" si="19"/>
        <v>0</v>
      </c>
      <c r="BM21" s="80">
        <f t="shared" si="19"/>
        <v>0</v>
      </c>
      <c r="BN21" s="80">
        <f t="shared" si="19"/>
        <v>0</v>
      </c>
      <c r="BO21" s="80">
        <f t="shared" si="19"/>
        <v>0</v>
      </c>
      <c r="BP21" s="80">
        <f t="shared" si="19"/>
        <v>0</v>
      </c>
      <c r="BQ21" s="80">
        <f t="shared" si="19"/>
        <v>0</v>
      </c>
      <c r="BR21" s="80">
        <f t="shared" si="19"/>
        <v>0</v>
      </c>
      <c r="BS21" s="80">
        <f t="shared" si="19"/>
        <v>0</v>
      </c>
      <c r="BT21" s="80">
        <f t="shared" si="19"/>
        <v>0</v>
      </c>
    </row>
    <row r="22" spans="2:72">
      <c r="B22" s="78"/>
      <c r="C22" s="78"/>
      <c r="D22" s="58" t="s">
        <v>110</v>
      </c>
      <c r="E22" s="79">
        <v>0.03</v>
      </c>
      <c r="F22" s="79"/>
      <c r="G22" s="79"/>
      <c r="H22" s="79"/>
      <c r="I22" s="79"/>
      <c r="J22" s="73"/>
      <c r="K22" s="58"/>
      <c r="L22" s="80">
        <f t="shared" si="13"/>
        <v>1</v>
      </c>
      <c r="M22" s="80">
        <f t="shared" si="13"/>
        <v>1</v>
      </c>
      <c r="N22" s="80">
        <f t="shared" si="14"/>
        <v>1</v>
      </c>
      <c r="O22" s="80">
        <f t="shared" si="14"/>
        <v>1</v>
      </c>
      <c r="P22" s="80">
        <f t="shared" si="14"/>
        <v>1</v>
      </c>
      <c r="Q22" s="80">
        <f t="shared" si="14"/>
        <v>1</v>
      </c>
      <c r="R22" s="80">
        <f t="shared" si="14"/>
        <v>1.03</v>
      </c>
      <c r="S22" s="80">
        <f t="shared" si="14"/>
        <v>1.03</v>
      </c>
      <c r="T22" s="80">
        <f t="shared" si="14"/>
        <v>1.03</v>
      </c>
      <c r="U22" s="80">
        <f t="shared" si="14"/>
        <v>1.03</v>
      </c>
      <c r="V22" s="80">
        <f t="shared" si="14"/>
        <v>1.0609</v>
      </c>
      <c r="W22" s="80">
        <f t="shared" si="15"/>
        <v>1.0609</v>
      </c>
      <c r="X22" s="80">
        <f t="shared" si="15"/>
        <v>1.0609</v>
      </c>
      <c r="Y22" s="80">
        <f t="shared" si="15"/>
        <v>1.0609</v>
      </c>
      <c r="Z22" s="80">
        <f t="shared" si="15"/>
        <v>1.092727</v>
      </c>
      <c r="AA22" s="80">
        <f t="shared" si="15"/>
        <v>1.092727</v>
      </c>
      <c r="AB22" s="80">
        <f t="shared" si="15"/>
        <v>1.092727</v>
      </c>
      <c r="AC22" s="80">
        <f t="shared" si="15"/>
        <v>0</v>
      </c>
      <c r="AD22" s="80">
        <f t="shared" si="15"/>
        <v>0</v>
      </c>
      <c r="AE22" s="80">
        <f t="shared" si="15"/>
        <v>0</v>
      </c>
      <c r="AF22" s="80">
        <f t="shared" si="15"/>
        <v>0</v>
      </c>
      <c r="AG22" s="80">
        <f t="shared" si="16"/>
        <v>0</v>
      </c>
      <c r="AH22" s="80">
        <f t="shared" si="16"/>
        <v>0</v>
      </c>
      <c r="AI22" s="80">
        <f t="shared" si="16"/>
        <v>0</v>
      </c>
      <c r="AJ22" s="80">
        <f t="shared" si="16"/>
        <v>0</v>
      </c>
      <c r="AK22" s="80">
        <f t="shared" si="16"/>
        <v>0</v>
      </c>
      <c r="AL22" s="80">
        <f t="shared" si="16"/>
        <v>0</v>
      </c>
      <c r="AM22" s="80">
        <f t="shared" si="16"/>
        <v>0</v>
      </c>
      <c r="AN22" s="80">
        <f t="shared" si="16"/>
        <v>0</v>
      </c>
      <c r="AO22" s="80">
        <f t="shared" si="16"/>
        <v>0</v>
      </c>
      <c r="AP22" s="80">
        <f t="shared" si="16"/>
        <v>0</v>
      </c>
      <c r="AQ22" s="80">
        <f t="shared" si="17"/>
        <v>0</v>
      </c>
      <c r="AR22" s="80">
        <f t="shared" si="17"/>
        <v>0</v>
      </c>
      <c r="AS22" s="80">
        <f t="shared" si="17"/>
        <v>0</v>
      </c>
      <c r="AT22" s="80">
        <f t="shared" si="17"/>
        <v>0</v>
      </c>
      <c r="AU22" s="80">
        <f t="shared" si="17"/>
        <v>0</v>
      </c>
      <c r="AV22" s="80">
        <f t="shared" si="17"/>
        <v>0</v>
      </c>
      <c r="AW22" s="80">
        <f t="shared" si="17"/>
        <v>0</v>
      </c>
      <c r="AX22" s="80">
        <f t="shared" si="17"/>
        <v>0</v>
      </c>
      <c r="AY22" s="80">
        <f t="shared" si="17"/>
        <v>0</v>
      </c>
      <c r="AZ22" s="80">
        <f t="shared" si="17"/>
        <v>0</v>
      </c>
      <c r="BA22" s="80">
        <f t="shared" si="18"/>
        <v>0</v>
      </c>
      <c r="BB22" s="80">
        <f t="shared" si="18"/>
        <v>0</v>
      </c>
      <c r="BC22" s="80">
        <f t="shared" si="18"/>
        <v>0</v>
      </c>
      <c r="BD22" s="80">
        <f t="shared" si="18"/>
        <v>0</v>
      </c>
      <c r="BE22" s="80">
        <f t="shared" si="18"/>
        <v>0</v>
      </c>
      <c r="BF22" s="80">
        <f t="shared" si="18"/>
        <v>0</v>
      </c>
      <c r="BG22" s="80">
        <f t="shared" si="18"/>
        <v>0</v>
      </c>
      <c r="BH22" s="80">
        <f t="shared" si="18"/>
        <v>0</v>
      </c>
      <c r="BI22" s="80">
        <f t="shared" si="18"/>
        <v>0</v>
      </c>
      <c r="BJ22" s="80">
        <f t="shared" si="18"/>
        <v>0</v>
      </c>
      <c r="BK22" s="80">
        <f t="shared" si="19"/>
        <v>0</v>
      </c>
      <c r="BL22" s="80">
        <f t="shared" si="19"/>
        <v>0</v>
      </c>
      <c r="BM22" s="80">
        <f t="shared" si="19"/>
        <v>0</v>
      </c>
      <c r="BN22" s="80">
        <f t="shared" si="19"/>
        <v>0</v>
      </c>
      <c r="BO22" s="80">
        <f t="shared" si="19"/>
        <v>0</v>
      </c>
      <c r="BP22" s="80">
        <f t="shared" si="19"/>
        <v>0</v>
      </c>
      <c r="BQ22" s="80">
        <f t="shared" si="19"/>
        <v>0</v>
      </c>
      <c r="BR22" s="80">
        <f t="shared" si="19"/>
        <v>0</v>
      </c>
      <c r="BS22" s="80">
        <f t="shared" si="19"/>
        <v>0</v>
      </c>
      <c r="BT22" s="80">
        <f t="shared" si="19"/>
        <v>0</v>
      </c>
    </row>
    <row r="23" spans="2:72">
      <c r="B23" s="78"/>
      <c r="C23" s="78"/>
      <c r="D23" s="58" t="s">
        <v>111</v>
      </c>
      <c r="E23" s="79">
        <v>0.02</v>
      </c>
      <c r="F23" s="79"/>
      <c r="G23" s="79"/>
      <c r="H23" s="79"/>
      <c r="I23" s="79"/>
      <c r="J23" s="73"/>
      <c r="K23" s="58"/>
      <c r="L23" s="80">
        <f t="shared" si="13"/>
        <v>1</v>
      </c>
      <c r="M23" s="80">
        <f t="shared" si="13"/>
        <v>1</v>
      </c>
      <c r="N23" s="80">
        <f t="shared" si="14"/>
        <v>1</v>
      </c>
      <c r="O23" s="80">
        <f t="shared" si="14"/>
        <v>1</v>
      </c>
      <c r="P23" s="80">
        <f t="shared" si="14"/>
        <v>1</v>
      </c>
      <c r="Q23" s="80">
        <f t="shared" si="14"/>
        <v>1</v>
      </c>
      <c r="R23" s="80">
        <f t="shared" si="14"/>
        <v>1.02</v>
      </c>
      <c r="S23" s="80">
        <f t="shared" si="14"/>
        <v>1.02</v>
      </c>
      <c r="T23" s="80">
        <f t="shared" si="14"/>
        <v>1.02</v>
      </c>
      <c r="U23" s="80">
        <f t="shared" si="14"/>
        <v>1.02</v>
      </c>
      <c r="V23" s="80">
        <f t="shared" si="14"/>
        <v>1.0404</v>
      </c>
      <c r="W23" s="80">
        <f t="shared" si="15"/>
        <v>1.0404</v>
      </c>
      <c r="X23" s="80">
        <f t="shared" si="15"/>
        <v>1.0404</v>
      </c>
      <c r="Y23" s="80">
        <f t="shared" si="15"/>
        <v>1.0404</v>
      </c>
      <c r="Z23" s="80">
        <f t="shared" si="15"/>
        <v>1.0612079999999999</v>
      </c>
      <c r="AA23" s="80">
        <f t="shared" si="15"/>
        <v>1.0612079999999999</v>
      </c>
      <c r="AB23" s="80">
        <f t="shared" si="15"/>
        <v>1.0612079999999999</v>
      </c>
      <c r="AC23" s="80">
        <f t="shared" si="15"/>
        <v>0</v>
      </c>
      <c r="AD23" s="80">
        <f t="shared" si="15"/>
        <v>0</v>
      </c>
      <c r="AE23" s="80">
        <f t="shared" si="15"/>
        <v>0</v>
      </c>
      <c r="AF23" s="80">
        <f t="shared" si="15"/>
        <v>0</v>
      </c>
      <c r="AG23" s="80">
        <f t="shared" si="16"/>
        <v>0</v>
      </c>
      <c r="AH23" s="80">
        <f t="shared" si="16"/>
        <v>0</v>
      </c>
      <c r="AI23" s="80">
        <f t="shared" si="16"/>
        <v>0</v>
      </c>
      <c r="AJ23" s="80">
        <f t="shared" si="16"/>
        <v>0</v>
      </c>
      <c r="AK23" s="80">
        <f t="shared" si="16"/>
        <v>0</v>
      </c>
      <c r="AL23" s="80">
        <f t="shared" si="16"/>
        <v>0</v>
      </c>
      <c r="AM23" s="80">
        <f t="shared" si="16"/>
        <v>0</v>
      </c>
      <c r="AN23" s="80">
        <f t="shared" si="16"/>
        <v>0</v>
      </c>
      <c r="AO23" s="80">
        <f t="shared" si="16"/>
        <v>0</v>
      </c>
      <c r="AP23" s="80">
        <f t="shared" si="16"/>
        <v>0</v>
      </c>
      <c r="AQ23" s="80">
        <f t="shared" si="17"/>
        <v>0</v>
      </c>
      <c r="AR23" s="80">
        <f t="shared" si="17"/>
        <v>0</v>
      </c>
      <c r="AS23" s="80">
        <f t="shared" si="17"/>
        <v>0</v>
      </c>
      <c r="AT23" s="80">
        <f t="shared" si="17"/>
        <v>0</v>
      </c>
      <c r="AU23" s="80">
        <f t="shared" si="17"/>
        <v>0</v>
      </c>
      <c r="AV23" s="80">
        <f t="shared" si="17"/>
        <v>0</v>
      </c>
      <c r="AW23" s="80">
        <f t="shared" si="17"/>
        <v>0</v>
      </c>
      <c r="AX23" s="80">
        <f t="shared" si="17"/>
        <v>0</v>
      </c>
      <c r="AY23" s="80">
        <f t="shared" si="17"/>
        <v>0</v>
      </c>
      <c r="AZ23" s="80">
        <f t="shared" si="17"/>
        <v>0</v>
      </c>
      <c r="BA23" s="80">
        <f t="shared" si="18"/>
        <v>0</v>
      </c>
      <c r="BB23" s="80">
        <f t="shared" si="18"/>
        <v>0</v>
      </c>
      <c r="BC23" s="80">
        <f t="shared" si="18"/>
        <v>0</v>
      </c>
      <c r="BD23" s="80">
        <f t="shared" si="18"/>
        <v>0</v>
      </c>
      <c r="BE23" s="80">
        <f t="shared" si="18"/>
        <v>0</v>
      </c>
      <c r="BF23" s="80">
        <f t="shared" si="18"/>
        <v>0</v>
      </c>
      <c r="BG23" s="80">
        <f t="shared" si="18"/>
        <v>0</v>
      </c>
      <c r="BH23" s="80">
        <f t="shared" si="18"/>
        <v>0</v>
      </c>
      <c r="BI23" s="80">
        <f t="shared" si="18"/>
        <v>0</v>
      </c>
      <c r="BJ23" s="80">
        <f t="shared" si="18"/>
        <v>0</v>
      </c>
      <c r="BK23" s="80">
        <f t="shared" si="19"/>
        <v>0</v>
      </c>
      <c r="BL23" s="80">
        <f t="shared" si="19"/>
        <v>0</v>
      </c>
      <c r="BM23" s="80">
        <f t="shared" si="19"/>
        <v>0</v>
      </c>
      <c r="BN23" s="80">
        <f t="shared" si="19"/>
        <v>0</v>
      </c>
      <c r="BO23" s="80">
        <f t="shared" si="19"/>
        <v>0</v>
      </c>
      <c r="BP23" s="80">
        <f t="shared" si="19"/>
        <v>0</v>
      </c>
      <c r="BQ23" s="80">
        <f t="shared" si="19"/>
        <v>0</v>
      </c>
      <c r="BR23" s="80">
        <f t="shared" si="19"/>
        <v>0</v>
      </c>
      <c r="BS23" s="80">
        <f t="shared" si="19"/>
        <v>0</v>
      </c>
      <c r="BT23" s="80">
        <f t="shared" si="19"/>
        <v>0</v>
      </c>
    </row>
    <row r="24" spans="2:72">
      <c r="B24" s="78"/>
      <c r="C24" s="78"/>
      <c r="D24" s="58" t="s">
        <v>112</v>
      </c>
      <c r="E24" s="79">
        <v>0.01</v>
      </c>
      <c r="F24" s="79"/>
      <c r="G24" s="79"/>
      <c r="H24" s="79"/>
      <c r="I24" s="79"/>
      <c r="J24" s="73"/>
      <c r="K24" s="58"/>
      <c r="L24" s="80">
        <f t="shared" si="13"/>
        <v>1</v>
      </c>
      <c r="M24" s="80">
        <f t="shared" si="13"/>
        <v>1</v>
      </c>
      <c r="N24" s="80">
        <f t="shared" si="14"/>
        <v>1</v>
      </c>
      <c r="O24" s="80">
        <f t="shared" si="14"/>
        <v>1</v>
      </c>
      <c r="P24" s="80">
        <f t="shared" si="14"/>
        <v>1</v>
      </c>
      <c r="Q24" s="80">
        <f t="shared" si="14"/>
        <v>1</v>
      </c>
      <c r="R24" s="80">
        <f t="shared" si="14"/>
        <v>1.01</v>
      </c>
      <c r="S24" s="80">
        <f t="shared" si="14"/>
        <v>1.01</v>
      </c>
      <c r="T24" s="80">
        <f t="shared" si="14"/>
        <v>1.01</v>
      </c>
      <c r="U24" s="80">
        <f t="shared" si="14"/>
        <v>1.01</v>
      </c>
      <c r="V24" s="80">
        <f t="shared" si="14"/>
        <v>1.0201</v>
      </c>
      <c r="W24" s="80">
        <f t="shared" si="15"/>
        <v>1.0201</v>
      </c>
      <c r="X24" s="80">
        <f t="shared" si="15"/>
        <v>1.0201</v>
      </c>
      <c r="Y24" s="80">
        <f t="shared" si="15"/>
        <v>1.0201</v>
      </c>
      <c r="Z24" s="80">
        <f t="shared" si="15"/>
        <v>1.0303009999999999</v>
      </c>
      <c r="AA24" s="80">
        <f t="shared" si="15"/>
        <v>1.0303009999999999</v>
      </c>
      <c r="AB24" s="80">
        <f t="shared" si="15"/>
        <v>1.0303009999999999</v>
      </c>
      <c r="AC24" s="80">
        <f t="shared" si="15"/>
        <v>0</v>
      </c>
      <c r="AD24" s="80">
        <f t="shared" si="15"/>
        <v>0</v>
      </c>
      <c r="AE24" s="80">
        <f t="shared" si="15"/>
        <v>0</v>
      </c>
      <c r="AF24" s="80">
        <f t="shared" si="15"/>
        <v>0</v>
      </c>
      <c r="AG24" s="80">
        <f t="shared" si="16"/>
        <v>0</v>
      </c>
      <c r="AH24" s="80">
        <f t="shared" si="16"/>
        <v>0</v>
      </c>
      <c r="AI24" s="80">
        <f t="shared" si="16"/>
        <v>0</v>
      </c>
      <c r="AJ24" s="80">
        <f t="shared" si="16"/>
        <v>0</v>
      </c>
      <c r="AK24" s="80">
        <f t="shared" si="16"/>
        <v>0</v>
      </c>
      <c r="AL24" s="80">
        <f t="shared" si="16"/>
        <v>0</v>
      </c>
      <c r="AM24" s="80">
        <f t="shared" si="16"/>
        <v>0</v>
      </c>
      <c r="AN24" s="80">
        <f t="shared" si="16"/>
        <v>0</v>
      </c>
      <c r="AO24" s="80">
        <f t="shared" si="16"/>
        <v>0</v>
      </c>
      <c r="AP24" s="80">
        <f t="shared" si="16"/>
        <v>0</v>
      </c>
      <c r="AQ24" s="80">
        <f t="shared" si="17"/>
        <v>0</v>
      </c>
      <c r="AR24" s="80">
        <f t="shared" si="17"/>
        <v>0</v>
      </c>
      <c r="AS24" s="80">
        <f t="shared" si="17"/>
        <v>0</v>
      </c>
      <c r="AT24" s="80">
        <f t="shared" si="17"/>
        <v>0</v>
      </c>
      <c r="AU24" s="80">
        <f t="shared" si="17"/>
        <v>0</v>
      </c>
      <c r="AV24" s="80">
        <f t="shared" si="17"/>
        <v>0</v>
      </c>
      <c r="AW24" s="80">
        <f t="shared" si="17"/>
        <v>0</v>
      </c>
      <c r="AX24" s="80">
        <f t="shared" si="17"/>
        <v>0</v>
      </c>
      <c r="AY24" s="80">
        <f t="shared" si="17"/>
        <v>0</v>
      </c>
      <c r="AZ24" s="80">
        <f t="shared" si="17"/>
        <v>0</v>
      </c>
      <c r="BA24" s="80">
        <f t="shared" si="18"/>
        <v>0</v>
      </c>
      <c r="BB24" s="80">
        <f t="shared" si="18"/>
        <v>0</v>
      </c>
      <c r="BC24" s="80">
        <f t="shared" si="18"/>
        <v>0</v>
      </c>
      <c r="BD24" s="80">
        <f t="shared" si="18"/>
        <v>0</v>
      </c>
      <c r="BE24" s="80">
        <f t="shared" si="18"/>
        <v>0</v>
      </c>
      <c r="BF24" s="80">
        <f t="shared" si="18"/>
        <v>0</v>
      </c>
      <c r="BG24" s="80">
        <f t="shared" si="18"/>
        <v>0</v>
      </c>
      <c r="BH24" s="80">
        <f t="shared" si="18"/>
        <v>0</v>
      </c>
      <c r="BI24" s="80">
        <f t="shared" si="18"/>
        <v>0</v>
      </c>
      <c r="BJ24" s="80">
        <f t="shared" si="18"/>
        <v>0</v>
      </c>
      <c r="BK24" s="80">
        <f t="shared" si="19"/>
        <v>0</v>
      </c>
      <c r="BL24" s="80">
        <f t="shared" si="19"/>
        <v>0</v>
      </c>
      <c r="BM24" s="80">
        <f t="shared" si="19"/>
        <v>0</v>
      </c>
      <c r="BN24" s="80">
        <f t="shared" si="19"/>
        <v>0</v>
      </c>
      <c r="BO24" s="80">
        <f t="shared" si="19"/>
        <v>0</v>
      </c>
      <c r="BP24" s="80">
        <f t="shared" si="19"/>
        <v>0</v>
      </c>
      <c r="BQ24" s="80">
        <f t="shared" si="19"/>
        <v>0</v>
      </c>
      <c r="BR24" s="80">
        <f t="shared" si="19"/>
        <v>0</v>
      </c>
      <c r="BS24" s="80">
        <f t="shared" si="19"/>
        <v>0</v>
      </c>
      <c r="BT24" s="80">
        <f t="shared" si="19"/>
        <v>0</v>
      </c>
    </row>
    <row r="25" spans="2:72">
      <c r="B25" s="58"/>
      <c r="C25" s="58"/>
      <c r="D25" s="58"/>
      <c r="E25" s="81"/>
      <c r="F25" s="81"/>
      <c r="G25" s="81"/>
      <c r="H25" s="81"/>
      <c r="I25" s="81"/>
      <c r="J25" s="82"/>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96"/>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row>
    <row r="26" spans="2:72">
      <c r="B26" s="66" t="s">
        <v>84</v>
      </c>
      <c r="C26" s="66"/>
      <c r="D26" s="67"/>
      <c r="E26" s="68"/>
      <c r="F26" s="68"/>
      <c r="G26" s="68"/>
      <c r="H26" s="68"/>
      <c r="I26" s="68"/>
      <c r="J26" s="77"/>
      <c r="K26" s="67"/>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8"/>
      <c r="BI26" s="68"/>
      <c r="BJ26" s="68"/>
      <c r="BK26" s="68"/>
      <c r="BL26" s="68"/>
      <c r="BM26" s="68"/>
      <c r="BN26" s="68"/>
      <c r="BO26" s="68"/>
      <c r="BP26" s="68"/>
      <c r="BQ26" s="68"/>
      <c r="BR26" s="68"/>
      <c r="BS26" s="68"/>
      <c r="BT26" s="68"/>
    </row>
    <row r="27" spans="2:72">
      <c r="B27" s="78"/>
      <c r="C27" s="78"/>
      <c r="D27" s="58"/>
      <c r="E27" s="27"/>
      <c r="F27" s="27"/>
      <c r="G27" s="27"/>
      <c r="H27" s="27"/>
      <c r="I27" s="27"/>
      <c r="J27" s="73"/>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row>
    <row r="28" spans="2:72">
      <c r="B28" s="78"/>
      <c r="C28" s="78"/>
      <c r="D28" s="58" t="s">
        <v>1266</v>
      </c>
      <c r="E28" s="79">
        <v>0</v>
      </c>
      <c r="F28" s="79">
        <v>0</v>
      </c>
      <c r="G28" s="79" t="e">
        <f>Assumption!#REF!</f>
        <v>#REF!</v>
      </c>
      <c r="H28" s="79" t="e">
        <f>Assumption!#REF!</f>
        <v>#REF!</v>
      </c>
      <c r="I28" s="79" t="e">
        <f>Assumption!#REF!</f>
        <v>#REF!</v>
      </c>
      <c r="J28" s="79" t="e">
        <f>Assumption!#REF!</f>
        <v>#REF!</v>
      </c>
      <c r="K28" s="58"/>
      <c r="L28" s="80">
        <f>M28</f>
        <v>0</v>
      </c>
      <c r="M28" s="80">
        <f>IFERROR((1+_xlfn.XLOOKUP(M$9,$E$14:$J$14,$E28:$J28))*M$6,0)</f>
        <v>0</v>
      </c>
      <c r="N28" s="80">
        <f t="shared" ref="N28:BT28" si="20">_xlfn.SINGLE(IFERROR((1+_xlfn.XLOOKUP(N$9,$E$14:$J$14,$E28:$J28))*N$6,0))</f>
        <v>0</v>
      </c>
      <c r="O28" s="80">
        <f t="shared" si="20"/>
        <v>0</v>
      </c>
      <c r="P28" s="80">
        <f t="shared" si="20"/>
        <v>0</v>
      </c>
      <c r="Q28" s="80">
        <f t="shared" si="20"/>
        <v>0</v>
      </c>
      <c r="R28" s="80">
        <f t="shared" si="20"/>
        <v>0</v>
      </c>
      <c r="S28" s="80">
        <f t="shared" si="20"/>
        <v>0</v>
      </c>
      <c r="T28" s="80">
        <f t="shared" si="20"/>
        <v>0</v>
      </c>
      <c r="U28" s="80">
        <f t="shared" si="20"/>
        <v>0</v>
      </c>
      <c r="V28" s="80">
        <f t="shared" si="20"/>
        <v>0</v>
      </c>
      <c r="W28" s="80">
        <f t="shared" si="20"/>
        <v>0</v>
      </c>
      <c r="X28" s="80">
        <f t="shared" si="20"/>
        <v>0</v>
      </c>
      <c r="Y28" s="80">
        <f t="shared" si="20"/>
        <v>0</v>
      </c>
      <c r="Z28" s="80">
        <f t="shared" si="20"/>
        <v>0</v>
      </c>
      <c r="AA28" s="80">
        <f t="shared" si="20"/>
        <v>0</v>
      </c>
      <c r="AB28" s="80">
        <f t="shared" si="20"/>
        <v>0</v>
      </c>
      <c r="AC28" s="80">
        <f t="shared" si="20"/>
        <v>0</v>
      </c>
      <c r="AD28" s="80">
        <f t="shared" si="20"/>
        <v>0</v>
      </c>
      <c r="AE28" s="80">
        <f t="shared" si="20"/>
        <v>0</v>
      </c>
      <c r="AF28" s="80">
        <f t="shared" si="20"/>
        <v>0</v>
      </c>
      <c r="AG28" s="80">
        <f t="shared" si="20"/>
        <v>0</v>
      </c>
      <c r="AH28" s="80">
        <f t="shared" si="20"/>
        <v>0</v>
      </c>
      <c r="AI28" s="80">
        <f t="shared" si="20"/>
        <v>0</v>
      </c>
      <c r="AJ28" s="80">
        <f t="shared" si="20"/>
        <v>0</v>
      </c>
      <c r="AK28" s="80">
        <f t="shared" si="20"/>
        <v>0</v>
      </c>
      <c r="AL28" s="80">
        <f t="shared" si="20"/>
        <v>0</v>
      </c>
      <c r="AM28" s="80">
        <f t="shared" si="20"/>
        <v>0</v>
      </c>
      <c r="AN28" s="80">
        <f t="shared" si="20"/>
        <v>0</v>
      </c>
      <c r="AO28" s="80">
        <f t="shared" si="20"/>
        <v>0</v>
      </c>
      <c r="AP28" s="80">
        <f t="shared" si="20"/>
        <v>0</v>
      </c>
      <c r="AQ28" s="80">
        <f t="shared" si="20"/>
        <v>0</v>
      </c>
      <c r="AR28" s="80">
        <f t="shared" si="20"/>
        <v>0</v>
      </c>
      <c r="AS28" s="80">
        <f t="shared" si="20"/>
        <v>0</v>
      </c>
      <c r="AT28" s="80">
        <f t="shared" si="20"/>
        <v>0</v>
      </c>
      <c r="AU28" s="80">
        <f t="shared" si="20"/>
        <v>0</v>
      </c>
      <c r="AV28" s="80">
        <f t="shared" si="20"/>
        <v>0</v>
      </c>
      <c r="AW28" s="80">
        <f t="shared" si="20"/>
        <v>0</v>
      </c>
      <c r="AX28" s="80">
        <f t="shared" si="20"/>
        <v>0</v>
      </c>
      <c r="AY28" s="80">
        <f t="shared" si="20"/>
        <v>0</v>
      </c>
      <c r="AZ28" s="80">
        <f t="shared" si="20"/>
        <v>0</v>
      </c>
      <c r="BA28" s="80">
        <f t="shared" si="20"/>
        <v>0</v>
      </c>
      <c r="BB28" s="80">
        <f t="shared" si="20"/>
        <v>0</v>
      </c>
      <c r="BC28" s="80">
        <f t="shared" si="20"/>
        <v>0</v>
      </c>
      <c r="BD28" s="80">
        <f t="shared" si="20"/>
        <v>0</v>
      </c>
      <c r="BE28" s="80">
        <f t="shared" si="20"/>
        <v>0</v>
      </c>
      <c r="BF28" s="80">
        <f t="shared" si="20"/>
        <v>0</v>
      </c>
      <c r="BG28" s="80">
        <f t="shared" si="20"/>
        <v>0</v>
      </c>
      <c r="BH28" s="80">
        <f t="shared" si="20"/>
        <v>0</v>
      </c>
      <c r="BI28" s="80">
        <f t="shared" si="20"/>
        <v>0</v>
      </c>
      <c r="BJ28" s="80">
        <f t="shared" si="20"/>
        <v>0</v>
      </c>
      <c r="BK28" s="80">
        <f t="shared" si="20"/>
        <v>0</v>
      </c>
      <c r="BL28" s="80">
        <f t="shared" si="20"/>
        <v>0</v>
      </c>
      <c r="BM28" s="80">
        <f t="shared" si="20"/>
        <v>0</v>
      </c>
      <c r="BN28" s="80">
        <f t="shared" si="20"/>
        <v>0</v>
      </c>
      <c r="BO28" s="80">
        <f t="shared" si="20"/>
        <v>0</v>
      </c>
      <c r="BP28" s="80">
        <f t="shared" si="20"/>
        <v>0</v>
      </c>
      <c r="BQ28" s="80">
        <f t="shared" si="20"/>
        <v>0</v>
      </c>
      <c r="BR28" s="80">
        <f t="shared" si="20"/>
        <v>0</v>
      </c>
      <c r="BS28" s="80">
        <f t="shared" si="20"/>
        <v>0</v>
      </c>
      <c r="BT28" s="80">
        <f t="shared" si="20"/>
        <v>0</v>
      </c>
    </row>
    <row r="29" spans="2:72">
      <c r="B29" s="78"/>
      <c r="C29" s="78"/>
      <c r="D29" s="58"/>
      <c r="E29" s="79"/>
      <c r="F29" s="79"/>
      <c r="G29" s="79"/>
      <c r="H29" s="79"/>
      <c r="I29" s="79"/>
      <c r="J29" s="79"/>
      <c r="K29" s="58"/>
      <c r="L29" s="80">
        <f>M29</f>
        <v>0</v>
      </c>
      <c r="M29" s="80">
        <f>M28</f>
        <v>0</v>
      </c>
      <c r="N29" s="80">
        <f>IF(M$9=N$9,M29,M29*N28)</f>
        <v>0</v>
      </c>
      <c r="O29" s="80">
        <f t="shared" ref="O29:BT29" si="21">IF(N$9=O$9,N29,N29*O28)</f>
        <v>0</v>
      </c>
      <c r="P29" s="80">
        <f t="shared" si="21"/>
        <v>0</v>
      </c>
      <c r="Q29" s="80">
        <f t="shared" si="21"/>
        <v>0</v>
      </c>
      <c r="R29" s="80">
        <f t="shared" si="21"/>
        <v>0</v>
      </c>
      <c r="S29" s="80">
        <f t="shared" si="21"/>
        <v>0</v>
      </c>
      <c r="T29" s="80">
        <f t="shared" si="21"/>
        <v>0</v>
      </c>
      <c r="U29" s="80">
        <f t="shared" si="21"/>
        <v>0</v>
      </c>
      <c r="V29" s="80">
        <f t="shared" si="21"/>
        <v>0</v>
      </c>
      <c r="W29" s="80">
        <f t="shared" si="21"/>
        <v>0</v>
      </c>
      <c r="X29" s="80">
        <f t="shared" si="21"/>
        <v>0</v>
      </c>
      <c r="Y29" s="80">
        <f t="shared" si="21"/>
        <v>0</v>
      </c>
      <c r="Z29" s="80">
        <f t="shared" si="21"/>
        <v>0</v>
      </c>
      <c r="AA29" s="80">
        <f t="shared" si="21"/>
        <v>0</v>
      </c>
      <c r="AB29" s="80">
        <f t="shared" si="21"/>
        <v>0</v>
      </c>
      <c r="AC29" s="80">
        <f t="shared" si="21"/>
        <v>0</v>
      </c>
      <c r="AD29" s="80">
        <f t="shared" si="21"/>
        <v>0</v>
      </c>
      <c r="AE29" s="80">
        <f t="shared" si="21"/>
        <v>0</v>
      </c>
      <c r="AF29" s="80">
        <f t="shared" si="21"/>
        <v>0</v>
      </c>
      <c r="AG29" s="80">
        <f t="shared" si="21"/>
        <v>0</v>
      </c>
      <c r="AH29" s="80">
        <f t="shared" si="21"/>
        <v>0</v>
      </c>
      <c r="AI29" s="80">
        <f t="shared" si="21"/>
        <v>0</v>
      </c>
      <c r="AJ29" s="80">
        <f t="shared" si="21"/>
        <v>0</v>
      </c>
      <c r="AK29" s="80">
        <f t="shared" si="21"/>
        <v>0</v>
      </c>
      <c r="AL29" s="80">
        <f t="shared" si="21"/>
        <v>0</v>
      </c>
      <c r="AM29" s="80">
        <f t="shared" si="21"/>
        <v>0</v>
      </c>
      <c r="AN29" s="80">
        <f t="shared" si="21"/>
        <v>0</v>
      </c>
      <c r="AO29" s="80">
        <f t="shared" si="21"/>
        <v>0</v>
      </c>
      <c r="AP29" s="80">
        <f t="shared" si="21"/>
        <v>0</v>
      </c>
      <c r="AQ29" s="80">
        <f t="shared" si="21"/>
        <v>0</v>
      </c>
      <c r="AR29" s="80">
        <f t="shared" si="21"/>
        <v>0</v>
      </c>
      <c r="AS29" s="80">
        <f t="shared" si="21"/>
        <v>0</v>
      </c>
      <c r="AT29" s="80">
        <f t="shared" si="21"/>
        <v>0</v>
      </c>
      <c r="AU29" s="80">
        <f t="shared" si="21"/>
        <v>0</v>
      </c>
      <c r="AV29" s="80">
        <f t="shared" si="21"/>
        <v>0</v>
      </c>
      <c r="AW29" s="80">
        <f t="shared" si="21"/>
        <v>0</v>
      </c>
      <c r="AX29" s="80">
        <f t="shared" si="21"/>
        <v>0</v>
      </c>
      <c r="AY29" s="80">
        <f t="shared" si="21"/>
        <v>0</v>
      </c>
      <c r="AZ29" s="80">
        <f t="shared" si="21"/>
        <v>0</v>
      </c>
      <c r="BA29" s="80">
        <f t="shared" si="21"/>
        <v>0</v>
      </c>
      <c r="BB29" s="80">
        <f t="shared" si="21"/>
        <v>0</v>
      </c>
      <c r="BC29" s="80">
        <f t="shared" si="21"/>
        <v>0</v>
      </c>
      <c r="BD29" s="80">
        <f t="shared" si="21"/>
        <v>0</v>
      </c>
      <c r="BE29" s="80">
        <f t="shared" si="21"/>
        <v>0</v>
      </c>
      <c r="BF29" s="80">
        <f t="shared" si="21"/>
        <v>0</v>
      </c>
      <c r="BG29" s="80">
        <f t="shared" si="21"/>
        <v>0</v>
      </c>
      <c r="BH29" s="80">
        <f t="shared" si="21"/>
        <v>0</v>
      </c>
      <c r="BI29" s="80">
        <f t="shared" si="21"/>
        <v>0</v>
      </c>
      <c r="BJ29" s="80">
        <f t="shared" si="21"/>
        <v>0</v>
      </c>
      <c r="BK29" s="80">
        <f t="shared" si="21"/>
        <v>0</v>
      </c>
      <c r="BL29" s="80">
        <f t="shared" si="21"/>
        <v>0</v>
      </c>
      <c r="BM29" s="80">
        <f t="shared" si="21"/>
        <v>0</v>
      </c>
      <c r="BN29" s="80">
        <f t="shared" si="21"/>
        <v>0</v>
      </c>
      <c r="BO29" s="80">
        <f t="shared" si="21"/>
        <v>0</v>
      </c>
      <c r="BP29" s="80">
        <f t="shared" si="21"/>
        <v>0</v>
      </c>
      <c r="BQ29" s="80">
        <f t="shared" si="21"/>
        <v>0</v>
      </c>
      <c r="BR29" s="80">
        <f t="shared" si="21"/>
        <v>0</v>
      </c>
      <c r="BS29" s="80">
        <f t="shared" si="21"/>
        <v>0</v>
      </c>
      <c r="BT29" s="80">
        <f t="shared" si="21"/>
        <v>0</v>
      </c>
    </row>
    <row r="30" spans="2:72">
      <c r="B30" s="58"/>
      <c r="C30" s="58"/>
      <c r="D30" s="58"/>
      <c r="E30" s="81"/>
      <c r="F30" s="81"/>
      <c r="G30" s="81"/>
      <c r="H30" s="81"/>
      <c r="I30" s="81"/>
      <c r="J30" s="82"/>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c r="BS30" s="58"/>
      <c r="BT30" s="58"/>
    </row>
    <row r="31" spans="2:72">
      <c r="B31" s="66" t="s">
        <v>87</v>
      </c>
      <c r="C31" s="66"/>
      <c r="D31" s="67"/>
      <c r="E31" s="68"/>
      <c r="F31" s="68"/>
      <c r="G31" s="68"/>
      <c r="H31" s="68"/>
      <c r="I31" s="68"/>
      <c r="J31" s="77"/>
      <c r="K31" s="67"/>
      <c r="L31" s="68"/>
      <c r="M31" s="68"/>
      <c r="N31" s="68"/>
      <c r="O31" s="68"/>
      <c r="P31" s="68"/>
      <c r="Q31" s="68"/>
      <c r="R31" s="68"/>
      <c r="S31" s="68"/>
      <c r="T31" s="68"/>
      <c r="U31" s="68"/>
      <c r="V31" s="68"/>
      <c r="W31" s="68"/>
      <c r="X31" s="68"/>
      <c r="Y31" s="68"/>
      <c r="Z31" s="68"/>
      <c r="AA31" s="68"/>
      <c r="AB31" s="68"/>
      <c r="AC31" s="68"/>
      <c r="AD31" s="68"/>
      <c r="AE31" s="68"/>
      <c r="AF31" s="68"/>
      <c r="AG31" s="68"/>
      <c r="AH31" s="68"/>
      <c r="AI31" s="68"/>
      <c r="AJ31" s="68"/>
      <c r="AK31" s="68"/>
      <c r="AL31" s="68"/>
      <c r="AM31" s="68"/>
      <c r="AN31" s="68"/>
      <c r="AO31" s="68"/>
      <c r="AP31" s="68"/>
      <c r="AQ31" s="68"/>
      <c r="AR31" s="68"/>
      <c r="AS31" s="68"/>
      <c r="AT31" s="68"/>
      <c r="AU31" s="68"/>
      <c r="AV31" s="68"/>
      <c r="AW31" s="68"/>
      <c r="AX31" s="68"/>
      <c r="AY31" s="68"/>
      <c r="AZ31" s="68"/>
      <c r="BA31" s="68"/>
      <c r="BB31" s="68"/>
      <c r="BC31" s="68"/>
      <c r="BD31" s="68"/>
      <c r="BE31" s="68"/>
      <c r="BF31" s="68"/>
      <c r="BG31" s="68"/>
      <c r="BH31" s="68"/>
      <c r="BI31" s="68"/>
      <c r="BJ31" s="68"/>
      <c r="BK31" s="68"/>
      <c r="BL31" s="68"/>
      <c r="BM31" s="68"/>
      <c r="BN31" s="68"/>
      <c r="BO31" s="68"/>
      <c r="BP31" s="68"/>
      <c r="BQ31" s="68"/>
      <c r="BR31" s="68"/>
      <c r="BS31" s="68"/>
      <c r="BT31" s="68"/>
    </row>
    <row r="33" spans="4:72">
      <c r="D33" s="58" t="s">
        <v>1275</v>
      </c>
      <c r="E33" s="259"/>
      <c r="F33" s="259" t="e">
        <f>Assumption!#REF!</f>
        <v>#REF!</v>
      </c>
      <c r="G33" s="259" t="e">
        <f>Assumption!#REF!</f>
        <v>#REF!</v>
      </c>
      <c r="H33" s="259" t="e">
        <f>Assumption!#REF!</f>
        <v>#REF!</v>
      </c>
      <c r="I33" s="259" t="e">
        <f>Assumption!#REF!</f>
        <v>#REF!</v>
      </c>
      <c r="J33" s="259" t="e">
        <f>Assumption!#REF!</f>
        <v>#REF!</v>
      </c>
      <c r="K33" s="58"/>
      <c r="L33" s="58"/>
      <c r="M33" s="260">
        <f>IFERROR(_xlfn.XLOOKUP(M$9,$E$14:$J$14,$E33:$J33)*M$6,0)</f>
        <v>0</v>
      </c>
      <c r="N33" s="260">
        <f t="shared" ref="N33:BT34" si="22">_xlfn.SINGLE(IFERROR(_xlfn.XLOOKUP(N$9,$E$14:$J$14,$E33:$J33)*N$6,0))</f>
        <v>0</v>
      </c>
      <c r="O33" s="260">
        <f t="shared" si="22"/>
        <v>0</v>
      </c>
      <c r="P33" s="260">
        <f t="shared" si="22"/>
        <v>0</v>
      </c>
      <c r="Q33" s="260">
        <f t="shared" si="22"/>
        <v>0</v>
      </c>
      <c r="R33" s="260">
        <f t="shared" si="22"/>
        <v>0</v>
      </c>
      <c r="S33" s="260">
        <f t="shared" si="22"/>
        <v>0</v>
      </c>
      <c r="T33" s="260">
        <f t="shared" si="22"/>
        <v>0</v>
      </c>
      <c r="U33" s="260">
        <f t="shared" si="22"/>
        <v>0</v>
      </c>
      <c r="V33" s="260">
        <f t="shared" si="22"/>
        <v>0</v>
      </c>
      <c r="W33" s="260">
        <f t="shared" si="22"/>
        <v>0</v>
      </c>
      <c r="X33" s="260">
        <f t="shared" si="22"/>
        <v>0</v>
      </c>
      <c r="Y33" s="260">
        <f t="shared" si="22"/>
        <v>0</v>
      </c>
      <c r="Z33" s="260">
        <f t="shared" si="22"/>
        <v>0</v>
      </c>
      <c r="AA33" s="260">
        <f t="shared" si="22"/>
        <v>0</v>
      </c>
      <c r="AB33" s="260">
        <f t="shared" si="22"/>
        <v>0</v>
      </c>
      <c r="AC33" s="260">
        <f t="shared" si="22"/>
        <v>0</v>
      </c>
      <c r="AD33" s="260">
        <f t="shared" si="22"/>
        <v>0</v>
      </c>
      <c r="AE33" s="260">
        <f t="shared" si="22"/>
        <v>0</v>
      </c>
      <c r="AF33" s="260">
        <f t="shared" si="22"/>
        <v>0</v>
      </c>
      <c r="AG33" s="260">
        <f t="shared" si="22"/>
        <v>0</v>
      </c>
      <c r="AH33" s="260">
        <f t="shared" si="22"/>
        <v>0</v>
      </c>
      <c r="AI33" s="260">
        <f t="shared" si="22"/>
        <v>0</v>
      </c>
      <c r="AJ33" s="260">
        <f t="shared" si="22"/>
        <v>0</v>
      </c>
      <c r="AK33" s="260">
        <f t="shared" si="22"/>
        <v>0</v>
      </c>
      <c r="AL33" s="260">
        <f t="shared" si="22"/>
        <v>0</v>
      </c>
      <c r="AM33" s="260">
        <f t="shared" si="22"/>
        <v>0</v>
      </c>
      <c r="AN33" s="260">
        <f t="shared" si="22"/>
        <v>0</v>
      </c>
      <c r="AO33" s="260">
        <f t="shared" si="22"/>
        <v>0</v>
      </c>
      <c r="AP33" s="260">
        <f t="shared" si="22"/>
        <v>0</v>
      </c>
      <c r="AQ33" s="260">
        <f t="shared" si="22"/>
        <v>0</v>
      </c>
      <c r="AR33" s="260">
        <f t="shared" si="22"/>
        <v>0</v>
      </c>
      <c r="AS33" s="260">
        <f t="shared" si="22"/>
        <v>0</v>
      </c>
      <c r="AT33" s="260">
        <f t="shared" si="22"/>
        <v>0</v>
      </c>
      <c r="AU33" s="260">
        <f t="shared" si="22"/>
        <v>0</v>
      </c>
      <c r="AV33" s="260">
        <f t="shared" si="22"/>
        <v>0</v>
      </c>
      <c r="AW33" s="260">
        <f t="shared" si="22"/>
        <v>0</v>
      </c>
      <c r="AX33" s="260">
        <f t="shared" si="22"/>
        <v>0</v>
      </c>
      <c r="AY33" s="260">
        <f t="shared" si="22"/>
        <v>0</v>
      </c>
      <c r="AZ33" s="260">
        <f t="shared" si="22"/>
        <v>0</v>
      </c>
      <c r="BA33" s="260">
        <f t="shared" si="22"/>
        <v>0</v>
      </c>
      <c r="BB33" s="260">
        <f t="shared" si="22"/>
        <v>0</v>
      </c>
      <c r="BC33" s="260">
        <f t="shared" si="22"/>
        <v>0</v>
      </c>
      <c r="BD33" s="260">
        <f t="shared" si="22"/>
        <v>0</v>
      </c>
      <c r="BE33" s="260">
        <f t="shared" si="22"/>
        <v>0</v>
      </c>
      <c r="BF33" s="260">
        <f t="shared" si="22"/>
        <v>0</v>
      </c>
      <c r="BG33" s="260">
        <f t="shared" si="22"/>
        <v>0</v>
      </c>
      <c r="BH33" s="260">
        <f t="shared" si="22"/>
        <v>0</v>
      </c>
      <c r="BI33" s="260">
        <f t="shared" si="22"/>
        <v>0</v>
      </c>
      <c r="BJ33" s="260">
        <f t="shared" si="22"/>
        <v>0</v>
      </c>
      <c r="BK33" s="260">
        <f t="shared" si="22"/>
        <v>0</v>
      </c>
      <c r="BL33" s="260">
        <f t="shared" si="22"/>
        <v>0</v>
      </c>
      <c r="BM33" s="260">
        <f t="shared" si="22"/>
        <v>0</v>
      </c>
      <c r="BN33" s="260">
        <f t="shared" si="22"/>
        <v>0</v>
      </c>
      <c r="BO33" s="260">
        <f t="shared" si="22"/>
        <v>0</v>
      </c>
      <c r="BP33" s="260">
        <f t="shared" si="22"/>
        <v>0</v>
      </c>
      <c r="BQ33" s="260">
        <f t="shared" si="22"/>
        <v>0</v>
      </c>
      <c r="BR33" s="260">
        <f t="shared" si="22"/>
        <v>0</v>
      </c>
      <c r="BS33" s="260">
        <f t="shared" si="22"/>
        <v>0</v>
      </c>
      <c r="BT33" s="260">
        <f t="shared" si="22"/>
        <v>0</v>
      </c>
    </row>
    <row r="34" spans="4:72">
      <c r="D34" s="58" t="s">
        <v>1276</v>
      </c>
      <c r="E34" s="259"/>
      <c r="F34" s="259" t="e">
        <f>Assumption!#REF!</f>
        <v>#REF!</v>
      </c>
      <c r="G34" s="259" t="e">
        <f>F34</f>
        <v>#REF!</v>
      </c>
      <c r="H34" s="259" t="e">
        <f>G34</f>
        <v>#REF!</v>
      </c>
      <c r="I34" s="259" t="e">
        <f>H34</f>
        <v>#REF!</v>
      </c>
      <c r="J34" s="259" t="e">
        <f>I34</f>
        <v>#REF!</v>
      </c>
      <c r="K34" s="58"/>
      <c r="L34" s="58"/>
      <c r="M34" s="260">
        <f>IFERROR(_xlfn.XLOOKUP(M$9,$E$14:$J$14,$E34:$J34)*M$6,0)</f>
        <v>0</v>
      </c>
      <c r="N34" s="260">
        <f t="shared" si="22"/>
        <v>0</v>
      </c>
      <c r="O34" s="260">
        <f t="shared" si="22"/>
        <v>0</v>
      </c>
      <c r="P34" s="260">
        <f t="shared" si="22"/>
        <v>0</v>
      </c>
      <c r="Q34" s="260">
        <f t="shared" si="22"/>
        <v>0</v>
      </c>
      <c r="R34" s="260">
        <f t="shared" si="22"/>
        <v>0</v>
      </c>
      <c r="S34" s="260">
        <f t="shared" si="22"/>
        <v>0</v>
      </c>
      <c r="T34" s="260">
        <f t="shared" si="22"/>
        <v>0</v>
      </c>
      <c r="U34" s="260">
        <f t="shared" si="22"/>
        <v>0</v>
      </c>
      <c r="V34" s="260">
        <f t="shared" si="22"/>
        <v>0</v>
      </c>
      <c r="W34" s="260">
        <f t="shared" si="22"/>
        <v>0</v>
      </c>
      <c r="X34" s="260">
        <f t="shared" si="22"/>
        <v>0</v>
      </c>
      <c r="Y34" s="260">
        <f t="shared" si="22"/>
        <v>0</v>
      </c>
      <c r="Z34" s="260">
        <f t="shared" si="22"/>
        <v>0</v>
      </c>
      <c r="AA34" s="260">
        <f t="shared" si="22"/>
        <v>0</v>
      </c>
      <c r="AB34" s="260">
        <f t="shared" si="22"/>
        <v>0</v>
      </c>
      <c r="AC34" s="260">
        <f t="shared" si="22"/>
        <v>0</v>
      </c>
      <c r="AD34" s="260">
        <f t="shared" si="22"/>
        <v>0</v>
      </c>
      <c r="AE34" s="260">
        <f t="shared" si="22"/>
        <v>0</v>
      </c>
      <c r="AF34" s="260">
        <f t="shared" si="22"/>
        <v>0</v>
      </c>
      <c r="AG34" s="260">
        <f t="shared" si="22"/>
        <v>0</v>
      </c>
      <c r="AH34" s="260">
        <f t="shared" si="22"/>
        <v>0</v>
      </c>
      <c r="AI34" s="260">
        <f t="shared" si="22"/>
        <v>0</v>
      </c>
      <c r="AJ34" s="260">
        <f t="shared" si="22"/>
        <v>0</v>
      </c>
      <c r="AK34" s="260">
        <f t="shared" si="22"/>
        <v>0</v>
      </c>
      <c r="AL34" s="260">
        <f t="shared" si="22"/>
        <v>0</v>
      </c>
      <c r="AM34" s="260">
        <f t="shared" si="22"/>
        <v>0</v>
      </c>
      <c r="AN34" s="260">
        <f t="shared" si="22"/>
        <v>0</v>
      </c>
      <c r="AO34" s="260">
        <f t="shared" si="22"/>
        <v>0</v>
      </c>
      <c r="AP34" s="260">
        <f t="shared" si="22"/>
        <v>0</v>
      </c>
      <c r="AQ34" s="260">
        <f t="shared" si="22"/>
        <v>0</v>
      </c>
      <c r="AR34" s="260">
        <f t="shared" si="22"/>
        <v>0</v>
      </c>
      <c r="AS34" s="260">
        <f t="shared" si="22"/>
        <v>0</v>
      </c>
      <c r="AT34" s="260">
        <f t="shared" si="22"/>
        <v>0</v>
      </c>
      <c r="AU34" s="260">
        <f t="shared" si="22"/>
        <v>0</v>
      </c>
      <c r="AV34" s="260">
        <f t="shared" si="22"/>
        <v>0</v>
      </c>
      <c r="AW34" s="260">
        <f t="shared" si="22"/>
        <v>0</v>
      </c>
      <c r="AX34" s="260">
        <f t="shared" si="22"/>
        <v>0</v>
      </c>
      <c r="AY34" s="260">
        <f t="shared" si="22"/>
        <v>0</v>
      </c>
      <c r="AZ34" s="260">
        <f t="shared" si="22"/>
        <v>0</v>
      </c>
      <c r="BA34" s="260">
        <f t="shared" si="22"/>
        <v>0</v>
      </c>
      <c r="BB34" s="260">
        <f t="shared" si="22"/>
        <v>0</v>
      </c>
      <c r="BC34" s="260">
        <f t="shared" si="22"/>
        <v>0</v>
      </c>
      <c r="BD34" s="260">
        <f t="shared" si="22"/>
        <v>0</v>
      </c>
      <c r="BE34" s="260">
        <f t="shared" si="22"/>
        <v>0</v>
      </c>
      <c r="BF34" s="260">
        <f t="shared" si="22"/>
        <v>0</v>
      </c>
      <c r="BG34" s="260">
        <f t="shared" si="22"/>
        <v>0</v>
      </c>
      <c r="BH34" s="260">
        <f t="shared" si="22"/>
        <v>0</v>
      </c>
      <c r="BI34" s="260">
        <f t="shared" si="22"/>
        <v>0</v>
      </c>
      <c r="BJ34" s="260">
        <f t="shared" si="22"/>
        <v>0</v>
      </c>
      <c r="BK34" s="260">
        <f t="shared" si="22"/>
        <v>0</v>
      </c>
      <c r="BL34" s="260">
        <f t="shared" si="22"/>
        <v>0</v>
      </c>
      <c r="BM34" s="260">
        <f t="shared" si="22"/>
        <v>0</v>
      </c>
      <c r="BN34" s="260">
        <f t="shared" si="22"/>
        <v>0</v>
      </c>
      <c r="BO34" s="260">
        <f t="shared" si="22"/>
        <v>0</v>
      </c>
      <c r="BP34" s="260">
        <f t="shared" si="22"/>
        <v>0</v>
      </c>
      <c r="BQ34" s="260">
        <f t="shared" si="22"/>
        <v>0</v>
      </c>
      <c r="BR34" s="260">
        <f t="shared" si="22"/>
        <v>0</v>
      </c>
      <c r="BS34" s="260">
        <f t="shared" si="22"/>
        <v>0</v>
      </c>
      <c r="BT34" s="260">
        <f t="shared" si="22"/>
        <v>0</v>
      </c>
    </row>
    <row r="35" spans="4:72">
      <c r="D35" s="58" t="s">
        <v>1277</v>
      </c>
      <c r="E35" s="259"/>
      <c r="F35" s="259"/>
      <c r="G35" s="259"/>
      <c r="H35" s="259"/>
      <c r="I35" s="259"/>
      <c r="J35" s="259"/>
      <c r="K35" s="58"/>
      <c r="L35" s="58"/>
      <c r="M35" s="80">
        <f>IFERROR('Cash Flow'!J29/'Cash Flow'!E29-1,0)*M6</f>
        <v>0</v>
      </c>
      <c r="N35" s="80">
        <f>IFERROR('Cash Flow'!K29/'Cash Flow'!J29-1,0)*N6</f>
        <v>0</v>
      </c>
      <c r="O35" s="80">
        <f>IFERROR('Cash Flow'!L29/'Cash Flow'!K29-1,0)*O6</f>
        <v>0</v>
      </c>
      <c r="P35" s="80">
        <f>IFERROR('Cash Flow'!M29/'Cash Flow'!L29-1,0)*P6</f>
        <v>0</v>
      </c>
      <c r="Q35" s="80">
        <f>IFERROR('Cash Flow'!N29/'Cash Flow'!M29-1,0)*Q6</f>
        <v>0</v>
      </c>
      <c r="R35" s="80">
        <f>IFERROR('Cash Flow'!O29/'Cash Flow'!N29-1,0)*R6</f>
        <v>0</v>
      </c>
      <c r="S35" s="80">
        <f>IFERROR('Cash Flow'!P29/'Cash Flow'!O29-1,0)*S6</f>
        <v>0</v>
      </c>
      <c r="T35" s="80">
        <f>IFERROR('Cash Flow'!Q29/'Cash Flow'!P29-1,0)*T6</f>
        <v>0</v>
      </c>
      <c r="U35" s="80">
        <f>IFERROR('Cash Flow'!R29/'Cash Flow'!Q29-1,0)*U6</f>
        <v>0</v>
      </c>
      <c r="V35" s="80">
        <f>IFERROR('Cash Flow'!S29/'Cash Flow'!R29-1,0)*V6</f>
        <v>0</v>
      </c>
      <c r="W35" s="80">
        <f>IFERROR('Cash Flow'!T29/'Cash Flow'!S29-1,0)*W6</f>
        <v>0</v>
      </c>
      <c r="X35" s="80">
        <f>IFERROR('Cash Flow'!U29/'Cash Flow'!T29-1,0)*X6</f>
        <v>0</v>
      </c>
      <c r="Y35" s="80">
        <f>IFERROR('Cash Flow'!V29/'Cash Flow'!U29-1,0)*Y6</f>
        <v>0</v>
      </c>
      <c r="Z35" s="80">
        <f>IFERROR('Cash Flow'!W29/'Cash Flow'!V29-1,0)*Z6</f>
        <v>0</v>
      </c>
      <c r="AA35" s="80">
        <f>IFERROR('Cash Flow'!X29/'Cash Flow'!W29-1,0)*AA6</f>
        <v>0</v>
      </c>
      <c r="AB35" s="80">
        <f>IFERROR('Cash Flow'!Y29/'Cash Flow'!X29-1,0)*AB6</f>
        <v>0</v>
      </c>
      <c r="AC35" s="80">
        <f>IFERROR('Cash Flow'!Z29/'Cash Flow'!Y29-1,0)*AC6</f>
        <v>0</v>
      </c>
      <c r="AD35" s="80">
        <f>IFERROR('Cash Flow'!AA29/'Cash Flow'!Z29-1,0)*AD6</f>
        <v>0</v>
      </c>
      <c r="AE35" s="80">
        <f>IFERROR('Cash Flow'!AB29/'Cash Flow'!AA29-1,0)*AE6</f>
        <v>0</v>
      </c>
      <c r="AF35" s="80">
        <f>IFERROR('Cash Flow'!AC29/'Cash Flow'!AB29-1,0)*AF6</f>
        <v>0</v>
      </c>
      <c r="AG35" s="80">
        <f>IFERROR('Cash Flow'!AD29/'Cash Flow'!AC29-1,0)*AG6</f>
        <v>0</v>
      </c>
      <c r="AH35" s="80">
        <f>IFERROR('Cash Flow'!AE29/'Cash Flow'!AD29-1,0)*AH6</f>
        <v>0</v>
      </c>
      <c r="AI35" s="80">
        <f>IFERROR('Cash Flow'!AF29/'Cash Flow'!AE29-1,0)*AI6</f>
        <v>0</v>
      </c>
      <c r="AJ35" s="80">
        <f>IFERROR('Cash Flow'!AG29/'Cash Flow'!AF29-1,0)*AJ6</f>
        <v>0</v>
      </c>
      <c r="AK35" s="80">
        <f>IFERROR('Cash Flow'!AH29/'Cash Flow'!AG29-1,0)*AK6</f>
        <v>0</v>
      </c>
      <c r="AL35" s="80">
        <f>IFERROR('Cash Flow'!AI29/'Cash Flow'!AH29-1,0)*AL6</f>
        <v>0</v>
      </c>
      <c r="AM35" s="80">
        <f>IFERROR('Cash Flow'!AJ29/'Cash Flow'!AI29-1,0)*AM6</f>
        <v>0</v>
      </c>
      <c r="AN35" s="80">
        <f>IFERROR('Cash Flow'!AK29/'Cash Flow'!AJ29-1,0)*AN6</f>
        <v>0</v>
      </c>
      <c r="AO35" s="80">
        <f>IFERROR('Cash Flow'!AL29/'Cash Flow'!AK29-1,0)*AO6</f>
        <v>0</v>
      </c>
      <c r="AP35" s="80">
        <f>IFERROR('Cash Flow'!AM29/'Cash Flow'!AL29-1,0)*AP6</f>
        <v>0</v>
      </c>
      <c r="AQ35" s="80">
        <f>IFERROR('Cash Flow'!AN29/'Cash Flow'!AM29-1,0)*AQ6</f>
        <v>0</v>
      </c>
      <c r="AR35" s="80">
        <f>IFERROR('Cash Flow'!AO29/'Cash Flow'!AN29-1,0)*AR6</f>
        <v>0</v>
      </c>
      <c r="AS35" s="80">
        <f>IFERROR('Cash Flow'!AP29/'Cash Flow'!AO29-1,0)*AS6</f>
        <v>0</v>
      </c>
      <c r="AT35" s="80">
        <f>IFERROR('Cash Flow'!AQ29/'Cash Flow'!AP29-1,0)*AT6</f>
        <v>0</v>
      </c>
      <c r="AU35" s="80">
        <f>IFERROR('Cash Flow'!AR29/'Cash Flow'!AQ29-1,0)*AU6</f>
        <v>0</v>
      </c>
      <c r="AV35" s="80">
        <f>IFERROR('Cash Flow'!AS29/'Cash Flow'!AR29-1,0)*AV6</f>
        <v>0</v>
      </c>
      <c r="AW35" s="80">
        <f>IFERROR('Cash Flow'!AT29/'Cash Flow'!AS29-1,0)*AW6</f>
        <v>0</v>
      </c>
      <c r="AX35" s="80">
        <f>IFERROR('Cash Flow'!AU29/'Cash Flow'!AT29-1,0)*AX6</f>
        <v>0</v>
      </c>
      <c r="AY35" s="80">
        <f>IFERROR('Cash Flow'!AV29/'Cash Flow'!AU29-1,0)*AY6</f>
        <v>0</v>
      </c>
      <c r="AZ35" s="80">
        <f>IFERROR('Cash Flow'!AW29/'Cash Flow'!AV29-1,0)*AZ6</f>
        <v>0</v>
      </c>
      <c r="BA35" s="80">
        <f>IFERROR('Cash Flow'!AX29/'Cash Flow'!AW29-1,0)*BA6</f>
        <v>0</v>
      </c>
      <c r="BB35" s="80">
        <f>IFERROR('Cash Flow'!AY29/'Cash Flow'!AX29-1,0)*BB6</f>
        <v>0</v>
      </c>
      <c r="BC35" s="80">
        <f>IFERROR('Cash Flow'!AZ29/'Cash Flow'!AY29-1,0)*BC6</f>
        <v>0</v>
      </c>
      <c r="BD35" s="80">
        <f>IFERROR('Cash Flow'!BA29/'Cash Flow'!AZ29-1,0)*BD6</f>
        <v>0</v>
      </c>
      <c r="BE35" s="80">
        <f>IFERROR('Cash Flow'!BB29/'Cash Flow'!BA29-1,0)*BE6</f>
        <v>0</v>
      </c>
      <c r="BF35" s="80">
        <f>IFERROR('Cash Flow'!BC29/'Cash Flow'!BB29-1,0)*BF6</f>
        <v>0</v>
      </c>
      <c r="BG35" s="80">
        <f>IFERROR('Cash Flow'!BD29/'Cash Flow'!BC29-1,0)*BG6</f>
        <v>0</v>
      </c>
      <c r="BH35" s="80">
        <f>IFERROR('Cash Flow'!BE29/'Cash Flow'!BD29-1,0)*BH6</f>
        <v>0</v>
      </c>
      <c r="BI35" s="80">
        <f>IFERROR('Cash Flow'!BF29/'Cash Flow'!BE29-1,0)*BI6</f>
        <v>0</v>
      </c>
      <c r="BJ35" s="80">
        <f>IFERROR('Cash Flow'!BG29/'Cash Flow'!BF29-1,0)*BJ6</f>
        <v>0</v>
      </c>
      <c r="BK35" s="80">
        <f>IFERROR('Cash Flow'!BH29/'Cash Flow'!BG29-1,0)*BK6</f>
        <v>0</v>
      </c>
      <c r="BL35" s="80">
        <f>IFERROR('Cash Flow'!BI29/'Cash Flow'!BH29-1,0)*BL6</f>
        <v>0</v>
      </c>
      <c r="BM35" s="80">
        <f>IFERROR('Cash Flow'!BJ29/'Cash Flow'!BI29-1,0)*BM6</f>
        <v>0</v>
      </c>
      <c r="BN35" s="80">
        <f>IFERROR('Cash Flow'!BK29/'Cash Flow'!BJ29-1,0)*BN6</f>
        <v>0</v>
      </c>
      <c r="BO35" s="80">
        <f>IFERROR('Cash Flow'!BL29/'Cash Flow'!BK29-1,0)*BO6</f>
        <v>0</v>
      </c>
      <c r="BP35" s="80">
        <f>IFERROR('Cash Flow'!BM29/'Cash Flow'!BL29-1,0)*BP6</f>
        <v>0</v>
      </c>
      <c r="BQ35" s="80">
        <f>IFERROR('Cash Flow'!BN29/'Cash Flow'!BM29-1,0)*BQ6</f>
        <v>0</v>
      </c>
      <c r="BR35" s="80">
        <f>IFERROR('Cash Flow'!BO29/'Cash Flow'!BN29-1,0)*BR6</f>
        <v>0</v>
      </c>
      <c r="BS35" s="80">
        <f>IFERROR('Cash Flow'!BP29/'Cash Flow'!BO29-1,0)*BS6</f>
        <v>0</v>
      </c>
      <c r="BT35" s="80">
        <f>IFERROR('Cash Flow'!BQ29/'Cash Flow'!BP29-1,0)*BT6</f>
        <v>0</v>
      </c>
    </row>
    <row r="36" spans="4:72">
      <c r="D36" s="58" t="s">
        <v>1324</v>
      </c>
      <c r="E36" s="259"/>
      <c r="F36" s="259" t="e">
        <f>Assumption!#REF!</f>
        <v>#REF!</v>
      </c>
      <c r="G36" s="259" t="e">
        <f>F36</f>
        <v>#REF!</v>
      </c>
      <c r="H36" s="259" t="e">
        <f>G36</f>
        <v>#REF!</v>
      </c>
      <c r="I36" s="259" t="e">
        <f>H36</f>
        <v>#REF!</v>
      </c>
      <c r="J36" s="259" t="e">
        <f>I36</f>
        <v>#REF!</v>
      </c>
      <c r="K36" s="58"/>
      <c r="L36" s="58"/>
      <c r="M36" s="260">
        <f>IFERROR(_xlfn.XLOOKUP(M$9,$E$14:$J$14,$E36:$J36)*M$6,0)</f>
        <v>0</v>
      </c>
      <c r="N36" s="260">
        <f t="shared" ref="N36:BT36" si="23">_xlfn.SINGLE(IFERROR(_xlfn.XLOOKUP(N$9,$E$14:$J$14,$E36:$J36)*N$6,0))</f>
        <v>0</v>
      </c>
      <c r="O36" s="260">
        <f t="shared" si="23"/>
        <v>0</v>
      </c>
      <c r="P36" s="260">
        <f t="shared" si="23"/>
        <v>0</v>
      </c>
      <c r="Q36" s="260">
        <f t="shared" si="23"/>
        <v>0</v>
      </c>
      <c r="R36" s="260">
        <f t="shared" si="23"/>
        <v>0</v>
      </c>
      <c r="S36" s="260">
        <f t="shared" si="23"/>
        <v>0</v>
      </c>
      <c r="T36" s="260">
        <f t="shared" si="23"/>
        <v>0</v>
      </c>
      <c r="U36" s="260">
        <f t="shared" si="23"/>
        <v>0</v>
      </c>
      <c r="V36" s="260">
        <f t="shared" si="23"/>
        <v>0</v>
      </c>
      <c r="W36" s="260">
        <f t="shared" si="23"/>
        <v>0</v>
      </c>
      <c r="X36" s="260">
        <f t="shared" si="23"/>
        <v>0</v>
      </c>
      <c r="Y36" s="260">
        <f t="shared" si="23"/>
        <v>0</v>
      </c>
      <c r="Z36" s="260">
        <f t="shared" si="23"/>
        <v>0</v>
      </c>
      <c r="AA36" s="260">
        <f t="shared" si="23"/>
        <v>0</v>
      </c>
      <c r="AB36" s="260">
        <f t="shared" si="23"/>
        <v>0</v>
      </c>
      <c r="AC36" s="260">
        <f t="shared" si="23"/>
        <v>0</v>
      </c>
      <c r="AD36" s="260">
        <f t="shared" si="23"/>
        <v>0</v>
      </c>
      <c r="AE36" s="260">
        <f t="shared" si="23"/>
        <v>0</v>
      </c>
      <c r="AF36" s="260">
        <f t="shared" si="23"/>
        <v>0</v>
      </c>
      <c r="AG36" s="260">
        <f t="shared" si="23"/>
        <v>0</v>
      </c>
      <c r="AH36" s="260">
        <f t="shared" si="23"/>
        <v>0</v>
      </c>
      <c r="AI36" s="260">
        <f t="shared" si="23"/>
        <v>0</v>
      </c>
      <c r="AJ36" s="260">
        <f t="shared" si="23"/>
        <v>0</v>
      </c>
      <c r="AK36" s="260">
        <f t="shared" si="23"/>
        <v>0</v>
      </c>
      <c r="AL36" s="260">
        <f t="shared" si="23"/>
        <v>0</v>
      </c>
      <c r="AM36" s="260">
        <f t="shared" si="23"/>
        <v>0</v>
      </c>
      <c r="AN36" s="260">
        <f t="shared" si="23"/>
        <v>0</v>
      </c>
      <c r="AO36" s="260">
        <f t="shared" si="23"/>
        <v>0</v>
      </c>
      <c r="AP36" s="260">
        <f t="shared" si="23"/>
        <v>0</v>
      </c>
      <c r="AQ36" s="260">
        <f t="shared" si="23"/>
        <v>0</v>
      </c>
      <c r="AR36" s="260">
        <f t="shared" si="23"/>
        <v>0</v>
      </c>
      <c r="AS36" s="260">
        <f t="shared" si="23"/>
        <v>0</v>
      </c>
      <c r="AT36" s="260">
        <f t="shared" si="23"/>
        <v>0</v>
      </c>
      <c r="AU36" s="260">
        <f t="shared" si="23"/>
        <v>0</v>
      </c>
      <c r="AV36" s="260">
        <f t="shared" si="23"/>
        <v>0</v>
      </c>
      <c r="AW36" s="260">
        <f t="shared" si="23"/>
        <v>0</v>
      </c>
      <c r="AX36" s="260">
        <f t="shared" si="23"/>
        <v>0</v>
      </c>
      <c r="AY36" s="260">
        <f t="shared" si="23"/>
        <v>0</v>
      </c>
      <c r="AZ36" s="260">
        <f t="shared" si="23"/>
        <v>0</v>
      </c>
      <c r="BA36" s="260">
        <f t="shared" si="23"/>
        <v>0</v>
      </c>
      <c r="BB36" s="260">
        <f t="shared" si="23"/>
        <v>0</v>
      </c>
      <c r="BC36" s="260">
        <f t="shared" si="23"/>
        <v>0</v>
      </c>
      <c r="BD36" s="260">
        <f t="shared" si="23"/>
        <v>0</v>
      </c>
      <c r="BE36" s="260">
        <f t="shared" si="23"/>
        <v>0</v>
      </c>
      <c r="BF36" s="260">
        <f t="shared" si="23"/>
        <v>0</v>
      </c>
      <c r="BG36" s="260">
        <f t="shared" si="23"/>
        <v>0</v>
      </c>
      <c r="BH36" s="260">
        <f t="shared" si="23"/>
        <v>0</v>
      </c>
      <c r="BI36" s="260">
        <f t="shared" si="23"/>
        <v>0</v>
      </c>
      <c r="BJ36" s="260">
        <f t="shared" si="23"/>
        <v>0</v>
      </c>
      <c r="BK36" s="260">
        <f t="shared" si="23"/>
        <v>0</v>
      </c>
      <c r="BL36" s="260">
        <f t="shared" si="23"/>
        <v>0</v>
      </c>
      <c r="BM36" s="260">
        <f t="shared" si="23"/>
        <v>0</v>
      </c>
      <c r="BN36" s="260">
        <f t="shared" si="23"/>
        <v>0</v>
      </c>
      <c r="BO36" s="260">
        <f t="shared" si="23"/>
        <v>0</v>
      </c>
      <c r="BP36" s="260">
        <f t="shared" si="23"/>
        <v>0</v>
      </c>
      <c r="BQ36" s="260">
        <f t="shared" si="23"/>
        <v>0</v>
      </c>
      <c r="BR36" s="260">
        <f t="shared" si="23"/>
        <v>0</v>
      </c>
      <c r="BS36" s="260">
        <f t="shared" si="23"/>
        <v>0</v>
      </c>
      <c r="BT36" s="260">
        <f t="shared" si="23"/>
        <v>0</v>
      </c>
    </row>
  </sheetData>
  <phoneticPr fontId="16" type="noConversion"/>
  <pageMargins left="0.7" right="0.7" top="0.75" bottom="0.75"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F3040-1109-4758-9C25-8AF101ABB382}">
  <sheetPr>
    <tabColor rgb="FFFFFF00"/>
  </sheetPr>
  <dimension ref="A1:BQ132"/>
  <sheetViews>
    <sheetView showGridLines="0" zoomScale="90" zoomScaleNormal="90" workbookViewId="0">
      <pane xSplit="8" ySplit="19" topLeftCell="I20" activePane="bottomRight" state="frozen"/>
      <selection activeCell="W18" sqref="W18"/>
      <selection pane="topRight" activeCell="W18" sqref="W18"/>
      <selection pane="bottomLeft" activeCell="W18" sqref="W18"/>
      <selection pane="bottomRight" activeCell="W18" sqref="W18"/>
    </sheetView>
  </sheetViews>
  <sheetFormatPr defaultColWidth="9.140625" defaultRowHeight="13.5" outlineLevelRow="1"/>
  <cols>
    <col min="1" max="3" width="3.5703125" style="85" customWidth="1"/>
    <col min="4" max="4" width="20" style="85" bestFit="1" customWidth="1"/>
    <col min="5" max="5" width="12.7109375" style="85" bestFit="1" customWidth="1"/>
    <col min="6" max="6" width="18.5703125" style="85" bestFit="1" customWidth="1"/>
    <col min="7" max="7" width="18.28515625" style="85" bestFit="1" customWidth="1"/>
    <col min="8" max="8" width="12.5703125" style="85" bestFit="1" customWidth="1"/>
    <col min="9" max="9" width="11.5703125" style="85" bestFit="1" customWidth="1"/>
    <col min="10" max="14" width="13.140625" style="85" customWidth="1"/>
    <col min="15" max="18" width="11.85546875" style="85" bestFit="1" customWidth="1"/>
    <col min="19" max="21" width="11.5703125" style="85" bestFit="1" customWidth="1"/>
    <col min="22" max="30" width="10.5703125" style="85" bestFit="1" customWidth="1"/>
    <col min="31" max="33" width="11.5703125" style="85" bestFit="1" customWidth="1"/>
    <col min="34" max="42" width="10.5703125" style="85" bestFit="1" customWidth="1"/>
    <col min="43" max="45" width="11.5703125" style="85" bestFit="1" customWidth="1"/>
    <col min="46" max="54" width="10.5703125" style="85" bestFit="1" customWidth="1"/>
    <col min="55" max="57" width="11.5703125" style="85" bestFit="1" customWidth="1"/>
    <col min="58" max="66" width="10.5703125" style="85" bestFit="1" customWidth="1"/>
    <col min="67" max="69" width="11.5703125" style="85" bestFit="1" customWidth="1"/>
    <col min="70" max="16384" width="9.140625" style="85"/>
  </cols>
  <sheetData>
    <row r="1" spans="1:69" s="245" customFormat="1" ht="20.25">
      <c r="A1" s="5" t="str">
        <f ca="1">REPLACE(CELL("filename",$A$1),1,FIND("]",CELL("filename",$A$1),1),"")</f>
        <v>Cash Flow</v>
      </c>
      <c r="B1" s="4"/>
      <c r="C1" s="4"/>
      <c r="D1" s="4"/>
      <c r="E1" s="4"/>
      <c r="F1" s="3"/>
      <c r="G1" s="281">
        <v>7284.0474942543087</v>
      </c>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row>
    <row r="2" spans="1:69">
      <c r="A2" s="1"/>
      <c r="B2" s="1"/>
      <c r="C2" s="195"/>
      <c r="D2" s="195"/>
      <c r="E2" s="195"/>
      <c r="F2" s="108"/>
      <c r="G2" s="108"/>
      <c r="H2" s="196"/>
      <c r="I2" s="196"/>
      <c r="J2" s="196"/>
      <c r="K2" s="196"/>
      <c r="L2" s="196"/>
      <c r="M2" s="196"/>
      <c r="N2" s="196"/>
      <c r="O2" s="196"/>
      <c r="P2" s="196"/>
      <c r="Q2" s="196"/>
      <c r="R2" s="196"/>
      <c r="S2" s="196"/>
      <c r="T2" s="196"/>
      <c r="U2" s="196"/>
      <c r="V2" s="196"/>
      <c r="W2" s="196"/>
      <c r="X2" s="196"/>
      <c r="Y2" s="196"/>
      <c r="Z2" s="196"/>
      <c r="AA2" s="196"/>
      <c r="AB2" s="196"/>
      <c r="AC2" s="196"/>
      <c r="AD2" s="196"/>
      <c r="AE2" s="196"/>
      <c r="AF2" s="196"/>
      <c r="AG2" s="196"/>
      <c r="AH2" s="196"/>
      <c r="AI2" s="196"/>
      <c r="AJ2" s="196"/>
      <c r="AK2" s="196"/>
      <c r="AL2" s="196"/>
      <c r="AM2" s="196"/>
      <c r="AN2" s="196"/>
      <c r="AO2" s="196"/>
      <c r="AP2" s="196"/>
      <c r="AQ2" s="196"/>
      <c r="AR2" s="196"/>
      <c r="AS2" s="196"/>
      <c r="AT2" s="196"/>
      <c r="AU2" s="196"/>
      <c r="AV2" s="196"/>
      <c r="AW2" s="196"/>
      <c r="AX2" s="196"/>
      <c r="AY2" s="196"/>
      <c r="AZ2" s="196"/>
      <c r="BA2" s="196"/>
      <c r="BB2" s="196"/>
      <c r="BC2" s="196"/>
      <c r="BD2" s="196"/>
      <c r="BE2" s="196"/>
      <c r="BF2" s="196"/>
      <c r="BG2" s="196"/>
      <c r="BH2" s="196"/>
      <c r="BI2" s="196"/>
      <c r="BJ2" s="196"/>
      <c r="BK2" s="196"/>
      <c r="BL2" s="196"/>
      <c r="BM2" s="196"/>
      <c r="BN2" s="196"/>
      <c r="BO2" s="196"/>
      <c r="BP2" s="196"/>
      <c r="BQ2" s="196"/>
    </row>
    <row r="3" spans="1:69">
      <c r="A3" s="1"/>
      <c r="B3" s="197" t="s">
        <v>89</v>
      </c>
      <c r="C3" s="197"/>
      <c r="D3" s="197"/>
      <c r="E3" s="197"/>
      <c r="F3" s="197"/>
      <c r="G3" s="197"/>
      <c r="H3" s="197"/>
      <c r="I3" s="198">
        <f>Index!L3</f>
        <v>45596</v>
      </c>
      <c r="J3" s="198">
        <f>Index!M3</f>
        <v>45688</v>
      </c>
      <c r="K3" s="198">
        <f>Index!N3</f>
        <v>45777</v>
      </c>
      <c r="L3" s="198">
        <f>Index!O3</f>
        <v>45869</v>
      </c>
      <c r="M3" s="198">
        <f>Index!P3</f>
        <v>45961</v>
      </c>
      <c r="N3" s="198">
        <f>Index!Q3</f>
        <v>46053</v>
      </c>
      <c r="O3" s="198">
        <f>Index!R3</f>
        <v>46142</v>
      </c>
      <c r="P3" s="198">
        <f>Index!S3</f>
        <v>46234</v>
      </c>
      <c r="Q3" s="198">
        <f>Index!T3</f>
        <v>46326</v>
      </c>
      <c r="R3" s="198">
        <f>Index!U3</f>
        <v>46418</v>
      </c>
      <c r="S3" s="198">
        <f>Index!V3</f>
        <v>46507</v>
      </c>
      <c r="T3" s="198">
        <f>Index!W3</f>
        <v>46599</v>
      </c>
      <c r="U3" s="198">
        <f>Index!X3</f>
        <v>46691</v>
      </c>
      <c r="V3" s="198">
        <f>Index!Y3</f>
        <v>46783</v>
      </c>
      <c r="W3" s="198">
        <f>Index!Z3</f>
        <v>46873</v>
      </c>
      <c r="X3" s="198">
        <f>Index!AA3</f>
        <v>46965</v>
      </c>
      <c r="Y3" s="198">
        <f>Index!AB3</f>
        <v>47057</v>
      </c>
      <c r="Z3" s="198">
        <f>Index!AC3</f>
        <v>47149</v>
      </c>
      <c r="AA3" s="198">
        <f>Index!AD3</f>
        <v>47238</v>
      </c>
      <c r="AB3" s="198">
        <f>Index!AE3</f>
        <v>47330</v>
      </c>
      <c r="AC3" s="198">
        <f>Index!AF3</f>
        <v>47422</v>
      </c>
      <c r="AD3" s="198">
        <f>Index!AG3</f>
        <v>47514</v>
      </c>
      <c r="AE3" s="198">
        <f>Index!AH3</f>
        <v>47603</v>
      </c>
      <c r="AF3" s="198">
        <f>Index!AI3</f>
        <v>47695</v>
      </c>
      <c r="AG3" s="198">
        <f>Index!AJ3</f>
        <v>47787</v>
      </c>
      <c r="AH3" s="198">
        <f>Index!AK3</f>
        <v>47879</v>
      </c>
      <c r="AI3" s="198">
        <f>Index!AL3</f>
        <v>47968</v>
      </c>
      <c r="AJ3" s="198">
        <f>Index!AM3</f>
        <v>48060</v>
      </c>
      <c r="AK3" s="198">
        <f>Index!AN3</f>
        <v>48152</v>
      </c>
      <c r="AL3" s="198">
        <f>Index!AO3</f>
        <v>48244</v>
      </c>
      <c r="AM3" s="198">
        <f>Index!AP3</f>
        <v>48334</v>
      </c>
      <c r="AN3" s="198">
        <f>Index!AQ3</f>
        <v>48426</v>
      </c>
      <c r="AO3" s="198">
        <f>Index!AR3</f>
        <v>48518</v>
      </c>
      <c r="AP3" s="198">
        <f>Index!AS3</f>
        <v>48610</v>
      </c>
      <c r="AQ3" s="198">
        <f>Index!AT3</f>
        <v>48699</v>
      </c>
      <c r="AR3" s="198">
        <f>Index!AU3</f>
        <v>48791</v>
      </c>
      <c r="AS3" s="198">
        <f>Index!AV3</f>
        <v>48883</v>
      </c>
      <c r="AT3" s="198">
        <f>Index!AW3</f>
        <v>48975</v>
      </c>
      <c r="AU3" s="198">
        <f>Index!AX3</f>
        <v>49064</v>
      </c>
      <c r="AV3" s="198">
        <f>Index!AY3</f>
        <v>49156</v>
      </c>
      <c r="AW3" s="198">
        <f>Index!AZ3</f>
        <v>49248</v>
      </c>
      <c r="AX3" s="198">
        <f>Index!BA3</f>
        <v>49340</v>
      </c>
      <c r="AY3" s="198">
        <f>Index!BB3</f>
        <v>49429</v>
      </c>
      <c r="AZ3" s="198">
        <f>Index!BC3</f>
        <v>49521</v>
      </c>
      <c r="BA3" s="198">
        <f>Index!BD3</f>
        <v>49613</v>
      </c>
      <c r="BB3" s="198">
        <f>Index!BE3</f>
        <v>49705</v>
      </c>
      <c r="BC3" s="198">
        <f>Index!BF3</f>
        <v>49795</v>
      </c>
      <c r="BD3" s="198">
        <f>Index!BG3</f>
        <v>49887</v>
      </c>
      <c r="BE3" s="198">
        <f>Index!BH3</f>
        <v>49979</v>
      </c>
      <c r="BF3" s="198">
        <f>Index!BI3</f>
        <v>50071</v>
      </c>
      <c r="BG3" s="198">
        <f>Index!BJ3</f>
        <v>50160</v>
      </c>
      <c r="BH3" s="198">
        <f>Index!BK3</f>
        <v>50252</v>
      </c>
      <c r="BI3" s="198">
        <f>Index!BL3</f>
        <v>50344</v>
      </c>
      <c r="BJ3" s="198">
        <f>Index!BM3</f>
        <v>50436</v>
      </c>
      <c r="BK3" s="198">
        <f>Index!BN3</f>
        <v>50525</v>
      </c>
      <c r="BL3" s="198">
        <f>Index!BO3</f>
        <v>50617</v>
      </c>
      <c r="BM3" s="198">
        <f>Index!BP3</f>
        <v>50709</v>
      </c>
      <c r="BN3" s="198">
        <f>Index!BQ3</f>
        <v>50801</v>
      </c>
      <c r="BO3" s="198">
        <f>Index!BR3</f>
        <v>50890</v>
      </c>
      <c r="BP3" s="198">
        <f>Index!BS3</f>
        <v>50982</v>
      </c>
      <c r="BQ3" s="198">
        <f>Index!BT3</f>
        <v>51074</v>
      </c>
    </row>
    <row r="4" spans="1:69" outlineLevel="1">
      <c r="A4" s="1"/>
      <c r="B4" s="84" t="s">
        <v>88</v>
      </c>
      <c r="C4" s="8"/>
      <c r="D4" s="9"/>
      <c r="E4" s="8"/>
      <c r="F4" s="10" t="str">
        <f>Index!D6</f>
        <v>평가대상기간 여부</v>
      </c>
      <c r="G4" s="247">
        <f>Index!E6</f>
        <v>45596</v>
      </c>
      <c r="H4" s="248">
        <f>Index!J6</f>
        <v>47118</v>
      </c>
      <c r="I4" s="7">
        <f>Index!L6</f>
        <v>0</v>
      </c>
      <c r="J4" s="7">
        <f>Index!M6</f>
        <v>1</v>
      </c>
      <c r="K4" s="7">
        <f>Index!N6</f>
        <v>1</v>
      </c>
      <c r="L4" s="7">
        <f>Index!O6</f>
        <v>1</v>
      </c>
      <c r="M4" s="7">
        <f>Index!P6</f>
        <v>1</v>
      </c>
      <c r="N4" s="7">
        <f>Index!Q6</f>
        <v>1</v>
      </c>
      <c r="O4" s="7">
        <f>Index!R6</f>
        <v>1</v>
      </c>
      <c r="P4" s="7">
        <f>Index!S6</f>
        <v>1</v>
      </c>
      <c r="Q4" s="7">
        <f>Index!T6</f>
        <v>1</v>
      </c>
      <c r="R4" s="7">
        <f>Index!U6</f>
        <v>1</v>
      </c>
      <c r="S4" s="7">
        <f>Index!V6</f>
        <v>1</v>
      </c>
      <c r="T4" s="7">
        <f>Index!W6</f>
        <v>1</v>
      </c>
      <c r="U4" s="7">
        <f>Index!X6</f>
        <v>1</v>
      </c>
      <c r="V4" s="7">
        <f>Index!Y6</f>
        <v>1</v>
      </c>
      <c r="W4" s="7">
        <f>Index!Z6</f>
        <v>1</v>
      </c>
      <c r="X4" s="7">
        <f>Index!AA6</f>
        <v>1</v>
      </c>
      <c r="Y4" s="7">
        <f>Index!AB6</f>
        <v>1</v>
      </c>
      <c r="Z4" s="7">
        <f>Index!AC6</f>
        <v>0</v>
      </c>
      <c r="AA4" s="7">
        <f>Index!AD6</f>
        <v>0</v>
      </c>
      <c r="AB4" s="7">
        <f>Index!AE6</f>
        <v>0</v>
      </c>
      <c r="AC4" s="7">
        <f>Index!AF6</f>
        <v>0</v>
      </c>
      <c r="AD4" s="7">
        <f>Index!AG6</f>
        <v>0</v>
      </c>
      <c r="AE4" s="7">
        <f>Index!AH6</f>
        <v>0</v>
      </c>
      <c r="AF4" s="7">
        <f>Index!AI6</f>
        <v>0</v>
      </c>
      <c r="AG4" s="7">
        <f>Index!AJ6</f>
        <v>0</v>
      </c>
      <c r="AH4" s="7">
        <f>Index!AK6</f>
        <v>0</v>
      </c>
      <c r="AI4" s="7">
        <f>Index!AL6</f>
        <v>0</v>
      </c>
      <c r="AJ4" s="7">
        <f>Index!AM6</f>
        <v>0</v>
      </c>
      <c r="AK4" s="7">
        <f>Index!AN6</f>
        <v>0</v>
      </c>
      <c r="AL4" s="7">
        <f>Index!AO6</f>
        <v>0</v>
      </c>
      <c r="AM4" s="7">
        <f>Index!AP6</f>
        <v>0</v>
      </c>
      <c r="AN4" s="7">
        <f>Index!AQ6</f>
        <v>0</v>
      </c>
      <c r="AO4" s="7">
        <f>Index!AR6</f>
        <v>0</v>
      </c>
      <c r="AP4" s="7">
        <f>Index!AS6</f>
        <v>0</v>
      </c>
      <c r="AQ4" s="7">
        <f>Index!AT6</f>
        <v>0</v>
      </c>
      <c r="AR4" s="7">
        <f>Index!AU6</f>
        <v>0</v>
      </c>
      <c r="AS4" s="7">
        <f>Index!AV6</f>
        <v>0</v>
      </c>
      <c r="AT4" s="7">
        <f>Index!AW6</f>
        <v>0</v>
      </c>
      <c r="AU4" s="7">
        <f>Index!AX6</f>
        <v>0</v>
      </c>
      <c r="AV4" s="7">
        <f>Index!AY6</f>
        <v>0</v>
      </c>
      <c r="AW4" s="7">
        <f>Index!AZ6</f>
        <v>0</v>
      </c>
      <c r="AX4" s="7">
        <f>Index!BA6</f>
        <v>0</v>
      </c>
      <c r="AY4" s="7">
        <f>Index!BB6</f>
        <v>0</v>
      </c>
      <c r="AZ4" s="7">
        <f>Index!BC6</f>
        <v>0</v>
      </c>
      <c r="BA4" s="7">
        <f>Index!BD6</f>
        <v>0</v>
      </c>
      <c r="BB4" s="7">
        <f>Index!BE6</f>
        <v>0</v>
      </c>
      <c r="BC4" s="7">
        <f>Index!BF6</f>
        <v>0</v>
      </c>
      <c r="BD4" s="7">
        <f>Index!BG6</f>
        <v>0</v>
      </c>
      <c r="BE4" s="7">
        <f>Index!BH6</f>
        <v>0</v>
      </c>
      <c r="BF4" s="7">
        <f>Index!BI6</f>
        <v>0</v>
      </c>
      <c r="BG4" s="7">
        <f>Index!BJ6</f>
        <v>0</v>
      </c>
      <c r="BH4" s="7">
        <f>Index!BK6</f>
        <v>0</v>
      </c>
      <c r="BI4" s="7">
        <f>Index!BL6</f>
        <v>0</v>
      </c>
      <c r="BJ4" s="7">
        <f>Index!BM6</f>
        <v>0</v>
      </c>
      <c r="BK4" s="7">
        <f>Index!BN6</f>
        <v>0</v>
      </c>
      <c r="BL4" s="7">
        <f>Index!BO6</f>
        <v>0</v>
      </c>
      <c r="BM4" s="7">
        <f>Index!BP6</f>
        <v>0</v>
      </c>
      <c r="BN4" s="7">
        <f>Index!BQ6</f>
        <v>0</v>
      </c>
      <c r="BO4" s="7">
        <f>Index!BR6</f>
        <v>0</v>
      </c>
      <c r="BP4" s="7">
        <f>Index!BS6</f>
        <v>0</v>
      </c>
      <c r="BQ4" s="7">
        <f>Index!BT6</f>
        <v>0</v>
      </c>
    </row>
    <row r="5" spans="1:69" outlineLevel="1">
      <c r="A5" s="1"/>
      <c r="B5" s="84"/>
      <c r="C5" s="8"/>
      <c r="D5" s="9"/>
      <c r="E5" s="8"/>
      <c r="F5" s="10" t="str">
        <f>Index!D8</f>
        <v>평가기준일 이후 사업년도</v>
      </c>
      <c r="G5" s="247"/>
      <c r="H5" s="248"/>
      <c r="I5" s="7">
        <f>Index!L8</f>
        <v>0</v>
      </c>
      <c r="J5" s="7">
        <f>Index!M8</f>
        <v>0</v>
      </c>
      <c r="K5" s="7">
        <f>Index!N8</f>
        <v>1</v>
      </c>
      <c r="L5" s="7">
        <f>Index!O8</f>
        <v>1</v>
      </c>
      <c r="M5" s="7">
        <f>Index!P8</f>
        <v>1</v>
      </c>
      <c r="N5" s="7">
        <f>Index!Q8</f>
        <v>1</v>
      </c>
      <c r="O5" s="7">
        <f>Index!R8</f>
        <v>2</v>
      </c>
      <c r="P5" s="7">
        <f>Index!S8</f>
        <v>2</v>
      </c>
      <c r="Q5" s="7">
        <f>Index!T8</f>
        <v>2</v>
      </c>
      <c r="R5" s="7">
        <f>Index!U8</f>
        <v>2</v>
      </c>
      <c r="S5" s="7">
        <f>Index!V8</f>
        <v>3</v>
      </c>
      <c r="T5" s="7">
        <f>Index!W8</f>
        <v>3</v>
      </c>
      <c r="U5" s="7">
        <f>Index!X8</f>
        <v>3</v>
      </c>
      <c r="V5" s="7">
        <f>Index!Y8</f>
        <v>3</v>
      </c>
      <c r="W5" s="7">
        <f>Index!Z8</f>
        <v>4</v>
      </c>
      <c r="X5" s="7">
        <f>Index!AA8</f>
        <v>4</v>
      </c>
      <c r="Y5" s="7">
        <f>Index!AB8</f>
        <v>4</v>
      </c>
      <c r="Z5" s="7">
        <f>Index!AC8</f>
        <v>-1</v>
      </c>
      <c r="AA5" s="7">
        <f>Index!AD8</f>
        <v>-1</v>
      </c>
      <c r="AB5" s="7">
        <f>Index!AE8</f>
        <v>-1</v>
      </c>
      <c r="AC5" s="7">
        <f>Index!AF8</f>
        <v>-1</v>
      </c>
      <c r="AD5" s="7">
        <f>Index!AG8</f>
        <v>-1</v>
      </c>
      <c r="AE5" s="7">
        <f>Index!AH8</f>
        <v>-1</v>
      </c>
      <c r="AF5" s="7">
        <f>Index!AI8</f>
        <v>-1</v>
      </c>
      <c r="AG5" s="7">
        <f>Index!AJ8</f>
        <v>-1</v>
      </c>
      <c r="AH5" s="7">
        <f>Index!AK8</f>
        <v>-1</v>
      </c>
      <c r="AI5" s="7">
        <f>Index!AL8</f>
        <v>-1</v>
      </c>
      <c r="AJ5" s="7">
        <f>Index!AM8</f>
        <v>-1</v>
      </c>
      <c r="AK5" s="7">
        <f>Index!AN8</f>
        <v>-1</v>
      </c>
      <c r="AL5" s="7">
        <f>Index!AO8</f>
        <v>-1</v>
      </c>
      <c r="AM5" s="7">
        <f>Index!AP8</f>
        <v>-1</v>
      </c>
      <c r="AN5" s="7">
        <f>Index!AQ8</f>
        <v>-1</v>
      </c>
      <c r="AO5" s="7">
        <f>Index!AR8</f>
        <v>-1</v>
      </c>
      <c r="AP5" s="7">
        <f>Index!AS8</f>
        <v>-1</v>
      </c>
      <c r="AQ5" s="7">
        <f>Index!AT8</f>
        <v>-1</v>
      </c>
      <c r="AR5" s="7">
        <f>Index!AU8</f>
        <v>-1</v>
      </c>
      <c r="AS5" s="7">
        <f>Index!AV8</f>
        <v>-1</v>
      </c>
      <c r="AT5" s="7">
        <f>Index!AW8</f>
        <v>-1</v>
      </c>
      <c r="AU5" s="7">
        <f>Index!AX8</f>
        <v>-1</v>
      </c>
      <c r="AV5" s="7">
        <f>Index!AY8</f>
        <v>-1</v>
      </c>
      <c r="AW5" s="7">
        <f>Index!AZ8</f>
        <v>-1</v>
      </c>
      <c r="AX5" s="7">
        <f>Index!BA8</f>
        <v>-1</v>
      </c>
      <c r="AY5" s="7">
        <f>Index!BB8</f>
        <v>-1</v>
      </c>
      <c r="AZ5" s="7">
        <f>Index!BC8</f>
        <v>-1</v>
      </c>
      <c r="BA5" s="7">
        <f>Index!BD8</f>
        <v>-1</v>
      </c>
      <c r="BB5" s="7">
        <f>Index!BE8</f>
        <v>-1</v>
      </c>
      <c r="BC5" s="7">
        <f>Index!BF8</f>
        <v>-1</v>
      </c>
      <c r="BD5" s="7">
        <f>Index!BG8</f>
        <v>-1</v>
      </c>
      <c r="BE5" s="7">
        <f>Index!BH8</f>
        <v>-1</v>
      </c>
      <c r="BF5" s="7">
        <f>Index!BI8</f>
        <v>-1</v>
      </c>
      <c r="BG5" s="7">
        <f>Index!BJ8</f>
        <v>-1</v>
      </c>
      <c r="BH5" s="7">
        <f>Index!BK8</f>
        <v>-1</v>
      </c>
      <c r="BI5" s="7">
        <f>Index!BL8</f>
        <v>-1</v>
      </c>
      <c r="BJ5" s="7">
        <f>Index!BM8</f>
        <v>-1</v>
      </c>
      <c r="BK5" s="7">
        <f>Index!BN8</f>
        <v>-1</v>
      </c>
      <c r="BL5" s="7">
        <f>Index!BO8</f>
        <v>-1</v>
      </c>
      <c r="BM5" s="7">
        <f>Index!BP8</f>
        <v>-1</v>
      </c>
      <c r="BN5" s="7">
        <f>Index!BQ8</f>
        <v>-1</v>
      </c>
      <c r="BO5" s="7">
        <f>Index!BR8</f>
        <v>-1</v>
      </c>
      <c r="BP5" s="7">
        <f>Index!BS8</f>
        <v>-1</v>
      </c>
      <c r="BQ5" s="7">
        <f>Index!BT8</f>
        <v>-1</v>
      </c>
    </row>
    <row r="6" spans="1:69" outlineLevel="1">
      <c r="A6" s="1"/>
      <c r="B6" s="84"/>
      <c r="C6" s="8"/>
      <c r="D6" s="9"/>
      <c r="E6" s="8"/>
      <c r="F6" s="10" t="str">
        <f>Index!D9</f>
        <v>Year</v>
      </c>
      <c r="G6" s="12"/>
      <c r="H6" s="11"/>
      <c r="I6" s="94">
        <f>Index!L9</f>
        <v>0</v>
      </c>
      <c r="J6" s="94">
        <f>Index!M9</f>
        <v>2025</v>
      </c>
      <c r="K6" s="94">
        <f>Index!N9</f>
        <v>2025</v>
      </c>
      <c r="L6" s="94">
        <f>Index!O9</f>
        <v>2025</v>
      </c>
      <c r="M6" s="94">
        <f>Index!P9</f>
        <v>2025</v>
      </c>
      <c r="N6" s="94">
        <f>Index!Q9</f>
        <v>2026</v>
      </c>
      <c r="O6" s="94">
        <f>Index!R9</f>
        <v>2026</v>
      </c>
      <c r="P6" s="94">
        <f>Index!S9</f>
        <v>2026</v>
      </c>
      <c r="Q6" s="94">
        <f>Index!T9</f>
        <v>2026</v>
      </c>
      <c r="R6" s="94">
        <f>Index!U9</f>
        <v>2027</v>
      </c>
      <c r="S6" s="94">
        <f>Index!V9</f>
        <v>2027</v>
      </c>
      <c r="T6" s="94">
        <f>Index!W9</f>
        <v>2027</v>
      </c>
      <c r="U6" s="94">
        <f>Index!X9</f>
        <v>2027</v>
      </c>
      <c r="V6" s="94">
        <f>Index!Y9</f>
        <v>2028</v>
      </c>
      <c r="W6" s="94">
        <f>Index!Z9</f>
        <v>2028</v>
      </c>
      <c r="X6" s="94">
        <f>Index!AA9</f>
        <v>2028</v>
      </c>
      <c r="Y6" s="94">
        <f>Index!AB9</f>
        <v>2028</v>
      </c>
      <c r="Z6" s="94">
        <f>Index!AC9</f>
        <v>2029</v>
      </c>
      <c r="AA6" s="94">
        <f>Index!AD9</f>
        <v>2029</v>
      </c>
      <c r="AB6" s="94">
        <f>Index!AE9</f>
        <v>2029</v>
      </c>
      <c r="AC6" s="94">
        <f>Index!AF9</f>
        <v>2029</v>
      </c>
      <c r="AD6" s="94">
        <f>Index!AG9</f>
        <v>2030</v>
      </c>
      <c r="AE6" s="94">
        <f>Index!AH9</f>
        <v>2030</v>
      </c>
      <c r="AF6" s="94">
        <f>Index!AI9</f>
        <v>2030</v>
      </c>
      <c r="AG6" s="94">
        <f>Index!AJ9</f>
        <v>2030</v>
      </c>
      <c r="AH6" s="94">
        <f>Index!AK9</f>
        <v>2031</v>
      </c>
      <c r="AI6" s="94">
        <f>Index!AL9</f>
        <v>2031</v>
      </c>
      <c r="AJ6" s="94">
        <f>Index!AM9</f>
        <v>2031</v>
      </c>
      <c r="AK6" s="94">
        <f>Index!AN9</f>
        <v>2031</v>
      </c>
      <c r="AL6" s="94">
        <f>Index!AO9</f>
        <v>2032</v>
      </c>
      <c r="AM6" s="94">
        <f>Index!AP9</f>
        <v>2032</v>
      </c>
      <c r="AN6" s="94">
        <f>Index!AQ9</f>
        <v>2032</v>
      </c>
      <c r="AO6" s="94">
        <f>Index!AR9</f>
        <v>2032</v>
      </c>
      <c r="AP6" s="94">
        <f>Index!AS9</f>
        <v>2033</v>
      </c>
      <c r="AQ6" s="94">
        <f>Index!AT9</f>
        <v>2033</v>
      </c>
      <c r="AR6" s="94">
        <f>Index!AU9</f>
        <v>2033</v>
      </c>
      <c r="AS6" s="94">
        <f>Index!AV9</f>
        <v>2033</v>
      </c>
      <c r="AT6" s="94">
        <f>Index!AW9</f>
        <v>2034</v>
      </c>
      <c r="AU6" s="94">
        <f>Index!AX9</f>
        <v>2034</v>
      </c>
      <c r="AV6" s="94">
        <f>Index!AY9</f>
        <v>2034</v>
      </c>
      <c r="AW6" s="94">
        <f>Index!AZ9</f>
        <v>2034</v>
      </c>
      <c r="AX6" s="94">
        <f>Index!BA9</f>
        <v>2035</v>
      </c>
      <c r="AY6" s="94">
        <f>Index!BB9</f>
        <v>2035</v>
      </c>
      <c r="AZ6" s="94">
        <f>Index!BC9</f>
        <v>2035</v>
      </c>
      <c r="BA6" s="94">
        <f>Index!BD9</f>
        <v>2035</v>
      </c>
      <c r="BB6" s="94">
        <f>Index!BE9</f>
        <v>2036</v>
      </c>
      <c r="BC6" s="94">
        <f>Index!BF9</f>
        <v>2036</v>
      </c>
      <c r="BD6" s="94">
        <f>Index!BG9</f>
        <v>2036</v>
      </c>
      <c r="BE6" s="94">
        <f>Index!BH9</f>
        <v>2036</v>
      </c>
      <c r="BF6" s="94">
        <f>Index!BI9</f>
        <v>2037</v>
      </c>
      <c r="BG6" s="94">
        <f>Index!BJ9</f>
        <v>2037</v>
      </c>
      <c r="BH6" s="94">
        <f>Index!BK9</f>
        <v>2037</v>
      </c>
      <c r="BI6" s="94">
        <f>Index!BL9</f>
        <v>2037</v>
      </c>
      <c r="BJ6" s="94">
        <f>Index!BM9</f>
        <v>2038</v>
      </c>
      <c r="BK6" s="94">
        <f>Index!BN9</f>
        <v>2038</v>
      </c>
      <c r="BL6" s="94">
        <f>Index!BO9</f>
        <v>2038</v>
      </c>
      <c r="BM6" s="94">
        <f>Index!BP9</f>
        <v>2038</v>
      </c>
      <c r="BN6" s="94">
        <f>Index!BQ9</f>
        <v>2039</v>
      </c>
      <c r="BO6" s="94">
        <f>Index!BR9</f>
        <v>2039</v>
      </c>
      <c r="BP6" s="94">
        <f>Index!BS9</f>
        <v>2039</v>
      </c>
      <c r="BQ6" s="7">
        <f>Index!BT9</f>
        <v>2039</v>
      </c>
    </row>
    <row r="7" spans="1:69" outlineLevel="1">
      <c r="A7" s="1"/>
      <c r="B7" s="84"/>
      <c r="C7" s="8"/>
      <c r="D7" s="9"/>
      <c r="E7" s="8"/>
      <c r="F7" s="10" t="str">
        <f>Index!D10</f>
        <v>Month</v>
      </c>
      <c r="G7" s="12"/>
      <c r="H7" s="11"/>
      <c r="I7" s="7">
        <f>Index!L10</f>
        <v>0</v>
      </c>
      <c r="J7" s="7">
        <f>Index!M10</f>
        <v>1</v>
      </c>
      <c r="K7" s="7">
        <f>Index!N10</f>
        <v>4</v>
      </c>
      <c r="L7" s="7">
        <f>Index!O10</f>
        <v>7</v>
      </c>
      <c r="M7" s="7">
        <f>Index!P10</f>
        <v>10</v>
      </c>
      <c r="N7" s="7">
        <f>Index!Q10</f>
        <v>1</v>
      </c>
      <c r="O7" s="7">
        <f>Index!R10</f>
        <v>4</v>
      </c>
      <c r="P7" s="7">
        <f>Index!S10</f>
        <v>7</v>
      </c>
      <c r="Q7" s="7">
        <f>Index!T10</f>
        <v>10</v>
      </c>
      <c r="R7" s="7">
        <f>Index!U10</f>
        <v>1</v>
      </c>
      <c r="S7" s="7">
        <f>Index!V10</f>
        <v>4</v>
      </c>
      <c r="T7" s="7">
        <f>Index!W10</f>
        <v>7</v>
      </c>
      <c r="U7" s="7">
        <f>Index!X10</f>
        <v>10</v>
      </c>
      <c r="V7" s="7">
        <f>Index!Y10</f>
        <v>1</v>
      </c>
      <c r="W7" s="7">
        <f>Index!Z10</f>
        <v>4</v>
      </c>
      <c r="X7" s="7">
        <f>Index!AA10</f>
        <v>7</v>
      </c>
      <c r="Y7" s="7">
        <f>Index!AB10</f>
        <v>10</v>
      </c>
      <c r="Z7" s="7">
        <f>Index!AC10</f>
        <v>1</v>
      </c>
      <c r="AA7" s="7">
        <f>Index!AD10</f>
        <v>4</v>
      </c>
      <c r="AB7" s="7">
        <f>Index!AE10</f>
        <v>7</v>
      </c>
      <c r="AC7" s="7">
        <f>Index!AF10</f>
        <v>10</v>
      </c>
      <c r="AD7" s="7">
        <f>Index!AG10</f>
        <v>1</v>
      </c>
      <c r="AE7" s="7">
        <f>Index!AH10</f>
        <v>4</v>
      </c>
      <c r="AF7" s="7">
        <f>Index!AI10</f>
        <v>7</v>
      </c>
      <c r="AG7" s="7">
        <f>Index!AJ10</f>
        <v>10</v>
      </c>
      <c r="AH7" s="7">
        <f>Index!AK10</f>
        <v>1</v>
      </c>
      <c r="AI7" s="7">
        <f>Index!AL10</f>
        <v>4</v>
      </c>
      <c r="AJ7" s="7">
        <f>Index!AM10</f>
        <v>7</v>
      </c>
      <c r="AK7" s="7">
        <f>Index!AN10</f>
        <v>10</v>
      </c>
      <c r="AL7" s="7">
        <f>Index!AO10</f>
        <v>1</v>
      </c>
      <c r="AM7" s="7">
        <f>Index!AP10</f>
        <v>4</v>
      </c>
      <c r="AN7" s="7">
        <f>Index!AQ10</f>
        <v>7</v>
      </c>
      <c r="AO7" s="7">
        <f>Index!AR10</f>
        <v>10</v>
      </c>
      <c r="AP7" s="7">
        <f>Index!AS10</f>
        <v>1</v>
      </c>
      <c r="AQ7" s="7">
        <f>Index!AT10</f>
        <v>4</v>
      </c>
      <c r="AR7" s="7">
        <f>Index!AU10</f>
        <v>7</v>
      </c>
      <c r="AS7" s="7">
        <f>Index!AV10</f>
        <v>10</v>
      </c>
      <c r="AT7" s="7">
        <f>Index!AW10</f>
        <v>1</v>
      </c>
      <c r="AU7" s="7">
        <f>Index!AX10</f>
        <v>4</v>
      </c>
      <c r="AV7" s="7">
        <f>Index!AY10</f>
        <v>7</v>
      </c>
      <c r="AW7" s="7">
        <f>Index!AZ10</f>
        <v>10</v>
      </c>
      <c r="AX7" s="7">
        <f>Index!BA10</f>
        <v>1</v>
      </c>
      <c r="AY7" s="7">
        <f>Index!BB10</f>
        <v>4</v>
      </c>
      <c r="AZ7" s="7">
        <f>Index!BC10</f>
        <v>7</v>
      </c>
      <c r="BA7" s="7">
        <f>Index!BD10</f>
        <v>10</v>
      </c>
      <c r="BB7" s="7">
        <f>Index!BE10</f>
        <v>1</v>
      </c>
      <c r="BC7" s="7">
        <f>Index!BF10</f>
        <v>4</v>
      </c>
      <c r="BD7" s="7">
        <f>Index!BG10</f>
        <v>7</v>
      </c>
      <c r="BE7" s="7">
        <f>Index!BH10</f>
        <v>10</v>
      </c>
      <c r="BF7" s="7">
        <f>Index!BI10</f>
        <v>1</v>
      </c>
      <c r="BG7" s="7">
        <f>Index!BJ10</f>
        <v>4</v>
      </c>
      <c r="BH7" s="7">
        <f>Index!BK10</f>
        <v>7</v>
      </c>
      <c r="BI7" s="7">
        <f>Index!BL10</f>
        <v>10</v>
      </c>
      <c r="BJ7" s="7">
        <f>Index!BM10</f>
        <v>1</v>
      </c>
      <c r="BK7" s="7">
        <f>Index!BN10</f>
        <v>4</v>
      </c>
      <c r="BL7" s="7">
        <f>Index!BO10</f>
        <v>7</v>
      </c>
      <c r="BM7" s="7">
        <f>Index!BP10</f>
        <v>10</v>
      </c>
      <c r="BN7" s="7">
        <f>Index!BQ10</f>
        <v>1</v>
      </c>
      <c r="BO7" s="7">
        <f>Index!BR10</f>
        <v>4</v>
      </c>
      <c r="BP7" s="7">
        <f>Index!BS10</f>
        <v>7</v>
      </c>
      <c r="BQ7" s="7">
        <f>Index!BT10</f>
        <v>10</v>
      </c>
    </row>
    <row r="8" spans="1:69" outlineLevel="1">
      <c r="A8" s="1"/>
      <c r="B8" s="84"/>
      <c r="C8" s="8"/>
      <c r="D8" s="9"/>
      <c r="E8" s="8"/>
      <c r="F8" s="10" t="str">
        <f>Index!D15</f>
        <v>명목임금 상승률</v>
      </c>
      <c r="G8" s="12" t="s">
        <v>1259</v>
      </c>
      <c r="H8" s="11"/>
      <c r="I8" s="95">
        <f>Index!L16</f>
        <v>1.028</v>
      </c>
      <c r="J8" s="95">
        <f>Index!M16</f>
        <v>1.028</v>
      </c>
      <c r="K8" s="95">
        <f>Index!N16</f>
        <v>1.0567839999999999</v>
      </c>
      <c r="L8" s="95">
        <f>Index!O16</f>
        <v>1.0567839999999999</v>
      </c>
      <c r="M8" s="95">
        <f>Index!P16</f>
        <v>1.0567839999999999</v>
      </c>
      <c r="N8" s="95">
        <f>Index!Q16</f>
        <v>1.0567839999999999</v>
      </c>
      <c r="O8" s="95">
        <f>Index!R16</f>
        <v>1.1001121439999999</v>
      </c>
      <c r="P8" s="95">
        <f>Index!S16</f>
        <v>1.1001121439999999</v>
      </c>
      <c r="Q8" s="95">
        <f>Index!T16</f>
        <v>1.1001121439999999</v>
      </c>
      <c r="R8" s="95">
        <f>Index!U16</f>
        <v>1.1001121439999999</v>
      </c>
      <c r="S8" s="95">
        <f>Index!V16</f>
        <v>1.1375159568959998</v>
      </c>
      <c r="T8" s="95">
        <f>Index!W16</f>
        <v>1.1375159568959998</v>
      </c>
      <c r="U8" s="95">
        <f>Index!X16</f>
        <v>1.1375159568959998</v>
      </c>
      <c r="V8" s="95">
        <f>Index!Y16</f>
        <v>1.1375159568959998</v>
      </c>
      <c r="W8" s="95">
        <f>Index!Z16</f>
        <v>1.1773290153873597</v>
      </c>
      <c r="X8" s="95">
        <f>Index!AA16</f>
        <v>1.1773290153873597</v>
      </c>
      <c r="Y8" s="95">
        <f>Index!AB16</f>
        <v>1.1773290153873597</v>
      </c>
      <c r="Z8" s="95">
        <f>Index!AC16</f>
        <v>0</v>
      </c>
      <c r="AA8" s="95">
        <f>Index!AD16</f>
        <v>0</v>
      </c>
      <c r="AB8" s="95">
        <f>Index!AE16</f>
        <v>0</v>
      </c>
      <c r="AC8" s="95">
        <f>Index!AF16</f>
        <v>0</v>
      </c>
      <c r="AD8" s="95">
        <f>Index!AG16</f>
        <v>0</v>
      </c>
      <c r="AE8" s="95">
        <f>Index!AH16</f>
        <v>0</v>
      </c>
      <c r="AF8" s="95">
        <f>Index!AI16</f>
        <v>0</v>
      </c>
      <c r="AG8" s="95">
        <f>Index!AJ16</f>
        <v>0</v>
      </c>
      <c r="AH8" s="95">
        <f>Index!AK16</f>
        <v>0</v>
      </c>
      <c r="AI8" s="95">
        <f>Index!AL16</f>
        <v>0</v>
      </c>
      <c r="AJ8" s="95">
        <f>Index!AM16</f>
        <v>0</v>
      </c>
      <c r="AK8" s="95">
        <f>Index!AN16</f>
        <v>0</v>
      </c>
      <c r="AL8" s="95">
        <f>Index!AO16</f>
        <v>0</v>
      </c>
      <c r="AM8" s="95">
        <f>Index!AP16</f>
        <v>0</v>
      </c>
      <c r="AN8" s="95">
        <f>Index!AQ16</f>
        <v>0</v>
      </c>
      <c r="AO8" s="95">
        <f>Index!AR16</f>
        <v>0</v>
      </c>
      <c r="AP8" s="95">
        <f>Index!AS16</f>
        <v>0</v>
      </c>
      <c r="AQ8" s="95">
        <f>Index!AT16</f>
        <v>0</v>
      </c>
      <c r="AR8" s="95">
        <f>Index!AU16</f>
        <v>0</v>
      </c>
      <c r="AS8" s="95">
        <f>Index!AV16</f>
        <v>0</v>
      </c>
      <c r="AT8" s="95">
        <f>Index!AW16</f>
        <v>0</v>
      </c>
      <c r="AU8" s="95">
        <f>Index!AX16</f>
        <v>0</v>
      </c>
      <c r="AV8" s="95">
        <f>Index!AY16</f>
        <v>0</v>
      </c>
      <c r="AW8" s="95">
        <f>Index!AZ16</f>
        <v>0</v>
      </c>
      <c r="AX8" s="95">
        <f>Index!BA16</f>
        <v>0</v>
      </c>
      <c r="AY8" s="95">
        <f>Index!BB16</f>
        <v>0</v>
      </c>
      <c r="AZ8" s="95">
        <f>Index!BC16</f>
        <v>0</v>
      </c>
      <c r="BA8" s="95">
        <f>Index!BD16</f>
        <v>0</v>
      </c>
      <c r="BB8" s="95">
        <f>Index!BE16</f>
        <v>0</v>
      </c>
      <c r="BC8" s="95">
        <f>Index!BF16</f>
        <v>0</v>
      </c>
      <c r="BD8" s="95">
        <f>Index!BG16</f>
        <v>0</v>
      </c>
      <c r="BE8" s="95">
        <f>Index!BH16</f>
        <v>0</v>
      </c>
      <c r="BF8" s="95">
        <f>Index!BI16</f>
        <v>0</v>
      </c>
      <c r="BG8" s="95">
        <f>Index!BJ16</f>
        <v>0</v>
      </c>
      <c r="BH8" s="95">
        <f>Index!BK16</f>
        <v>0</v>
      </c>
      <c r="BI8" s="95">
        <f>Index!BL16</f>
        <v>0</v>
      </c>
      <c r="BJ8" s="95">
        <f>Index!BM16</f>
        <v>0</v>
      </c>
      <c r="BK8" s="95">
        <f>Index!BN16</f>
        <v>0</v>
      </c>
      <c r="BL8" s="95">
        <f>Index!BO16</f>
        <v>0</v>
      </c>
      <c r="BM8" s="95">
        <f>Index!BP16</f>
        <v>0</v>
      </c>
      <c r="BN8" s="95">
        <f>Index!BQ16</f>
        <v>0</v>
      </c>
      <c r="BO8" s="95">
        <f>Index!BR16</f>
        <v>0</v>
      </c>
      <c r="BP8" s="95">
        <f>Index!BS16</f>
        <v>0</v>
      </c>
      <c r="BQ8" s="95">
        <f>Index!BT16</f>
        <v>0</v>
      </c>
    </row>
    <row r="9" spans="1:69" outlineLevel="1">
      <c r="A9" s="1"/>
      <c r="B9" s="84"/>
      <c r="C9" s="8"/>
      <c r="D9" s="9"/>
      <c r="E9" s="8"/>
      <c r="F9" s="10" t="str">
        <f>Index!D17</f>
        <v>소비자물가상승률</v>
      </c>
      <c r="G9" s="12" t="s">
        <v>1259</v>
      </c>
      <c r="H9" s="11"/>
      <c r="I9" s="95">
        <f>Index!L18</f>
        <v>1.016</v>
      </c>
      <c r="J9" s="95">
        <f>Index!M18</f>
        <v>1.016</v>
      </c>
      <c r="K9" s="95">
        <f>Index!N18</f>
        <v>1.0322560000000001</v>
      </c>
      <c r="L9" s="95">
        <f>Index!O18</f>
        <v>1.0322560000000001</v>
      </c>
      <c r="M9" s="95">
        <f>Index!P18</f>
        <v>1.0322560000000001</v>
      </c>
      <c r="N9" s="95">
        <f>Index!Q18</f>
        <v>1.0322560000000001</v>
      </c>
      <c r="O9" s="95">
        <f>Index!R18</f>
        <v>1.05290112</v>
      </c>
      <c r="P9" s="95">
        <f>Index!S18</f>
        <v>1.05290112</v>
      </c>
      <c r="Q9" s="95">
        <f>Index!T18</f>
        <v>1.05290112</v>
      </c>
      <c r="R9" s="95">
        <f>Index!U18</f>
        <v>1.05290112</v>
      </c>
      <c r="S9" s="95">
        <f>Index!V18</f>
        <v>1.0708004390399999</v>
      </c>
      <c r="T9" s="95">
        <f>Index!W18</f>
        <v>1.0708004390399999</v>
      </c>
      <c r="U9" s="95">
        <f>Index!X18</f>
        <v>1.0708004390399999</v>
      </c>
      <c r="V9" s="95">
        <f>Index!Y18</f>
        <v>1.0708004390399999</v>
      </c>
      <c r="W9" s="95">
        <f>Index!Z18</f>
        <v>1.0900748469427199</v>
      </c>
      <c r="X9" s="95">
        <f>Index!AA18</f>
        <v>1.0900748469427199</v>
      </c>
      <c r="Y9" s="95">
        <f>Index!AB18</f>
        <v>1.0900748469427199</v>
      </c>
      <c r="Z9" s="95">
        <f>Index!AC18</f>
        <v>0</v>
      </c>
      <c r="AA9" s="95">
        <f>Index!AD18</f>
        <v>0</v>
      </c>
      <c r="AB9" s="95">
        <f>Index!AE18</f>
        <v>0</v>
      </c>
      <c r="AC9" s="95">
        <f>Index!AF18</f>
        <v>0</v>
      </c>
      <c r="AD9" s="95">
        <f>Index!AG18</f>
        <v>0</v>
      </c>
      <c r="AE9" s="95">
        <f>Index!AH18</f>
        <v>0</v>
      </c>
      <c r="AF9" s="95">
        <f>Index!AI18</f>
        <v>0</v>
      </c>
      <c r="AG9" s="95">
        <f>Index!AJ18</f>
        <v>0</v>
      </c>
      <c r="AH9" s="95">
        <f>Index!AK18</f>
        <v>0</v>
      </c>
      <c r="AI9" s="95">
        <f>Index!AL18</f>
        <v>0</v>
      </c>
      <c r="AJ9" s="95">
        <f>Index!AM18</f>
        <v>0</v>
      </c>
      <c r="AK9" s="95">
        <f>Index!AN18</f>
        <v>0</v>
      </c>
      <c r="AL9" s="95">
        <f>Index!AO18</f>
        <v>0</v>
      </c>
      <c r="AM9" s="95">
        <f>Index!AP18</f>
        <v>0</v>
      </c>
      <c r="AN9" s="95">
        <f>Index!AQ18</f>
        <v>0</v>
      </c>
      <c r="AO9" s="95">
        <f>Index!AR18</f>
        <v>0</v>
      </c>
      <c r="AP9" s="95">
        <f>Index!AS18</f>
        <v>0</v>
      </c>
      <c r="AQ9" s="95">
        <f>Index!AT18</f>
        <v>0</v>
      </c>
      <c r="AR9" s="95">
        <f>Index!AU18</f>
        <v>0</v>
      </c>
      <c r="AS9" s="95">
        <f>Index!AV18</f>
        <v>0</v>
      </c>
      <c r="AT9" s="95">
        <f>Index!AW18</f>
        <v>0</v>
      </c>
      <c r="AU9" s="95">
        <f>Index!AX18</f>
        <v>0</v>
      </c>
      <c r="AV9" s="95">
        <f>Index!AY18</f>
        <v>0</v>
      </c>
      <c r="AW9" s="95">
        <f>Index!AZ18</f>
        <v>0</v>
      </c>
      <c r="AX9" s="95">
        <f>Index!BA18</f>
        <v>0</v>
      </c>
      <c r="AY9" s="95">
        <f>Index!BB18</f>
        <v>0</v>
      </c>
      <c r="AZ9" s="95">
        <f>Index!BC18</f>
        <v>0</v>
      </c>
      <c r="BA9" s="95">
        <f>Index!BD18</f>
        <v>0</v>
      </c>
      <c r="BB9" s="95">
        <f>Index!BE18</f>
        <v>0</v>
      </c>
      <c r="BC9" s="95">
        <f>Index!BF18</f>
        <v>0</v>
      </c>
      <c r="BD9" s="95">
        <f>Index!BG18</f>
        <v>0</v>
      </c>
      <c r="BE9" s="95">
        <f>Index!BH18</f>
        <v>0</v>
      </c>
      <c r="BF9" s="95">
        <f>Index!BI18</f>
        <v>0</v>
      </c>
      <c r="BG9" s="95">
        <f>Index!BJ18</f>
        <v>0</v>
      </c>
      <c r="BH9" s="95">
        <f>Index!BK18</f>
        <v>0</v>
      </c>
      <c r="BI9" s="95">
        <f>Index!BL18</f>
        <v>0</v>
      </c>
      <c r="BJ9" s="95">
        <f>Index!BM18</f>
        <v>0</v>
      </c>
      <c r="BK9" s="95">
        <f>Index!BN18</f>
        <v>0</v>
      </c>
      <c r="BL9" s="95">
        <f>Index!BO18</f>
        <v>0</v>
      </c>
      <c r="BM9" s="95">
        <f>Index!BP18</f>
        <v>0</v>
      </c>
      <c r="BN9" s="95">
        <f>Index!BQ18</f>
        <v>0</v>
      </c>
      <c r="BO9" s="95">
        <f>Index!BR18</f>
        <v>0</v>
      </c>
      <c r="BP9" s="95">
        <f>Index!BS18</f>
        <v>0</v>
      </c>
      <c r="BQ9" s="95">
        <f>Index!BT18</f>
        <v>0</v>
      </c>
    </row>
    <row r="10" spans="1:69" outlineLevel="1">
      <c r="A10" s="1"/>
      <c r="B10" s="84"/>
      <c r="C10" s="8"/>
      <c r="D10" s="258"/>
      <c r="E10" s="8"/>
      <c r="F10" s="10" t="str">
        <f>Index!D28</f>
        <v>판매량 증가율</v>
      </c>
      <c r="G10" s="12" t="s">
        <v>1267</v>
      </c>
      <c r="H10" s="11"/>
      <c r="I10" s="95">
        <f>Index!L29</f>
        <v>0</v>
      </c>
      <c r="J10" s="95">
        <f>Index!M29</f>
        <v>0</v>
      </c>
      <c r="K10" s="95">
        <f>Index!N29</f>
        <v>0</v>
      </c>
      <c r="L10" s="95">
        <f>Index!O29</f>
        <v>0</v>
      </c>
      <c r="M10" s="95">
        <f>Index!P29</f>
        <v>0</v>
      </c>
      <c r="N10" s="95">
        <f>Index!Q29</f>
        <v>0</v>
      </c>
      <c r="O10" s="95">
        <f>Index!R29</f>
        <v>0</v>
      </c>
      <c r="P10" s="95">
        <f>Index!S29</f>
        <v>0</v>
      </c>
      <c r="Q10" s="95">
        <f>Index!T29</f>
        <v>0</v>
      </c>
      <c r="R10" s="95">
        <f>Index!U29</f>
        <v>0</v>
      </c>
      <c r="S10" s="95">
        <f>Index!V29</f>
        <v>0</v>
      </c>
      <c r="T10" s="95">
        <f>Index!W29</f>
        <v>0</v>
      </c>
      <c r="U10" s="95">
        <f>Index!X29</f>
        <v>0</v>
      </c>
      <c r="V10" s="95">
        <f>Index!Y29</f>
        <v>0</v>
      </c>
      <c r="W10" s="95">
        <f>Index!Z29</f>
        <v>0</v>
      </c>
      <c r="X10" s="95">
        <f>Index!AA29</f>
        <v>0</v>
      </c>
      <c r="Y10" s="95">
        <f>Index!AB29</f>
        <v>0</v>
      </c>
      <c r="Z10" s="95">
        <f>Index!AC29</f>
        <v>0</v>
      </c>
      <c r="AA10" s="95">
        <f>Index!AD29</f>
        <v>0</v>
      </c>
      <c r="AB10" s="95">
        <f>Index!AE29</f>
        <v>0</v>
      </c>
      <c r="AC10" s="95">
        <f>Index!AF29</f>
        <v>0</v>
      </c>
      <c r="AD10" s="95">
        <f>Index!AG29</f>
        <v>0</v>
      </c>
      <c r="AE10" s="95">
        <f>Index!AH29</f>
        <v>0</v>
      </c>
      <c r="AF10" s="95">
        <f>Index!AI29</f>
        <v>0</v>
      </c>
      <c r="AG10" s="95">
        <f>Index!AJ29</f>
        <v>0</v>
      </c>
      <c r="AH10" s="95">
        <f>Index!AK29</f>
        <v>0</v>
      </c>
      <c r="AI10" s="95">
        <f>Index!AL29</f>
        <v>0</v>
      </c>
      <c r="AJ10" s="95">
        <f>Index!AM29</f>
        <v>0</v>
      </c>
      <c r="AK10" s="95">
        <f>Index!AN29</f>
        <v>0</v>
      </c>
      <c r="AL10" s="95">
        <f>Index!AO29</f>
        <v>0</v>
      </c>
      <c r="AM10" s="95">
        <f>Index!AP29</f>
        <v>0</v>
      </c>
      <c r="AN10" s="95">
        <f>Index!AQ29</f>
        <v>0</v>
      </c>
      <c r="AO10" s="95">
        <f>Index!AR29</f>
        <v>0</v>
      </c>
      <c r="AP10" s="95">
        <f>Index!AS29</f>
        <v>0</v>
      </c>
      <c r="AQ10" s="95">
        <f>Index!AT29</f>
        <v>0</v>
      </c>
      <c r="AR10" s="95">
        <f>Index!AU29</f>
        <v>0</v>
      </c>
      <c r="AS10" s="95">
        <f>Index!AV29</f>
        <v>0</v>
      </c>
      <c r="AT10" s="95">
        <f>Index!AW29</f>
        <v>0</v>
      </c>
      <c r="AU10" s="95">
        <f>Index!AX29</f>
        <v>0</v>
      </c>
      <c r="AV10" s="95">
        <f>Index!AY29</f>
        <v>0</v>
      </c>
      <c r="AW10" s="95">
        <f>Index!AZ29</f>
        <v>0</v>
      </c>
      <c r="AX10" s="95">
        <f>Index!BA29</f>
        <v>0</v>
      </c>
      <c r="AY10" s="95">
        <f>Index!BB29</f>
        <v>0</v>
      </c>
      <c r="AZ10" s="95">
        <f>Index!BC29</f>
        <v>0</v>
      </c>
      <c r="BA10" s="95">
        <f>Index!BD29</f>
        <v>0</v>
      </c>
      <c r="BB10" s="95">
        <f>Index!BE29</f>
        <v>0</v>
      </c>
      <c r="BC10" s="95">
        <f>Index!BF29</f>
        <v>0</v>
      </c>
      <c r="BD10" s="95">
        <f>Index!BG29</f>
        <v>0</v>
      </c>
      <c r="BE10" s="95">
        <f>Index!BH29</f>
        <v>0</v>
      </c>
      <c r="BF10" s="95">
        <f>Index!BI29</f>
        <v>0</v>
      </c>
      <c r="BG10" s="95">
        <f>Index!BJ29</f>
        <v>0</v>
      </c>
      <c r="BH10" s="95">
        <f>Index!BK29</f>
        <v>0</v>
      </c>
      <c r="BI10" s="95">
        <f>Index!BL29</f>
        <v>0</v>
      </c>
      <c r="BJ10" s="95">
        <f>Index!BM29</f>
        <v>0</v>
      </c>
      <c r="BK10" s="95">
        <f>Index!BN29</f>
        <v>0</v>
      </c>
      <c r="BL10" s="95">
        <f>Index!BO29</f>
        <v>0</v>
      </c>
      <c r="BM10" s="95">
        <f>Index!BP29</f>
        <v>0</v>
      </c>
      <c r="BN10" s="95">
        <f>Index!BQ29</f>
        <v>0</v>
      </c>
      <c r="BO10" s="95">
        <f>Index!BR29</f>
        <v>0</v>
      </c>
      <c r="BP10" s="95">
        <f>Index!BS29</f>
        <v>0</v>
      </c>
      <c r="BQ10" s="95">
        <f>Index!BT29</f>
        <v>0</v>
      </c>
    </row>
    <row r="11" spans="1:69" outlineLevel="1">
      <c r="A11" s="1"/>
      <c r="B11" s="84"/>
      <c r="C11" s="8"/>
      <c r="D11" s="9"/>
      <c r="E11" s="8"/>
      <c r="F11" s="10" t="str">
        <f>Index!D33</f>
        <v>인원수 추정</v>
      </c>
      <c r="G11" s="12" t="s">
        <v>1267</v>
      </c>
      <c r="H11" s="248"/>
      <c r="I11" s="7">
        <f>Index!L33</f>
        <v>0</v>
      </c>
      <c r="J11" s="7">
        <f>Index!M33</f>
        <v>0</v>
      </c>
      <c r="K11" s="7">
        <f>Index!N33</f>
        <v>0</v>
      </c>
      <c r="L11" s="7">
        <f>Index!O33</f>
        <v>0</v>
      </c>
      <c r="M11" s="7">
        <f>Index!P33</f>
        <v>0</v>
      </c>
      <c r="N11" s="7">
        <f>Index!Q33</f>
        <v>0</v>
      </c>
      <c r="O11" s="7">
        <f>Index!R33</f>
        <v>0</v>
      </c>
      <c r="P11" s="7">
        <f>Index!S33</f>
        <v>0</v>
      </c>
      <c r="Q11" s="7">
        <f>Index!T33</f>
        <v>0</v>
      </c>
      <c r="R11" s="7">
        <f>Index!U33</f>
        <v>0</v>
      </c>
      <c r="S11" s="7">
        <f>Index!V33</f>
        <v>0</v>
      </c>
      <c r="T11" s="7">
        <f>Index!W33</f>
        <v>0</v>
      </c>
      <c r="U11" s="7">
        <f>Index!X33</f>
        <v>0</v>
      </c>
      <c r="V11" s="7">
        <f>Index!Y33</f>
        <v>0</v>
      </c>
      <c r="W11" s="7">
        <f>Index!Z33</f>
        <v>0</v>
      </c>
      <c r="X11" s="7">
        <f>Index!AA33</f>
        <v>0</v>
      </c>
      <c r="Y11" s="7">
        <f>Index!AB33</f>
        <v>0</v>
      </c>
      <c r="Z11" s="7">
        <f>Index!AC33</f>
        <v>0</v>
      </c>
      <c r="AA11" s="7">
        <f>Index!AD33</f>
        <v>0</v>
      </c>
      <c r="AB11" s="7">
        <f>Index!AE33</f>
        <v>0</v>
      </c>
      <c r="AC11" s="7">
        <f>Index!AF33</f>
        <v>0</v>
      </c>
      <c r="AD11" s="7">
        <f>Index!AG33</f>
        <v>0</v>
      </c>
      <c r="AE11" s="7">
        <f>Index!AH33</f>
        <v>0</v>
      </c>
      <c r="AF11" s="7">
        <f>Index!AI33</f>
        <v>0</v>
      </c>
      <c r="AG11" s="7">
        <f>Index!AJ33</f>
        <v>0</v>
      </c>
      <c r="AH11" s="7">
        <f>Index!AK33</f>
        <v>0</v>
      </c>
      <c r="AI11" s="7">
        <f>Index!AL33</f>
        <v>0</v>
      </c>
      <c r="AJ11" s="7">
        <f>Index!AM33</f>
        <v>0</v>
      </c>
      <c r="AK11" s="7">
        <f>Index!AN33</f>
        <v>0</v>
      </c>
      <c r="AL11" s="7">
        <f>Index!AO33</f>
        <v>0</v>
      </c>
      <c r="AM11" s="7">
        <f>Index!AP33</f>
        <v>0</v>
      </c>
      <c r="AN11" s="7">
        <f>Index!AQ33</f>
        <v>0</v>
      </c>
      <c r="AO11" s="7">
        <f>Index!AR33</f>
        <v>0</v>
      </c>
      <c r="AP11" s="7">
        <f>Index!AS33</f>
        <v>0</v>
      </c>
      <c r="AQ11" s="7">
        <f>Index!AT33</f>
        <v>0</v>
      </c>
      <c r="AR11" s="7">
        <f>Index!AU33</f>
        <v>0</v>
      </c>
      <c r="AS11" s="7">
        <f>Index!AV33</f>
        <v>0</v>
      </c>
      <c r="AT11" s="7">
        <f>Index!AW33</f>
        <v>0</v>
      </c>
      <c r="AU11" s="7">
        <f>Index!AX33</f>
        <v>0</v>
      </c>
      <c r="AV11" s="7">
        <f>Index!AY33</f>
        <v>0</v>
      </c>
      <c r="AW11" s="7">
        <f>Index!AZ33</f>
        <v>0</v>
      </c>
      <c r="AX11" s="7">
        <f>Index!BA33</f>
        <v>0</v>
      </c>
      <c r="AY11" s="7">
        <f>Index!BB33</f>
        <v>0</v>
      </c>
      <c r="AZ11" s="7">
        <f>Index!BC33</f>
        <v>0</v>
      </c>
      <c r="BA11" s="7">
        <f>Index!BD33</f>
        <v>0</v>
      </c>
      <c r="BB11" s="7">
        <f>Index!BE33</f>
        <v>0</v>
      </c>
      <c r="BC11" s="7">
        <f>Index!BF33</f>
        <v>0</v>
      </c>
      <c r="BD11" s="7">
        <f>Index!BG33</f>
        <v>0</v>
      </c>
      <c r="BE11" s="7">
        <f>Index!BH33</f>
        <v>0</v>
      </c>
      <c r="BF11" s="7">
        <f>Index!BI33</f>
        <v>0</v>
      </c>
      <c r="BG11" s="7">
        <f>Index!BJ33</f>
        <v>0</v>
      </c>
      <c r="BH11" s="7">
        <f>Index!BK33</f>
        <v>0</v>
      </c>
      <c r="BI11" s="7">
        <f>Index!BL33</f>
        <v>0</v>
      </c>
      <c r="BJ11" s="7">
        <f>Index!BM33</f>
        <v>0</v>
      </c>
      <c r="BK11" s="7">
        <f>Index!BN33</f>
        <v>0</v>
      </c>
      <c r="BL11" s="7">
        <f>Index!BO33</f>
        <v>0</v>
      </c>
      <c r="BM11" s="7">
        <f>Index!BP33</f>
        <v>0</v>
      </c>
      <c r="BN11" s="7">
        <f>Index!BQ33</f>
        <v>0</v>
      </c>
      <c r="BO11" s="7">
        <f>Index!BR33</f>
        <v>0</v>
      </c>
      <c r="BP11" s="7">
        <f>Index!BS33</f>
        <v>0</v>
      </c>
      <c r="BQ11" s="7">
        <f>Index!BT33</f>
        <v>0</v>
      </c>
    </row>
    <row r="12" spans="1:69" outlineLevel="1">
      <c r="A12" s="1"/>
      <c r="B12" s="84"/>
      <c r="C12" s="8"/>
      <c r="D12" s="9"/>
      <c r="E12" s="8"/>
      <c r="F12" s="10" t="str">
        <f>Index!D34</f>
        <v>광고체감지수</v>
      </c>
      <c r="G12" s="12" t="s">
        <v>1267</v>
      </c>
      <c r="H12" s="248"/>
      <c r="I12" s="7">
        <f>Index!L34</f>
        <v>0</v>
      </c>
      <c r="J12" s="7">
        <f>Index!M34</f>
        <v>0</v>
      </c>
      <c r="K12" s="7">
        <f>Index!N34</f>
        <v>0</v>
      </c>
      <c r="L12" s="7">
        <f>Index!O34</f>
        <v>0</v>
      </c>
      <c r="M12" s="7">
        <f>Index!P34</f>
        <v>0</v>
      </c>
      <c r="N12" s="7">
        <f>Index!Q34</f>
        <v>0</v>
      </c>
      <c r="O12" s="7">
        <f>Index!R34</f>
        <v>0</v>
      </c>
      <c r="P12" s="7">
        <f>Index!S34</f>
        <v>0</v>
      </c>
      <c r="Q12" s="7">
        <f>Index!T34</f>
        <v>0</v>
      </c>
      <c r="R12" s="7">
        <f>Index!U34</f>
        <v>0</v>
      </c>
      <c r="S12" s="7">
        <f>Index!V34</f>
        <v>0</v>
      </c>
      <c r="T12" s="7">
        <f>Index!W34</f>
        <v>0</v>
      </c>
      <c r="U12" s="7">
        <f>Index!X34</f>
        <v>0</v>
      </c>
      <c r="V12" s="7">
        <f>Index!Y34</f>
        <v>0</v>
      </c>
      <c r="W12" s="7">
        <f>Index!Z34</f>
        <v>0</v>
      </c>
      <c r="X12" s="7">
        <f>Index!AA34</f>
        <v>0</v>
      </c>
      <c r="Y12" s="7">
        <f>Index!AB34</f>
        <v>0</v>
      </c>
      <c r="Z12" s="7">
        <f>Index!AC34</f>
        <v>0</v>
      </c>
      <c r="AA12" s="7">
        <f>Index!AD34</f>
        <v>0</v>
      </c>
      <c r="AB12" s="7">
        <f>Index!AE34</f>
        <v>0</v>
      </c>
      <c r="AC12" s="7">
        <f>Index!AF34</f>
        <v>0</v>
      </c>
      <c r="AD12" s="7">
        <f>Index!AG34</f>
        <v>0</v>
      </c>
      <c r="AE12" s="7">
        <f>Index!AH34</f>
        <v>0</v>
      </c>
      <c r="AF12" s="7">
        <f>Index!AI34</f>
        <v>0</v>
      </c>
      <c r="AG12" s="7">
        <f>Index!AJ34</f>
        <v>0</v>
      </c>
      <c r="AH12" s="7">
        <f>Index!AK34</f>
        <v>0</v>
      </c>
      <c r="AI12" s="7">
        <f>Index!AL34</f>
        <v>0</v>
      </c>
      <c r="AJ12" s="7">
        <f>Index!AM34</f>
        <v>0</v>
      </c>
      <c r="AK12" s="7">
        <f>Index!AN34</f>
        <v>0</v>
      </c>
      <c r="AL12" s="7">
        <f>Index!AO34</f>
        <v>0</v>
      </c>
      <c r="AM12" s="7">
        <f>Index!AP34</f>
        <v>0</v>
      </c>
      <c r="AN12" s="7">
        <f>Index!AQ34</f>
        <v>0</v>
      </c>
      <c r="AO12" s="7">
        <f>Index!AR34</f>
        <v>0</v>
      </c>
      <c r="AP12" s="7">
        <f>Index!AS34</f>
        <v>0</v>
      </c>
      <c r="AQ12" s="7">
        <f>Index!AT34</f>
        <v>0</v>
      </c>
      <c r="AR12" s="7">
        <f>Index!AU34</f>
        <v>0</v>
      </c>
      <c r="AS12" s="7">
        <f>Index!AV34</f>
        <v>0</v>
      </c>
      <c r="AT12" s="7">
        <f>Index!AW34</f>
        <v>0</v>
      </c>
      <c r="AU12" s="7">
        <f>Index!AX34</f>
        <v>0</v>
      </c>
      <c r="AV12" s="7">
        <f>Index!AY34</f>
        <v>0</v>
      </c>
      <c r="AW12" s="7">
        <f>Index!AZ34</f>
        <v>0</v>
      </c>
      <c r="AX12" s="7">
        <f>Index!BA34</f>
        <v>0</v>
      </c>
      <c r="AY12" s="7">
        <f>Index!BB34</f>
        <v>0</v>
      </c>
      <c r="AZ12" s="7">
        <f>Index!BC34</f>
        <v>0</v>
      </c>
      <c r="BA12" s="7">
        <f>Index!BD34</f>
        <v>0</v>
      </c>
      <c r="BB12" s="7">
        <f>Index!BE34</f>
        <v>0</v>
      </c>
      <c r="BC12" s="7">
        <f>Index!BF34</f>
        <v>0</v>
      </c>
      <c r="BD12" s="7">
        <f>Index!BG34</f>
        <v>0</v>
      </c>
      <c r="BE12" s="7">
        <f>Index!BH34</f>
        <v>0</v>
      </c>
      <c r="BF12" s="7">
        <f>Index!BI34</f>
        <v>0</v>
      </c>
      <c r="BG12" s="7">
        <f>Index!BJ34</f>
        <v>0</v>
      </c>
      <c r="BH12" s="7">
        <f>Index!BK34</f>
        <v>0</v>
      </c>
      <c r="BI12" s="7">
        <f>Index!BL34</f>
        <v>0</v>
      </c>
      <c r="BJ12" s="7">
        <f>Index!BM34</f>
        <v>0</v>
      </c>
      <c r="BK12" s="7">
        <f>Index!BN34</f>
        <v>0</v>
      </c>
      <c r="BL12" s="7">
        <f>Index!BO34</f>
        <v>0</v>
      </c>
      <c r="BM12" s="7">
        <f>Index!BP34</f>
        <v>0</v>
      </c>
      <c r="BN12" s="7">
        <f>Index!BQ34</f>
        <v>0</v>
      </c>
      <c r="BO12" s="7">
        <f>Index!BR34</f>
        <v>0</v>
      </c>
      <c r="BP12" s="7">
        <f>Index!BS34</f>
        <v>0</v>
      </c>
      <c r="BQ12" s="7">
        <f>Index!BT34</f>
        <v>0</v>
      </c>
    </row>
    <row r="13" spans="1:69" outlineLevel="1">
      <c r="A13" s="1"/>
      <c r="B13" s="84"/>
      <c r="C13" s="8"/>
      <c r="D13" s="9"/>
      <c r="E13" s="8"/>
      <c r="F13" s="10" t="str">
        <f>Index!D36</f>
        <v>접대비/지급수수료체감지수</v>
      </c>
      <c r="G13" s="12" t="s">
        <v>1267</v>
      </c>
      <c r="H13" s="248"/>
      <c r="I13" s="7">
        <f>Index!L36</f>
        <v>0</v>
      </c>
      <c r="J13" s="7">
        <f>Index!M36</f>
        <v>0</v>
      </c>
      <c r="K13" s="7">
        <f>Index!N36</f>
        <v>0</v>
      </c>
      <c r="L13" s="7">
        <f>Index!O36</f>
        <v>0</v>
      </c>
      <c r="M13" s="7">
        <f>Index!P36</f>
        <v>0</v>
      </c>
      <c r="N13" s="7">
        <f>Index!Q36</f>
        <v>0</v>
      </c>
      <c r="O13" s="7">
        <f>Index!R36</f>
        <v>0</v>
      </c>
      <c r="P13" s="7">
        <f>Index!S36</f>
        <v>0</v>
      </c>
      <c r="Q13" s="7">
        <f>Index!T36</f>
        <v>0</v>
      </c>
      <c r="R13" s="7">
        <f>Index!U36</f>
        <v>0</v>
      </c>
      <c r="S13" s="7">
        <f>Index!V36</f>
        <v>0</v>
      </c>
      <c r="T13" s="7">
        <f>Index!W36</f>
        <v>0</v>
      </c>
      <c r="U13" s="7">
        <f>Index!X36</f>
        <v>0</v>
      </c>
      <c r="V13" s="7">
        <f>Index!Y36</f>
        <v>0</v>
      </c>
      <c r="W13" s="7">
        <f>Index!Z36</f>
        <v>0</v>
      </c>
      <c r="X13" s="7">
        <f>Index!AA36</f>
        <v>0</v>
      </c>
      <c r="Y13" s="7">
        <f>Index!AB36</f>
        <v>0</v>
      </c>
      <c r="Z13" s="7">
        <f>Index!AC36</f>
        <v>0</v>
      </c>
      <c r="AA13" s="7">
        <f>Index!AD36</f>
        <v>0</v>
      </c>
      <c r="AB13" s="7">
        <f>Index!AE36</f>
        <v>0</v>
      </c>
      <c r="AC13" s="7">
        <f>Index!AF36</f>
        <v>0</v>
      </c>
      <c r="AD13" s="7">
        <f>Index!AG36</f>
        <v>0</v>
      </c>
      <c r="AE13" s="7">
        <f>Index!AH36</f>
        <v>0</v>
      </c>
      <c r="AF13" s="7">
        <f>Index!AI36</f>
        <v>0</v>
      </c>
      <c r="AG13" s="7">
        <f>Index!AJ36</f>
        <v>0</v>
      </c>
      <c r="AH13" s="7">
        <f>Index!AK36</f>
        <v>0</v>
      </c>
      <c r="AI13" s="7">
        <f>Index!AL36</f>
        <v>0</v>
      </c>
      <c r="AJ13" s="7">
        <f>Index!AM36</f>
        <v>0</v>
      </c>
      <c r="AK13" s="7">
        <f>Index!AN36</f>
        <v>0</v>
      </c>
      <c r="AL13" s="7">
        <f>Index!AO36</f>
        <v>0</v>
      </c>
      <c r="AM13" s="7">
        <f>Index!AP36</f>
        <v>0</v>
      </c>
      <c r="AN13" s="7">
        <f>Index!AQ36</f>
        <v>0</v>
      </c>
      <c r="AO13" s="7">
        <f>Index!AR36</f>
        <v>0</v>
      </c>
      <c r="AP13" s="7">
        <f>Index!AS36</f>
        <v>0</v>
      </c>
      <c r="AQ13" s="7">
        <f>Index!AT36</f>
        <v>0</v>
      </c>
      <c r="AR13" s="7">
        <f>Index!AU36</f>
        <v>0</v>
      </c>
      <c r="AS13" s="7">
        <f>Index!AV36</f>
        <v>0</v>
      </c>
      <c r="AT13" s="7">
        <f>Index!AW36</f>
        <v>0</v>
      </c>
      <c r="AU13" s="7">
        <f>Index!AX36</f>
        <v>0</v>
      </c>
      <c r="AV13" s="7">
        <f>Index!AY36</f>
        <v>0</v>
      </c>
      <c r="AW13" s="7">
        <f>Index!AZ36</f>
        <v>0</v>
      </c>
      <c r="AX13" s="7">
        <f>Index!BA36</f>
        <v>0</v>
      </c>
      <c r="AY13" s="7">
        <f>Index!BB36</f>
        <v>0</v>
      </c>
      <c r="AZ13" s="7">
        <f>Index!BC36</f>
        <v>0</v>
      </c>
      <c r="BA13" s="7">
        <f>Index!BD36</f>
        <v>0</v>
      </c>
      <c r="BB13" s="7">
        <f>Index!BE36</f>
        <v>0</v>
      </c>
      <c r="BC13" s="7">
        <f>Index!BF36</f>
        <v>0</v>
      </c>
      <c r="BD13" s="7">
        <f>Index!BG36</f>
        <v>0</v>
      </c>
      <c r="BE13" s="7">
        <f>Index!BH36</f>
        <v>0</v>
      </c>
      <c r="BF13" s="7">
        <f>Index!BI36</f>
        <v>0</v>
      </c>
      <c r="BG13" s="7">
        <f>Index!BJ36</f>
        <v>0</v>
      </c>
      <c r="BH13" s="7">
        <f>Index!BK36</f>
        <v>0</v>
      </c>
      <c r="BI13" s="7">
        <f>Index!BL36</f>
        <v>0</v>
      </c>
      <c r="BJ13" s="7">
        <f>Index!BM36</f>
        <v>0</v>
      </c>
      <c r="BK13" s="7">
        <f>Index!BN36</f>
        <v>0</v>
      </c>
      <c r="BL13" s="7">
        <f>Index!BO36</f>
        <v>0</v>
      </c>
      <c r="BM13" s="7">
        <f>Index!BP36</f>
        <v>0</v>
      </c>
      <c r="BN13" s="7">
        <f>Index!BQ36</f>
        <v>0</v>
      </c>
      <c r="BO13" s="7">
        <f>Index!BR36</f>
        <v>0</v>
      </c>
      <c r="BP13" s="7">
        <f>Index!BS36</f>
        <v>0</v>
      </c>
      <c r="BQ13" s="7">
        <f>Index!BT36</f>
        <v>0</v>
      </c>
    </row>
    <row r="14" spans="1:69" outlineLevel="1">
      <c r="A14" s="1"/>
      <c r="B14" s="84"/>
      <c r="C14" s="8"/>
      <c r="D14" s="258"/>
      <c r="E14" s="8"/>
      <c r="F14" s="10" t="str">
        <f>Index!D35</f>
        <v>매출증가율</v>
      </c>
      <c r="G14" s="12" t="s">
        <v>1267</v>
      </c>
      <c r="H14" s="11"/>
      <c r="I14" s="95">
        <f>Index!L35</f>
        <v>0</v>
      </c>
      <c r="J14" s="95">
        <f>Index!M35</f>
        <v>0</v>
      </c>
      <c r="K14" s="95">
        <f>Index!N35</f>
        <v>0</v>
      </c>
      <c r="L14" s="95">
        <f>Index!O35</f>
        <v>0</v>
      </c>
      <c r="M14" s="95">
        <f>Index!P35</f>
        <v>0</v>
      </c>
      <c r="N14" s="95">
        <f>Index!Q35</f>
        <v>0</v>
      </c>
      <c r="O14" s="95">
        <f>Index!R35</f>
        <v>0</v>
      </c>
      <c r="P14" s="95">
        <f>Index!S35</f>
        <v>0</v>
      </c>
      <c r="Q14" s="95">
        <f>Index!T35</f>
        <v>0</v>
      </c>
      <c r="R14" s="95">
        <f>Index!U35</f>
        <v>0</v>
      </c>
      <c r="S14" s="95">
        <f>Index!V35</f>
        <v>0</v>
      </c>
      <c r="T14" s="95">
        <f>Index!W35</f>
        <v>0</v>
      </c>
      <c r="U14" s="95">
        <f>Index!X35</f>
        <v>0</v>
      </c>
      <c r="V14" s="95">
        <f>Index!Y35</f>
        <v>0</v>
      </c>
      <c r="W14" s="95">
        <f>Index!Z35</f>
        <v>0</v>
      </c>
      <c r="X14" s="95">
        <f>Index!AA35</f>
        <v>0</v>
      </c>
      <c r="Y14" s="95">
        <f>Index!AB35</f>
        <v>0</v>
      </c>
      <c r="Z14" s="95">
        <f>Index!AC35</f>
        <v>0</v>
      </c>
      <c r="AA14" s="95">
        <f>Index!AD35</f>
        <v>0</v>
      </c>
      <c r="AB14" s="95">
        <f>Index!AE35</f>
        <v>0</v>
      </c>
      <c r="AC14" s="95">
        <f>Index!AF35</f>
        <v>0</v>
      </c>
      <c r="AD14" s="95">
        <f>Index!AG35</f>
        <v>0</v>
      </c>
      <c r="AE14" s="95">
        <f>Index!AH35</f>
        <v>0</v>
      </c>
      <c r="AF14" s="95">
        <f>Index!AI35</f>
        <v>0</v>
      </c>
      <c r="AG14" s="95">
        <f>Index!AJ35</f>
        <v>0</v>
      </c>
      <c r="AH14" s="95">
        <f>Index!AK35</f>
        <v>0</v>
      </c>
      <c r="AI14" s="95">
        <f>Index!AL35</f>
        <v>0</v>
      </c>
      <c r="AJ14" s="95">
        <f>Index!AM35</f>
        <v>0</v>
      </c>
      <c r="AK14" s="95">
        <f>Index!AN35</f>
        <v>0</v>
      </c>
      <c r="AL14" s="95">
        <f>Index!AO35</f>
        <v>0</v>
      </c>
      <c r="AM14" s="95">
        <f>Index!AP35</f>
        <v>0</v>
      </c>
      <c r="AN14" s="95">
        <f>Index!AQ35</f>
        <v>0</v>
      </c>
      <c r="AO14" s="95">
        <f>Index!AR35</f>
        <v>0</v>
      </c>
      <c r="AP14" s="95">
        <f>Index!AS35</f>
        <v>0</v>
      </c>
      <c r="AQ14" s="95">
        <f>Index!AT35</f>
        <v>0</v>
      </c>
      <c r="AR14" s="95">
        <f>Index!AU35</f>
        <v>0</v>
      </c>
      <c r="AS14" s="95">
        <f>Index!AV35</f>
        <v>0</v>
      </c>
      <c r="AT14" s="95">
        <f>Index!AW35</f>
        <v>0</v>
      </c>
      <c r="AU14" s="95">
        <f>Index!AX35</f>
        <v>0</v>
      </c>
      <c r="AV14" s="95">
        <f>Index!AY35</f>
        <v>0</v>
      </c>
      <c r="AW14" s="95">
        <f>Index!AZ35</f>
        <v>0</v>
      </c>
      <c r="AX14" s="95">
        <f>Index!BA35</f>
        <v>0</v>
      </c>
      <c r="AY14" s="95">
        <f>Index!BB35</f>
        <v>0</v>
      </c>
      <c r="AZ14" s="95">
        <f>Index!BC35</f>
        <v>0</v>
      </c>
      <c r="BA14" s="95">
        <f>Index!BD35</f>
        <v>0</v>
      </c>
      <c r="BB14" s="95">
        <f>Index!BE35</f>
        <v>0</v>
      </c>
      <c r="BC14" s="95">
        <f>Index!BF35</f>
        <v>0</v>
      </c>
      <c r="BD14" s="95">
        <f>Index!BG35</f>
        <v>0</v>
      </c>
      <c r="BE14" s="95">
        <f>Index!BH35</f>
        <v>0</v>
      </c>
      <c r="BF14" s="95">
        <f>Index!BI35</f>
        <v>0</v>
      </c>
      <c r="BG14" s="95">
        <f>Index!BJ35</f>
        <v>0</v>
      </c>
      <c r="BH14" s="95">
        <f>Index!BK35</f>
        <v>0</v>
      </c>
      <c r="BI14" s="95">
        <f>Index!BL35</f>
        <v>0</v>
      </c>
      <c r="BJ14" s="95">
        <f>Index!BM35</f>
        <v>0</v>
      </c>
      <c r="BK14" s="95">
        <f>Index!BN35</f>
        <v>0</v>
      </c>
      <c r="BL14" s="95">
        <f>Index!BO35</f>
        <v>0</v>
      </c>
      <c r="BM14" s="95">
        <f>Index!BP35</f>
        <v>0</v>
      </c>
      <c r="BN14" s="95">
        <f>Index!BQ35</f>
        <v>0</v>
      </c>
      <c r="BO14" s="95">
        <f>Index!BR35</f>
        <v>0</v>
      </c>
      <c r="BP14" s="95">
        <f>Index!BS35</f>
        <v>0</v>
      </c>
      <c r="BQ14" s="95">
        <f>Index!BT35</f>
        <v>0</v>
      </c>
    </row>
    <row r="15" spans="1:69" outlineLevel="1">
      <c r="A15" s="1"/>
      <c r="B15" s="84"/>
      <c r="C15" s="8"/>
      <c r="D15" s="9"/>
      <c r="E15" s="8"/>
      <c r="F15" s="10" t="str">
        <f>Index!D19</f>
        <v>순운전자본-매출채권</v>
      </c>
      <c r="G15" s="12" t="s">
        <v>1267</v>
      </c>
      <c r="H15" s="248"/>
      <c r="I15" s="7">
        <f>Index!L19</f>
        <v>0</v>
      </c>
      <c r="J15" s="7">
        <f>Index!M19</f>
        <v>0</v>
      </c>
      <c r="K15" s="7">
        <f>Index!N19</f>
        <v>0</v>
      </c>
      <c r="L15" s="7">
        <f>Index!O19</f>
        <v>0</v>
      </c>
      <c r="M15" s="7">
        <f>Index!P19</f>
        <v>0</v>
      </c>
      <c r="N15" s="7">
        <f>Index!Q19</f>
        <v>0</v>
      </c>
      <c r="O15" s="7">
        <f>Index!R19</f>
        <v>0</v>
      </c>
      <c r="P15" s="7">
        <f>Index!S19</f>
        <v>0</v>
      </c>
      <c r="Q15" s="7">
        <f>Index!T19</f>
        <v>0</v>
      </c>
      <c r="R15" s="7">
        <f>Index!U19</f>
        <v>0</v>
      </c>
      <c r="S15" s="7">
        <f>Index!V19</f>
        <v>0</v>
      </c>
      <c r="T15" s="7">
        <f>Index!W19</f>
        <v>0</v>
      </c>
      <c r="U15" s="7">
        <f>Index!X19</f>
        <v>0</v>
      </c>
      <c r="V15" s="7">
        <f>Index!Y19</f>
        <v>30</v>
      </c>
      <c r="W15" s="7">
        <f>Index!Z19</f>
        <v>30</v>
      </c>
      <c r="X15" s="7">
        <f>Index!AA19</f>
        <v>30</v>
      </c>
      <c r="Y15" s="7">
        <f>Index!AB19</f>
        <v>30</v>
      </c>
      <c r="Z15" s="7">
        <f>Index!AC19</f>
        <v>0</v>
      </c>
      <c r="AA15" s="7">
        <f>Index!AD19</f>
        <v>0</v>
      </c>
      <c r="AB15" s="7">
        <f>Index!AE19</f>
        <v>0</v>
      </c>
      <c r="AC15" s="7">
        <f>Index!AF19</f>
        <v>0</v>
      </c>
      <c r="AD15" s="7">
        <f>Index!AG19</f>
        <v>0</v>
      </c>
      <c r="AE15" s="7">
        <f>Index!AH19</f>
        <v>0</v>
      </c>
      <c r="AF15" s="7">
        <f>Index!AI19</f>
        <v>0</v>
      </c>
      <c r="AG15" s="7">
        <f>Index!AJ19</f>
        <v>0</v>
      </c>
      <c r="AH15" s="7">
        <f>Index!AK19</f>
        <v>0</v>
      </c>
      <c r="AI15" s="7">
        <f>Index!AL19</f>
        <v>0</v>
      </c>
      <c r="AJ15" s="7">
        <f>Index!AM19</f>
        <v>0</v>
      </c>
      <c r="AK15" s="7">
        <f>Index!AN19</f>
        <v>0</v>
      </c>
      <c r="AL15" s="7">
        <f>Index!AO19</f>
        <v>0</v>
      </c>
      <c r="AM15" s="7">
        <f>Index!AP19</f>
        <v>0</v>
      </c>
      <c r="AN15" s="7">
        <f>Index!AQ19</f>
        <v>0</v>
      </c>
      <c r="AO15" s="7">
        <f>Index!AR19</f>
        <v>0</v>
      </c>
      <c r="AP15" s="7">
        <f>Index!AS19</f>
        <v>0</v>
      </c>
      <c r="AQ15" s="7">
        <f>Index!AT19</f>
        <v>0</v>
      </c>
      <c r="AR15" s="7">
        <f>Index!AU19</f>
        <v>0</v>
      </c>
      <c r="AS15" s="7">
        <f>Index!AV19</f>
        <v>0</v>
      </c>
      <c r="AT15" s="7">
        <f>Index!AW19</f>
        <v>0</v>
      </c>
      <c r="AU15" s="7">
        <f>Index!AX19</f>
        <v>0</v>
      </c>
      <c r="AV15" s="7">
        <f>Index!AY19</f>
        <v>0</v>
      </c>
      <c r="AW15" s="7">
        <f>Index!AZ19</f>
        <v>0</v>
      </c>
      <c r="AX15" s="7">
        <f>Index!BA19</f>
        <v>0</v>
      </c>
      <c r="AY15" s="7">
        <f>Index!BB19</f>
        <v>0</v>
      </c>
      <c r="AZ15" s="7">
        <f>Index!BC19</f>
        <v>0</v>
      </c>
      <c r="BA15" s="7">
        <f>Index!BD19</f>
        <v>0</v>
      </c>
      <c r="BB15" s="7">
        <f>Index!BE19</f>
        <v>0</v>
      </c>
      <c r="BC15" s="7">
        <f>Index!BF19</f>
        <v>0</v>
      </c>
      <c r="BD15" s="7">
        <f>Index!BG19</f>
        <v>0</v>
      </c>
      <c r="BE15" s="7">
        <f>Index!BH19</f>
        <v>0</v>
      </c>
      <c r="BF15" s="7">
        <f>Index!BI19</f>
        <v>0</v>
      </c>
      <c r="BG15" s="7">
        <f>Index!BJ19</f>
        <v>0</v>
      </c>
      <c r="BH15" s="7">
        <f>Index!BK19</f>
        <v>0</v>
      </c>
      <c r="BI15" s="7">
        <f>Index!BL19</f>
        <v>0</v>
      </c>
      <c r="BJ15" s="7">
        <f>Index!BM19</f>
        <v>0</v>
      </c>
      <c r="BK15" s="7">
        <f>Index!BN19</f>
        <v>0</v>
      </c>
      <c r="BL15" s="7">
        <f>Index!BO19</f>
        <v>0</v>
      </c>
      <c r="BM15" s="7">
        <f>Index!BP19</f>
        <v>0</v>
      </c>
      <c r="BN15" s="7">
        <f>Index!BQ19</f>
        <v>0</v>
      </c>
      <c r="BO15" s="7">
        <f>Index!BR19</f>
        <v>0</v>
      </c>
      <c r="BP15" s="7">
        <f>Index!BS19</f>
        <v>0</v>
      </c>
      <c r="BQ15" s="7">
        <f>Index!BT19</f>
        <v>0</v>
      </c>
    </row>
    <row r="17" spans="2:69">
      <c r="B17" s="199" t="s">
        <v>59</v>
      </c>
      <c r="C17" s="200"/>
      <c r="D17" s="200"/>
      <c r="E17" s="201"/>
      <c r="F17" s="197" t="s">
        <v>113</v>
      </c>
      <c r="G17" s="197"/>
      <c r="H17" s="202"/>
      <c r="I17" s="203">
        <f>Index!L8</f>
        <v>0</v>
      </c>
      <c r="J17" s="203">
        <f>Index!M8</f>
        <v>0</v>
      </c>
      <c r="K17" s="203">
        <f>Index!N8</f>
        <v>1</v>
      </c>
      <c r="L17" s="203">
        <f>Index!O8</f>
        <v>1</v>
      </c>
      <c r="M17" s="203">
        <f>Index!P8</f>
        <v>1</v>
      </c>
      <c r="N17" s="203">
        <f>Index!Q8</f>
        <v>1</v>
      </c>
      <c r="O17" s="203">
        <f>Index!R8</f>
        <v>2</v>
      </c>
      <c r="P17" s="203">
        <f>Index!S8</f>
        <v>2</v>
      </c>
      <c r="Q17" s="203">
        <f>Index!T8</f>
        <v>2</v>
      </c>
      <c r="R17" s="203">
        <f>Index!U8</f>
        <v>2</v>
      </c>
      <c r="S17" s="203">
        <f>Index!V8</f>
        <v>3</v>
      </c>
      <c r="T17" s="203">
        <f>Index!W8</f>
        <v>3</v>
      </c>
      <c r="U17" s="203">
        <f>Index!X8</f>
        <v>3</v>
      </c>
      <c r="V17" s="203">
        <f>Index!Y8</f>
        <v>3</v>
      </c>
      <c r="W17" s="203">
        <f>Index!Z8</f>
        <v>4</v>
      </c>
      <c r="X17" s="203">
        <f>Index!AA8</f>
        <v>4</v>
      </c>
      <c r="Y17" s="203">
        <f>Index!AB8</f>
        <v>4</v>
      </c>
      <c r="Z17" s="203">
        <f>Index!AC8</f>
        <v>-1</v>
      </c>
      <c r="AA17" s="203">
        <f>Index!AD8</f>
        <v>-1</v>
      </c>
      <c r="AB17" s="203">
        <f>Index!AE8</f>
        <v>-1</v>
      </c>
      <c r="AC17" s="203">
        <f>Index!AF8</f>
        <v>-1</v>
      </c>
      <c r="AD17" s="203">
        <f>Index!AG8</f>
        <v>-1</v>
      </c>
      <c r="AE17" s="203">
        <f>Index!AH8</f>
        <v>-1</v>
      </c>
      <c r="AF17" s="203">
        <f>Index!AI8</f>
        <v>-1</v>
      </c>
      <c r="AG17" s="203">
        <f>Index!AJ8</f>
        <v>-1</v>
      </c>
      <c r="AH17" s="203">
        <f>Index!AK8</f>
        <v>-1</v>
      </c>
      <c r="AI17" s="203">
        <f>Index!AL8</f>
        <v>-1</v>
      </c>
      <c r="AJ17" s="203">
        <f>Index!AM8</f>
        <v>-1</v>
      </c>
      <c r="AK17" s="203">
        <f>Index!AN8</f>
        <v>-1</v>
      </c>
      <c r="AL17" s="203">
        <f>Index!AO8</f>
        <v>-1</v>
      </c>
      <c r="AM17" s="203">
        <f>Index!AP8</f>
        <v>-1</v>
      </c>
      <c r="AN17" s="203">
        <f>Index!AQ8</f>
        <v>-1</v>
      </c>
      <c r="AO17" s="203">
        <f>Index!AR8</f>
        <v>-1</v>
      </c>
      <c r="AP17" s="203">
        <f>Index!AS8</f>
        <v>-1</v>
      </c>
      <c r="AQ17" s="203">
        <f>Index!AT8</f>
        <v>-1</v>
      </c>
      <c r="AR17" s="203">
        <f>Index!AU8</f>
        <v>-1</v>
      </c>
      <c r="AS17" s="203">
        <f>Index!AV8</f>
        <v>-1</v>
      </c>
      <c r="AT17" s="203">
        <f>Index!AW8</f>
        <v>-1</v>
      </c>
      <c r="AU17" s="203">
        <f>Index!AX8</f>
        <v>-1</v>
      </c>
      <c r="AV17" s="203">
        <f>Index!AY8</f>
        <v>-1</v>
      </c>
      <c r="AW17" s="203">
        <f>Index!AZ8</f>
        <v>-1</v>
      </c>
      <c r="AX17" s="203">
        <f>Index!BA8</f>
        <v>-1</v>
      </c>
      <c r="AY17" s="203">
        <f>Index!BB8</f>
        <v>-1</v>
      </c>
      <c r="AZ17" s="203">
        <f>Index!BC8</f>
        <v>-1</v>
      </c>
      <c r="BA17" s="203">
        <f>Index!BD8</f>
        <v>-1</v>
      </c>
      <c r="BB17" s="203">
        <f>Index!BE8</f>
        <v>-1</v>
      </c>
      <c r="BC17" s="203">
        <f>Index!BF8</f>
        <v>-1</v>
      </c>
      <c r="BD17" s="203">
        <f>Index!BG8</f>
        <v>-1</v>
      </c>
      <c r="BE17" s="203">
        <f>Index!BH8</f>
        <v>-1</v>
      </c>
      <c r="BF17" s="203">
        <f>Index!BI8</f>
        <v>-1</v>
      </c>
      <c r="BG17" s="203">
        <f>Index!BJ8</f>
        <v>-1</v>
      </c>
      <c r="BH17" s="203">
        <f>Index!BK8</f>
        <v>-1</v>
      </c>
      <c r="BI17" s="203">
        <f>Index!BL8</f>
        <v>-1</v>
      </c>
      <c r="BJ17" s="203">
        <f>Index!BM8</f>
        <v>-1</v>
      </c>
      <c r="BK17" s="203">
        <f>Index!BN8</f>
        <v>-1</v>
      </c>
      <c r="BL17" s="203">
        <f>Index!BO8</f>
        <v>-1</v>
      </c>
      <c r="BM17" s="203">
        <f>Index!BP8</f>
        <v>-1</v>
      </c>
      <c r="BN17" s="203">
        <f>Index!BQ8</f>
        <v>-1</v>
      </c>
      <c r="BO17" s="203">
        <f>Index!BR8</f>
        <v>-1</v>
      </c>
      <c r="BP17" s="203">
        <f>Index!BS8</f>
        <v>-1</v>
      </c>
      <c r="BQ17" s="203">
        <f>Index!BT8</f>
        <v>-1</v>
      </c>
    </row>
    <row r="18" spans="2:69">
      <c r="B18" s="204"/>
      <c r="C18" s="205"/>
      <c r="D18" s="205"/>
      <c r="E18" s="206"/>
      <c r="F18" s="197"/>
      <c r="G18" s="197"/>
      <c r="H18" s="202"/>
      <c r="I18" s="207">
        <f>YEAR(I19)</f>
        <v>2024</v>
      </c>
      <c r="J18" s="207">
        <f t="shared" ref="J18:BQ18" si="0">YEAR(J19)</f>
        <v>2025</v>
      </c>
      <c r="K18" s="207">
        <f t="shared" si="0"/>
        <v>2025</v>
      </c>
      <c r="L18" s="207">
        <f t="shared" si="0"/>
        <v>2025</v>
      </c>
      <c r="M18" s="207">
        <f t="shared" si="0"/>
        <v>2025</v>
      </c>
      <c r="N18" s="207">
        <f t="shared" si="0"/>
        <v>2026</v>
      </c>
      <c r="O18" s="207">
        <f t="shared" si="0"/>
        <v>2026</v>
      </c>
      <c r="P18" s="207">
        <f t="shared" si="0"/>
        <v>2026</v>
      </c>
      <c r="Q18" s="207">
        <f t="shared" si="0"/>
        <v>2026</v>
      </c>
      <c r="R18" s="207">
        <f t="shared" si="0"/>
        <v>2027</v>
      </c>
      <c r="S18" s="207">
        <f t="shared" si="0"/>
        <v>2027</v>
      </c>
      <c r="T18" s="207">
        <f t="shared" si="0"/>
        <v>2027</v>
      </c>
      <c r="U18" s="207">
        <f t="shared" si="0"/>
        <v>2027</v>
      </c>
      <c r="V18" s="207">
        <f t="shared" si="0"/>
        <v>2028</v>
      </c>
      <c r="W18" s="207">
        <f t="shared" si="0"/>
        <v>2028</v>
      </c>
      <c r="X18" s="207">
        <f t="shared" si="0"/>
        <v>2028</v>
      </c>
      <c r="Y18" s="207">
        <f t="shared" si="0"/>
        <v>2028</v>
      </c>
      <c r="Z18" s="207">
        <f t="shared" si="0"/>
        <v>2029</v>
      </c>
      <c r="AA18" s="207">
        <f t="shared" si="0"/>
        <v>2029</v>
      </c>
      <c r="AB18" s="207">
        <f t="shared" si="0"/>
        <v>2029</v>
      </c>
      <c r="AC18" s="207">
        <f t="shared" si="0"/>
        <v>2029</v>
      </c>
      <c r="AD18" s="207">
        <f t="shared" si="0"/>
        <v>2030</v>
      </c>
      <c r="AE18" s="207">
        <f t="shared" si="0"/>
        <v>2030</v>
      </c>
      <c r="AF18" s="207">
        <f t="shared" si="0"/>
        <v>2030</v>
      </c>
      <c r="AG18" s="207">
        <f t="shared" si="0"/>
        <v>2030</v>
      </c>
      <c r="AH18" s="207">
        <f t="shared" si="0"/>
        <v>2031</v>
      </c>
      <c r="AI18" s="207">
        <f t="shared" si="0"/>
        <v>2031</v>
      </c>
      <c r="AJ18" s="207">
        <f t="shared" si="0"/>
        <v>2031</v>
      </c>
      <c r="AK18" s="207">
        <f t="shared" si="0"/>
        <v>2031</v>
      </c>
      <c r="AL18" s="207">
        <f t="shared" si="0"/>
        <v>2032</v>
      </c>
      <c r="AM18" s="207">
        <f t="shared" si="0"/>
        <v>2032</v>
      </c>
      <c r="AN18" s="207">
        <f t="shared" si="0"/>
        <v>2032</v>
      </c>
      <c r="AO18" s="207">
        <f t="shared" si="0"/>
        <v>2032</v>
      </c>
      <c r="AP18" s="207">
        <f t="shared" si="0"/>
        <v>2033</v>
      </c>
      <c r="AQ18" s="207">
        <f t="shared" si="0"/>
        <v>2033</v>
      </c>
      <c r="AR18" s="207">
        <f t="shared" si="0"/>
        <v>2033</v>
      </c>
      <c r="AS18" s="207">
        <f t="shared" si="0"/>
        <v>2033</v>
      </c>
      <c r="AT18" s="207">
        <f t="shared" si="0"/>
        <v>2034</v>
      </c>
      <c r="AU18" s="207">
        <f t="shared" si="0"/>
        <v>2034</v>
      </c>
      <c r="AV18" s="207">
        <f t="shared" si="0"/>
        <v>2034</v>
      </c>
      <c r="AW18" s="207">
        <f t="shared" si="0"/>
        <v>2034</v>
      </c>
      <c r="AX18" s="207">
        <f t="shared" si="0"/>
        <v>2035</v>
      </c>
      <c r="AY18" s="207">
        <f t="shared" si="0"/>
        <v>2035</v>
      </c>
      <c r="AZ18" s="207">
        <f t="shared" si="0"/>
        <v>2035</v>
      </c>
      <c r="BA18" s="207">
        <f t="shared" si="0"/>
        <v>2035</v>
      </c>
      <c r="BB18" s="207">
        <f t="shared" si="0"/>
        <v>2036</v>
      </c>
      <c r="BC18" s="207">
        <f t="shared" si="0"/>
        <v>2036</v>
      </c>
      <c r="BD18" s="207">
        <f t="shared" si="0"/>
        <v>2036</v>
      </c>
      <c r="BE18" s="207">
        <f t="shared" si="0"/>
        <v>2036</v>
      </c>
      <c r="BF18" s="207">
        <f t="shared" si="0"/>
        <v>2037</v>
      </c>
      <c r="BG18" s="207">
        <f t="shared" si="0"/>
        <v>2037</v>
      </c>
      <c r="BH18" s="207">
        <f t="shared" si="0"/>
        <v>2037</v>
      </c>
      <c r="BI18" s="207">
        <f t="shared" si="0"/>
        <v>2037</v>
      </c>
      <c r="BJ18" s="207">
        <f t="shared" si="0"/>
        <v>2038</v>
      </c>
      <c r="BK18" s="207">
        <f t="shared" si="0"/>
        <v>2038</v>
      </c>
      <c r="BL18" s="207">
        <f>YEAR(BL19)</f>
        <v>2038</v>
      </c>
      <c r="BM18" s="207">
        <f t="shared" si="0"/>
        <v>2038</v>
      </c>
      <c r="BN18" s="207">
        <f t="shared" si="0"/>
        <v>2039</v>
      </c>
      <c r="BO18" s="207">
        <f t="shared" si="0"/>
        <v>2039</v>
      </c>
      <c r="BP18" s="207">
        <f t="shared" si="0"/>
        <v>2039</v>
      </c>
      <c r="BQ18" s="207">
        <f t="shared" si="0"/>
        <v>2039</v>
      </c>
    </row>
    <row r="19" spans="2:69">
      <c r="B19" s="208"/>
      <c r="C19" s="209"/>
      <c r="D19" s="209"/>
      <c r="E19" s="210"/>
      <c r="F19" s="211" t="s">
        <v>85</v>
      </c>
      <c r="G19" s="211" t="s">
        <v>86</v>
      </c>
      <c r="H19" s="198" t="s">
        <v>58</v>
      </c>
      <c r="I19" s="198">
        <f>Index!L3</f>
        <v>45596</v>
      </c>
      <c r="J19" s="198">
        <f>Index!M3</f>
        <v>45688</v>
      </c>
      <c r="K19" s="198">
        <f>Index!N3</f>
        <v>45777</v>
      </c>
      <c r="L19" s="198">
        <f>Index!O3</f>
        <v>45869</v>
      </c>
      <c r="M19" s="198">
        <f>Index!P3</f>
        <v>45961</v>
      </c>
      <c r="N19" s="198">
        <f>Index!Q3</f>
        <v>46053</v>
      </c>
      <c r="O19" s="198">
        <f>Index!R3</f>
        <v>46142</v>
      </c>
      <c r="P19" s="198">
        <f>Index!S3</f>
        <v>46234</v>
      </c>
      <c r="Q19" s="198">
        <f>Index!T3</f>
        <v>46326</v>
      </c>
      <c r="R19" s="198">
        <f>Index!U3</f>
        <v>46418</v>
      </c>
      <c r="S19" s="198">
        <f>Index!V3</f>
        <v>46507</v>
      </c>
      <c r="T19" s="198">
        <f>Index!W3</f>
        <v>46599</v>
      </c>
      <c r="U19" s="198">
        <f>Index!X3</f>
        <v>46691</v>
      </c>
      <c r="V19" s="198">
        <f>Index!Y3</f>
        <v>46783</v>
      </c>
      <c r="W19" s="198">
        <f>Index!Z3</f>
        <v>46873</v>
      </c>
      <c r="X19" s="198">
        <f>Index!AA3</f>
        <v>46965</v>
      </c>
      <c r="Y19" s="198">
        <f>Index!AB3</f>
        <v>47057</v>
      </c>
      <c r="Z19" s="198">
        <f>Index!AC3</f>
        <v>47149</v>
      </c>
      <c r="AA19" s="198">
        <f>Index!AD3</f>
        <v>47238</v>
      </c>
      <c r="AB19" s="198">
        <f>Index!AE3</f>
        <v>47330</v>
      </c>
      <c r="AC19" s="198">
        <f>Index!AF3</f>
        <v>47422</v>
      </c>
      <c r="AD19" s="198">
        <f>Index!AG3</f>
        <v>47514</v>
      </c>
      <c r="AE19" s="198">
        <f>Index!AH3</f>
        <v>47603</v>
      </c>
      <c r="AF19" s="198">
        <f>Index!AI3</f>
        <v>47695</v>
      </c>
      <c r="AG19" s="198">
        <f>Index!AJ3</f>
        <v>47787</v>
      </c>
      <c r="AH19" s="198">
        <f>Index!AK3</f>
        <v>47879</v>
      </c>
      <c r="AI19" s="198">
        <f>Index!AL3</f>
        <v>47968</v>
      </c>
      <c r="AJ19" s="198">
        <f>Index!AM3</f>
        <v>48060</v>
      </c>
      <c r="AK19" s="198">
        <f>Index!AN3</f>
        <v>48152</v>
      </c>
      <c r="AL19" s="198">
        <f>Index!AO3</f>
        <v>48244</v>
      </c>
      <c r="AM19" s="198">
        <f>Index!AP3</f>
        <v>48334</v>
      </c>
      <c r="AN19" s="198">
        <f>Index!AQ3</f>
        <v>48426</v>
      </c>
      <c r="AO19" s="198">
        <f>Index!AR3</f>
        <v>48518</v>
      </c>
      <c r="AP19" s="198">
        <f>Index!AS3</f>
        <v>48610</v>
      </c>
      <c r="AQ19" s="198">
        <f>Index!AT3</f>
        <v>48699</v>
      </c>
      <c r="AR19" s="198">
        <f>Index!AU3</f>
        <v>48791</v>
      </c>
      <c r="AS19" s="198">
        <f>Index!AV3</f>
        <v>48883</v>
      </c>
      <c r="AT19" s="198">
        <f>Index!AW3</f>
        <v>48975</v>
      </c>
      <c r="AU19" s="198">
        <f>Index!AX3</f>
        <v>49064</v>
      </c>
      <c r="AV19" s="198">
        <f>Index!AY3</f>
        <v>49156</v>
      </c>
      <c r="AW19" s="198">
        <f>Index!AZ3</f>
        <v>49248</v>
      </c>
      <c r="AX19" s="198">
        <f>Index!BA3</f>
        <v>49340</v>
      </c>
      <c r="AY19" s="198">
        <f>Index!BB3</f>
        <v>49429</v>
      </c>
      <c r="AZ19" s="198">
        <f>Index!BC3</f>
        <v>49521</v>
      </c>
      <c r="BA19" s="198">
        <f>Index!BD3</f>
        <v>49613</v>
      </c>
      <c r="BB19" s="198">
        <f>Index!BE3</f>
        <v>49705</v>
      </c>
      <c r="BC19" s="198">
        <f>Index!BF3</f>
        <v>49795</v>
      </c>
      <c r="BD19" s="198">
        <f>Index!BG3</f>
        <v>49887</v>
      </c>
      <c r="BE19" s="198">
        <f>Index!BH3</f>
        <v>49979</v>
      </c>
      <c r="BF19" s="198">
        <f>Index!BI3</f>
        <v>50071</v>
      </c>
      <c r="BG19" s="198">
        <f>Index!BJ3</f>
        <v>50160</v>
      </c>
      <c r="BH19" s="198">
        <f>Index!BK3</f>
        <v>50252</v>
      </c>
      <c r="BI19" s="198">
        <f>Index!BL3</f>
        <v>50344</v>
      </c>
      <c r="BJ19" s="198">
        <f>Index!BM3</f>
        <v>50436</v>
      </c>
      <c r="BK19" s="198">
        <f>Index!BN3</f>
        <v>50525</v>
      </c>
      <c r="BL19" s="198">
        <f>Index!BO3</f>
        <v>50617</v>
      </c>
      <c r="BM19" s="198">
        <f>Index!BP3</f>
        <v>50709</v>
      </c>
      <c r="BN19" s="198">
        <f>Index!BQ3</f>
        <v>50801</v>
      </c>
      <c r="BO19" s="198">
        <f>Index!BR3</f>
        <v>50890</v>
      </c>
      <c r="BP19" s="198">
        <f>Index!BS3</f>
        <v>50982</v>
      </c>
      <c r="BQ19" s="198">
        <f>Index!BT3</f>
        <v>51074</v>
      </c>
    </row>
    <row r="20" spans="2:69">
      <c r="B20" s="212" t="s">
        <v>57</v>
      </c>
      <c r="C20" s="213"/>
      <c r="D20" s="213"/>
      <c r="E20" s="213"/>
      <c r="F20" s="214"/>
      <c r="G20" s="214"/>
      <c r="H20" s="215"/>
      <c r="I20" s="212"/>
      <c r="J20" s="212"/>
      <c r="K20" s="212"/>
      <c r="L20" s="212"/>
      <c r="M20" s="212"/>
      <c r="N20" s="212"/>
      <c r="O20" s="212"/>
      <c r="P20" s="212"/>
      <c r="Q20" s="212"/>
      <c r="R20" s="212"/>
      <c r="S20" s="212"/>
      <c r="T20" s="212"/>
      <c r="U20" s="212"/>
      <c r="V20" s="212"/>
      <c r="W20" s="212"/>
      <c r="X20" s="212"/>
      <c r="Y20" s="212"/>
      <c r="Z20" s="212"/>
      <c r="AA20" s="212"/>
      <c r="AB20" s="212"/>
      <c r="AC20" s="212"/>
      <c r="AD20" s="212"/>
      <c r="AE20" s="212"/>
      <c r="AF20" s="212"/>
      <c r="AG20" s="212"/>
      <c r="AH20" s="212"/>
      <c r="AI20" s="212"/>
      <c r="AJ20" s="212"/>
      <c r="AK20" s="212"/>
      <c r="AL20" s="212"/>
      <c r="AM20" s="212"/>
      <c r="AN20" s="212"/>
      <c r="AO20" s="212"/>
      <c r="AP20" s="212"/>
      <c r="AQ20" s="212"/>
      <c r="AR20" s="212"/>
      <c r="AS20" s="212"/>
      <c r="AT20" s="212"/>
      <c r="AU20" s="212"/>
      <c r="AV20" s="212"/>
      <c r="AW20" s="212"/>
      <c r="AX20" s="212"/>
      <c r="AY20" s="212"/>
      <c r="AZ20" s="212"/>
      <c r="BA20" s="212"/>
      <c r="BB20" s="212"/>
      <c r="BC20" s="212"/>
      <c r="BD20" s="212"/>
      <c r="BE20" s="212"/>
      <c r="BF20" s="212"/>
      <c r="BG20" s="212"/>
      <c r="BH20" s="212"/>
      <c r="BI20" s="212"/>
      <c r="BJ20" s="212"/>
      <c r="BK20" s="212"/>
      <c r="BL20" s="212"/>
      <c r="BM20" s="212"/>
      <c r="BN20" s="212"/>
      <c r="BO20" s="212"/>
      <c r="BP20" s="212"/>
      <c r="BQ20" s="212"/>
    </row>
    <row r="21" spans="2:69">
      <c r="B21" s="216"/>
      <c r="C21" s="216"/>
      <c r="D21" s="217"/>
      <c r="E21" s="217"/>
      <c r="F21" s="218"/>
      <c r="G21" s="218"/>
      <c r="H21" s="219"/>
      <c r="I21" s="216"/>
      <c r="J21" s="216"/>
      <c r="K21" s="216"/>
      <c r="L21" s="216"/>
      <c r="M21" s="216"/>
      <c r="N21" s="216"/>
      <c r="O21" s="216"/>
      <c r="P21" s="216"/>
      <c r="Q21" s="216"/>
      <c r="R21" s="216"/>
      <c r="S21" s="216"/>
      <c r="T21" s="216"/>
      <c r="U21" s="216"/>
      <c r="V21" s="216"/>
      <c r="W21" s="216"/>
      <c r="X21" s="216"/>
      <c r="Y21" s="216"/>
      <c r="Z21" s="216"/>
      <c r="AA21" s="216"/>
      <c r="AB21" s="216"/>
      <c r="AC21" s="216"/>
      <c r="AD21" s="216"/>
      <c r="AE21" s="216"/>
      <c r="AF21" s="216"/>
      <c r="AG21" s="216"/>
      <c r="AH21" s="216"/>
      <c r="AI21" s="216"/>
      <c r="AJ21" s="216"/>
      <c r="AK21" s="216"/>
      <c r="AL21" s="216"/>
      <c r="AM21" s="216"/>
      <c r="AN21" s="216"/>
      <c r="AO21" s="216"/>
      <c r="AP21" s="216"/>
      <c r="AQ21" s="216"/>
      <c r="AR21" s="216"/>
      <c r="AS21" s="216"/>
      <c r="AT21" s="216"/>
      <c r="AU21" s="216"/>
      <c r="AV21" s="216"/>
      <c r="AW21" s="216"/>
      <c r="AX21" s="216"/>
      <c r="AY21" s="216"/>
      <c r="AZ21" s="216"/>
      <c r="BA21" s="216"/>
      <c r="BB21" s="216"/>
      <c r="BC21" s="216"/>
      <c r="BD21" s="216"/>
      <c r="BE21" s="216"/>
      <c r="BF21" s="216"/>
      <c r="BG21" s="216"/>
      <c r="BH21" s="216"/>
      <c r="BI21" s="216"/>
      <c r="BJ21" s="216"/>
      <c r="BK21" s="216"/>
      <c r="BL21" s="216"/>
      <c r="BM21" s="216"/>
      <c r="BN21" s="216"/>
      <c r="BO21" s="216"/>
      <c r="BP21" s="216"/>
      <c r="BQ21" s="216"/>
    </row>
    <row r="22" spans="2:69">
      <c r="B22" s="94"/>
      <c r="C22" s="94" t="s">
        <v>1260</v>
      </c>
      <c r="D22" s="220"/>
      <c r="E22" s="220"/>
      <c r="F22" s="221"/>
      <c r="G22" s="222"/>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row>
    <row r="23" spans="2:69">
      <c r="B23" s="94"/>
      <c r="C23" s="94"/>
      <c r="D23" s="220" t="s">
        <v>1279</v>
      </c>
      <c r="E23" s="261" t="e">
        <f>Assumption!#REF!*(단위기간/회계기간)/화폐단위</f>
        <v>#REF!</v>
      </c>
      <c r="F23" s="221" t="e">
        <f>Assumption!#REF!*(단위기간/회계기간)</f>
        <v>#REF!</v>
      </c>
      <c r="G23" s="223" t="e">
        <f>Assumption!#REF!/화폐단위</f>
        <v>#REF!</v>
      </c>
      <c r="H23" s="7" t="e">
        <f t="shared" ref="H23:H28" si="1">SUM(I23:BQ23)</f>
        <v>#REF!</v>
      </c>
      <c r="I23" s="7"/>
      <c r="J23" s="7" t="e">
        <f>$F23*J$10*$G23</f>
        <v>#REF!</v>
      </c>
      <c r="K23" s="7" t="e">
        <f t="shared" ref="K23:BQ26" si="2">$F23*K$10*$G23</f>
        <v>#REF!</v>
      </c>
      <c r="L23" s="7" t="e">
        <f t="shared" si="2"/>
        <v>#REF!</v>
      </c>
      <c r="M23" s="7" t="e">
        <f t="shared" si="2"/>
        <v>#REF!</v>
      </c>
      <c r="N23" s="7" t="e">
        <f t="shared" si="2"/>
        <v>#REF!</v>
      </c>
      <c r="O23" s="7" t="e">
        <f t="shared" si="2"/>
        <v>#REF!</v>
      </c>
      <c r="P23" s="7" t="e">
        <f t="shared" si="2"/>
        <v>#REF!</v>
      </c>
      <c r="Q23" s="7" t="e">
        <f t="shared" si="2"/>
        <v>#REF!</v>
      </c>
      <c r="R23" s="7" t="e">
        <f t="shared" si="2"/>
        <v>#REF!</v>
      </c>
      <c r="S23" s="7" t="e">
        <f t="shared" si="2"/>
        <v>#REF!</v>
      </c>
      <c r="T23" s="7" t="e">
        <f t="shared" si="2"/>
        <v>#REF!</v>
      </c>
      <c r="U23" s="7" t="e">
        <f t="shared" si="2"/>
        <v>#REF!</v>
      </c>
      <c r="V23" s="7" t="e">
        <f t="shared" si="2"/>
        <v>#REF!</v>
      </c>
      <c r="W23" s="7" t="e">
        <f t="shared" si="2"/>
        <v>#REF!</v>
      </c>
      <c r="X23" s="7" t="e">
        <f t="shared" si="2"/>
        <v>#REF!</v>
      </c>
      <c r="Y23" s="7" t="e">
        <f t="shared" si="2"/>
        <v>#REF!</v>
      </c>
      <c r="Z23" s="7" t="e">
        <f t="shared" si="2"/>
        <v>#REF!</v>
      </c>
      <c r="AA23" s="7" t="e">
        <f t="shared" si="2"/>
        <v>#REF!</v>
      </c>
      <c r="AB23" s="7" t="e">
        <f t="shared" si="2"/>
        <v>#REF!</v>
      </c>
      <c r="AC23" s="7" t="e">
        <f t="shared" si="2"/>
        <v>#REF!</v>
      </c>
      <c r="AD23" s="7" t="e">
        <f t="shared" si="2"/>
        <v>#REF!</v>
      </c>
      <c r="AE23" s="7" t="e">
        <f t="shared" si="2"/>
        <v>#REF!</v>
      </c>
      <c r="AF23" s="7" t="e">
        <f t="shared" si="2"/>
        <v>#REF!</v>
      </c>
      <c r="AG23" s="7" t="e">
        <f t="shared" si="2"/>
        <v>#REF!</v>
      </c>
      <c r="AH23" s="7" t="e">
        <f t="shared" si="2"/>
        <v>#REF!</v>
      </c>
      <c r="AI23" s="7" t="e">
        <f t="shared" si="2"/>
        <v>#REF!</v>
      </c>
      <c r="AJ23" s="7" t="e">
        <f t="shared" si="2"/>
        <v>#REF!</v>
      </c>
      <c r="AK23" s="7" t="e">
        <f t="shared" si="2"/>
        <v>#REF!</v>
      </c>
      <c r="AL23" s="7" t="e">
        <f t="shared" si="2"/>
        <v>#REF!</v>
      </c>
      <c r="AM23" s="7" t="e">
        <f t="shared" si="2"/>
        <v>#REF!</v>
      </c>
      <c r="AN23" s="7" t="e">
        <f t="shared" si="2"/>
        <v>#REF!</v>
      </c>
      <c r="AO23" s="7" t="e">
        <f t="shared" si="2"/>
        <v>#REF!</v>
      </c>
      <c r="AP23" s="7" t="e">
        <f t="shared" si="2"/>
        <v>#REF!</v>
      </c>
      <c r="AQ23" s="7" t="e">
        <f t="shared" si="2"/>
        <v>#REF!</v>
      </c>
      <c r="AR23" s="7" t="e">
        <f t="shared" si="2"/>
        <v>#REF!</v>
      </c>
      <c r="AS23" s="7" t="e">
        <f t="shared" si="2"/>
        <v>#REF!</v>
      </c>
      <c r="AT23" s="7" t="e">
        <f t="shared" si="2"/>
        <v>#REF!</v>
      </c>
      <c r="AU23" s="7" t="e">
        <f t="shared" si="2"/>
        <v>#REF!</v>
      </c>
      <c r="AV23" s="7" t="e">
        <f t="shared" si="2"/>
        <v>#REF!</v>
      </c>
      <c r="AW23" s="7" t="e">
        <f t="shared" si="2"/>
        <v>#REF!</v>
      </c>
      <c r="AX23" s="7" t="e">
        <f t="shared" si="2"/>
        <v>#REF!</v>
      </c>
      <c r="AY23" s="7" t="e">
        <f t="shared" si="2"/>
        <v>#REF!</v>
      </c>
      <c r="AZ23" s="7" t="e">
        <f t="shared" si="2"/>
        <v>#REF!</v>
      </c>
      <c r="BA23" s="7" t="e">
        <f t="shared" si="2"/>
        <v>#REF!</v>
      </c>
      <c r="BB23" s="7" t="e">
        <f t="shared" si="2"/>
        <v>#REF!</v>
      </c>
      <c r="BC23" s="7" t="e">
        <f t="shared" si="2"/>
        <v>#REF!</v>
      </c>
      <c r="BD23" s="7" t="e">
        <f t="shared" si="2"/>
        <v>#REF!</v>
      </c>
      <c r="BE23" s="7" t="e">
        <f t="shared" si="2"/>
        <v>#REF!</v>
      </c>
      <c r="BF23" s="7" t="e">
        <f>$F23*BF$10*$G23</f>
        <v>#REF!</v>
      </c>
      <c r="BG23" s="7" t="e">
        <f t="shared" si="2"/>
        <v>#REF!</v>
      </c>
      <c r="BH23" s="7" t="e">
        <f t="shared" si="2"/>
        <v>#REF!</v>
      </c>
      <c r="BI23" s="7" t="e">
        <f t="shared" si="2"/>
        <v>#REF!</v>
      </c>
      <c r="BJ23" s="7" t="e">
        <f t="shared" si="2"/>
        <v>#REF!</v>
      </c>
      <c r="BK23" s="7" t="e">
        <f t="shared" si="2"/>
        <v>#REF!</v>
      </c>
      <c r="BL23" s="7" t="e">
        <f t="shared" si="2"/>
        <v>#REF!</v>
      </c>
      <c r="BM23" s="7" t="e">
        <f t="shared" si="2"/>
        <v>#REF!</v>
      </c>
      <c r="BN23" s="7" t="e">
        <f t="shared" si="2"/>
        <v>#REF!</v>
      </c>
      <c r="BO23" s="7" t="e">
        <f t="shared" si="2"/>
        <v>#REF!</v>
      </c>
      <c r="BP23" s="7" t="e">
        <f t="shared" si="2"/>
        <v>#REF!</v>
      </c>
      <c r="BQ23" s="7" t="e">
        <f t="shared" si="2"/>
        <v>#REF!</v>
      </c>
    </row>
    <row r="24" spans="2:69">
      <c r="B24" s="94"/>
      <c r="C24" s="94"/>
      <c r="D24" s="220" t="s">
        <v>1280</v>
      </c>
      <c r="E24" s="261" t="e">
        <f>Assumption!#REF!*(단위기간/회계기간)/화폐단위</f>
        <v>#REF!</v>
      </c>
      <c r="F24" s="221" t="e">
        <f>Assumption!#REF!*(단위기간/회계기간)</f>
        <v>#REF!</v>
      </c>
      <c r="G24" s="223" t="e">
        <f>Assumption!#REF!/화폐단위</f>
        <v>#REF!</v>
      </c>
      <c r="H24" s="7" t="e">
        <f t="shared" si="1"/>
        <v>#REF!</v>
      </c>
      <c r="I24" s="7"/>
      <c r="J24" s="7" t="e">
        <f>$F24*J$10*$G24</f>
        <v>#REF!</v>
      </c>
      <c r="K24" s="7" t="e">
        <f t="shared" si="2"/>
        <v>#REF!</v>
      </c>
      <c r="L24" s="7" t="e">
        <f t="shared" si="2"/>
        <v>#REF!</v>
      </c>
      <c r="M24" s="7" t="e">
        <f t="shared" si="2"/>
        <v>#REF!</v>
      </c>
      <c r="N24" s="7" t="e">
        <f t="shared" si="2"/>
        <v>#REF!</v>
      </c>
      <c r="O24" s="7" t="e">
        <f t="shared" si="2"/>
        <v>#REF!</v>
      </c>
      <c r="P24" s="7" t="e">
        <f t="shared" si="2"/>
        <v>#REF!</v>
      </c>
      <c r="Q24" s="7" t="e">
        <f t="shared" si="2"/>
        <v>#REF!</v>
      </c>
      <c r="R24" s="7" t="e">
        <f t="shared" si="2"/>
        <v>#REF!</v>
      </c>
      <c r="S24" s="7" t="e">
        <f t="shared" si="2"/>
        <v>#REF!</v>
      </c>
      <c r="T24" s="7" t="e">
        <f t="shared" si="2"/>
        <v>#REF!</v>
      </c>
      <c r="U24" s="7" t="e">
        <f t="shared" si="2"/>
        <v>#REF!</v>
      </c>
      <c r="V24" s="7" t="e">
        <f t="shared" si="2"/>
        <v>#REF!</v>
      </c>
      <c r="W24" s="7" t="e">
        <f t="shared" si="2"/>
        <v>#REF!</v>
      </c>
      <c r="X24" s="7" t="e">
        <f t="shared" si="2"/>
        <v>#REF!</v>
      </c>
      <c r="Y24" s="7" t="e">
        <f t="shared" si="2"/>
        <v>#REF!</v>
      </c>
      <c r="Z24" s="7" t="e">
        <f t="shared" si="2"/>
        <v>#REF!</v>
      </c>
      <c r="AA24" s="7" t="e">
        <f t="shared" si="2"/>
        <v>#REF!</v>
      </c>
      <c r="AB24" s="7" t="e">
        <f t="shared" si="2"/>
        <v>#REF!</v>
      </c>
      <c r="AC24" s="7" t="e">
        <f t="shared" si="2"/>
        <v>#REF!</v>
      </c>
      <c r="AD24" s="7" t="e">
        <f t="shared" si="2"/>
        <v>#REF!</v>
      </c>
      <c r="AE24" s="7" t="e">
        <f t="shared" si="2"/>
        <v>#REF!</v>
      </c>
      <c r="AF24" s="7" t="e">
        <f t="shared" si="2"/>
        <v>#REF!</v>
      </c>
      <c r="AG24" s="7" t="e">
        <f t="shared" si="2"/>
        <v>#REF!</v>
      </c>
      <c r="AH24" s="7" t="e">
        <f t="shared" si="2"/>
        <v>#REF!</v>
      </c>
      <c r="AI24" s="7" t="e">
        <f t="shared" si="2"/>
        <v>#REF!</v>
      </c>
      <c r="AJ24" s="7" t="e">
        <f t="shared" si="2"/>
        <v>#REF!</v>
      </c>
      <c r="AK24" s="7" t="e">
        <f t="shared" si="2"/>
        <v>#REF!</v>
      </c>
      <c r="AL24" s="7" t="e">
        <f t="shared" si="2"/>
        <v>#REF!</v>
      </c>
      <c r="AM24" s="7" t="e">
        <f t="shared" si="2"/>
        <v>#REF!</v>
      </c>
      <c r="AN24" s="7" t="e">
        <f t="shared" si="2"/>
        <v>#REF!</v>
      </c>
      <c r="AO24" s="7" t="e">
        <f t="shared" si="2"/>
        <v>#REF!</v>
      </c>
      <c r="AP24" s="7" t="e">
        <f t="shared" si="2"/>
        <v>#REF!</v>
      </c>
      <c r="AQ24" s="7" t="e">
        <f t="shared" si="2"/>
        <v>#REF!</v>
      </c>
      <c r="AR24" s="7" t="e">
        <f t="shared" si="2"/>
        <v>#REF!</v>
      </c>
      <c r="AS24" s="7" t="e">
        <f t="shared" si="2"/>
        <v>#REF!</v>
      </c>
      <c r="AT24" s="7" t="e">
        <f t="shared" si="2"/>
        <v>#REF!</v>
      </c>
      <c r="AU24" s="7" t="e">
        <f t="shared" si="2"/>
        <v>#REF!</v>
      </c>
      <c r="AV24" s="7" t="e">
        <f t="shared" si="2"/>
        <v>#REF!</v>
      </c>
      <c r="AW24" s="7" t="e">
        <f t="shared" si="2"/>
        <v>#REF!</v>
      </c>
      <c r="AX24" s="7" t="e">
        <f t="shared" si="2"/>
        <v>#REF!</v>
      </c>
      <c r="AY24" s="7" t="e">
        <f t="shared" si="2"/>
        <v>#REF!</v>
      </c>
      <c r="AZ24" s="7" t="e">
        <f t="shared" si="2"/>
        <v>#REF!</v>
      </c>
      <c r="BA24" s="7" t="e">
        <f t="shared" si="2"/>
        <v>#REF!</v>
      </c>
      <c r="BB24" s="7" t="e">
        <f t="shared" si="2"/>
        <v>#REF!</v>
      </c>
      <c r="BC24" s="7" t="e">
        <f t="shared" si="2"/>
        <v>#REF!</v>
      </c>
      <c r="BD24" s="7" t="e">
        <f t="shared" si="2"/>
        <v>#REF!</v>
      </c>
      <c r="BE24" s="7" t="e">
        <f t="shared" si="2"/>
        <v>#REF!</v>
      </c>
      <c r="BF24" s="7" t="e">
        <f>$F24*BF$10*$G24</f>
        <v>#REF!</v>
      </c>
      <c r="BG24" s="7" t="e">
        <f t="shared" si="2"/>
        <v>#REF!</v>
      </c>
      <c r="BH24" s="7" t="e">
        <f t="shared" si="2"/>
        <v>#REF!</v>
      </c>
      <c r="BI24" s="7" t="e">
        <f t="shared" si="2"/>
        <v>#REF!</v>
      </c>
      <c r="BJ24" s="7" t="e">
        <f t="shared" si="2"/>
        <v>#REF!</v>
      </c>
      <c r="BK24" s="7" t="e">
        <f t="shared" si="2"/>
        <v>#REF!</v>
      </c>
      <c r="BL24" s="7" t="e">
        <f t="shared" si="2"/>
        <v>#REF!</v>
      </c>
      <c r="BM24" s="7" t="e">
        <f t="shared" si="2"/>
        <v>#REF!</v>
      </c>
      <c r="BN24" s="7" t="e">
        <f t="shared" si="2"/>
        <v>#REF!</v>
      </c>
      <c r="BO24" s="7" t="e">
        <f t="shared" si="2"/>
        <v>#REF!</v>
      </c>
      <c r="BP24" s="7" t="e">
        <f t="shared" si="2"/>
        <v>#REF!</v>
      </c>
      <c r="BQ24" s="7" t="e">
        <f t="shared" si="2"/>
        <v>#REF!</v>
      </c>
    </row>
    <row r="25" spans="2:69">
      <c r="B25" s="94"/>
      <c r="C25" s="94"/>
      <c r="D25" s="220" t="s">
        <v>1261</v>
      </c>
      <c r="E25" s="261" t="e">
        <f>Assumption!#REF!*(단위기간/회계기간)/화폐단위</f>
        <v>#REF!</v>
      </c>
      <c r="F25" s="221" t="e">
        <f>Assumption!#REF!*(단위기간/회계기간)</f>
        <v>#REF!</v>
      </c>
      <c r="G25" s="223" t="e">
        <f>Assumption!#REF!/화폐단위</f>
        <v>#REF!</v>
      </c>
      <c r="H25" s="7" t="e">
        <f t="shared" si="1"/>
        <v>#REF!</v>
      </c>
      <c r="I25" s="7"/>
      <c r="J25" s="7" t="e">
        <f>$F25*J$10*$G25</f>
        <v>#REF!</v>
      </c>
      <c r="K25" s="7" t="e">
        <f t="shared" si="2"/>
        <v>#REF!</v>
      </c>
      <c r="L25" s="7" t="e">
        <f t="shared" si="2"/>
        <v>#REF!</v>
      </c>
      <c r="M25" s="7" t="e">
        <f t="shared" si="2"/>
        <v>#REF!</v>
      </c>
      <c r="N25" s="7" t="e">
        <f t="shared" si="2"/>
        <v>#REF!</v>
      </c>
      <c r="O25" s="7" t="e">
        <f t="shared" si="2"/>
        <v>#REF!</v>
      </c>
      <c r="P25" s="7" t="e">
        <f t="shared" si="2"/>
        <v>#REF!</v>
      </c>
      <c r="Q25" s="7" t="e">
        <f t="shared" si="2"/>
        <v>#REF!</v>
      </c>
      <c r="R25" s="7" t="e">
        <f t="shared" si="2"/>
        <v>#REF!</v>
      </c>
      <c r="S25" s="7" t="e">
        <f t="shared" si="2"/>
        <v>#REF!</v>
      </c>
      <c r="T25" s="7" t="e">
        <f t="shared" si="2"/>
        <v>#REF!</v>
      </c>
      <c r="U25" s="7" t="e">
        <f t="shared" si="2"/>
        <v>#REF!</v>
      </c>
      <c r="V25" s="7" t="e">
        <f t="shared" si="2"/>
        <v>#REF!</v>
      </c>
      <c r="W25" s="7" t="e">
        <f t="shared" si="2"/>
        <v>#REF!</v>
      </c>
      <c r="X25" s="7" t="e">
        <f t="shared" si="2"/>
        <v>#REF!</v>
      </c>
      <c r="Y25" s="7" t="e">
        <f t="shared" si="2"/>
        <v>#REF!</v>
      </c>
      <c r="Z25" s="7" t="e">
        <f t="shared" si="2"/>
        <v>#REF!</v>
      </c>
      <c r="AA25" s="7" t="e">
        <f t="shared" si="2"/>
        <v>#REF!</v>
      </c>
      <c r="AB25" s="7" t="e">
        <f t="shared" si="2"/>
        <v>#REF!</v>
      </c>
      <c r="AC25" s="7" t="e">
        <f t="shared" si="2"/>
        <v>#REF!</v>
      </c>
      <c r="AD25" s="7" t="e">
        <f t="shared" si="2"/>
        <v>#REF!</v>
      </c>
      <c r="AE25" s="7" t="e">
        <f t="shared" si="2"/>
        <v>#REF!</v>
      </c>
      <c r="AF25" s="7" t="e">
        <f t="shared" si="2"/>
        <v>#REF!</v>
      </c>
      <c r="AG25" s="7" t="e">
        <f t="shared" si="2"/>
        <v>#REF!</v>
      </c>
      <c r="AH25" s="7" t="e">
        <f t="shared" si="2"/>
        <v>#REF!</v>
      </c>
      <c r="AI25" s="7" t="e">
        <f t="shared" si="2"/>
        <v>#REF!</v>
      </c>
      <c r="AJ25" s="7" t="e">
        <f t="shared" si="2"/>
        <v>#REF!</v>
      </c>
      <c r="AK25" s="7" t="e">
        <f t="shared" si="2"/>
        <v>#REF!</v>
      </c>
      <c r="AL25" s="7" t="e">
        <f t="shared" si="2"/>
        <v>#REF!</v>
      </c>
      <c r="AM25" s="7" t="e">
        <f t="shared" si="2"/>
        <v>#REF!</v>
      </c>
      <c r="AN25" s="7" t="e">
        <f t="shared" si="2"/>
        <v>#REF!</v>
      </c>
      <c r="AO25" s="7" t="e">
        <f t="shared" si="2"/>
        <v>#REF!</v>
      </c>
      <c r="AP25" s="7" t="e">
        <f t="shared" si="2"/>
        <v>#REF!</v>
      </c>
      <c r="AQ25" s="7" t="e">
        <f t="shared" si="2"/>
        <v>#REF!</v>
      </c>
      <c r="AR25" s="7" t="e">
        <f t="shared" si="2"/>
        <v>#REF!</v>
      </c>
      <c r="AS25" s="7" t="e">
        <f t="shared" si="2"/>
        <v>#REF!</v>
      </c>
      <c r="AT25" s="7" t="e">
        <f t="shared" si="2"/>
        <v>#REF!</v>
      </c>
      <c r="AU25" s="7" t="e">
        <f t="shared" si="2"/>
        <v>#REF!</v>
      </c>
      <c r="AV25" s="7" t="e">
        <f t="shared" si="2"/>
        <v>#REF!</v>
      </c>
      <c r="AW25" s="7" t="e">
        <f t="shared" si="2"/>
        <v>#REF!</v>
      </c>
      <c r="AX25" s="7" t="e">
        <f t="shared" si="2"/>
        <v>#REF!</v>
      </c>
      <c r="AY25" s="7" t="e">
        <f t="shared" si="2"/>
        <v>#REF!</v>
      </c>
      <c r="AZ25" s="7" t="e">
        <f t="shared" si="2"/>
        <v>#REF!</v>
      </c>
      <c r="BA25" s="7" t="e">
        <f t="shared" si="2"/>
        <v>#REF!</v>
      </c>
      <c r="BB25" s="7" t="e">
        <f t="shared" si="2"/>
        <v>#REF!</v>
      </c>
      <c r="BC25" s="7" t="e">
        <f t="shared" si="2"/>
        <v>#REF!</v>
      </c>
      <c r="BD25" s="7" t="e">
        <f t="shared" si="2"/>
        <v>#REF!</v>
      </c>
      <c r="BE25" s="7" t="e">
        <f t="shared" si="2"/>
        <v>#REF!</v>
      </c>
      <c r="BF25" s="7" t="e">
        <f>$F25*BF$10*$G25</f>
        <v>#REF!</v>
      </c>
      <c r="BG25" s="7" t="e">
        <f t="shared" si="2"/>
        <v>#REF!</v>
      </c>
      <c r="BH25" s="7" t="e">
        <f t="shared" si="2"/>
        <v>#REF!</v>
      </c>
      <c r="BI25" s="7" t="e">
        <f t="shared" si="2"/>
        <v>#REF!</v>
      </c>
      <c r="BJ25" s="7" t="e">
        <f t="shared" si="2"/>
        <v>#REF!</v>
      </c>
      <c r="BK25" s="7" t="e">
        <f t="shared" si="2"/>
        <v>#REF!</v>
      </c>
      <c r="BL25" s="7" t="e">
        <f t="shared" si="2"/>
        <v>#REF!</v>
      </c>
      <c r="BM25" s="7" t="e">
        <f t="shared" si="2"/>
        <v>#REF!</v>
      </c>
      <c r="BN25" s="7" t="e">
        <f t="shared" si="2"/>
        <v>#REF!</v>
      </c>
      <c r="BO25" s="7" t="e">
        <f t="shared" si="2"/>
        <v>#REF!</v>
      </c>
      <c r="BP25" s="7" t="e">
        <f t="shared" si="2"/>
        <v>#REF!</v>
      </c>
      <c r="BQ25" s="7" t="e">
        <f t="shared" si="2"/>
        <v>#REF!</v>
      </c>
    </row>
    <row r="26" spans="2:69" ht="27">
      <c r="B26" s="94"/>
      <c r="C26" s="94"/>
      <c r="D26" s="263" t="s">
        <v>1281</v>
      </c>
      <c r="E26" s="261" t="e">
        <f>Assumption!#REF!*(단위기간/회계기간)/화폐단위</f>
        <v>#REF!</v>
      </c>
      <c r="F26" s="221" t="e">
        <f>Assumption!#REF!*(단위기간/회계기간)</f>
        <v>#REF!</v>
      </c>
      <c r="G26" s="223" t="e">
        <f>Assumption!#REF!/화폐단위</f>
        <v>#REF!</v>
      </c>
      <c r="H26" s="7" t="e">
        <f t="shared" si="1"/>
        <v>#REF!</v>
      </c>
      <c r="I26" s="7"/>
      <c r="J26" s="7" t="e">
        <f>$F26*J$10*$G26</f>
        <v>#REF!</v>
      </c>
      <c r="K26" s="7" t="e">
        <f t="shared" si="2"/>
        <v>#REF!</v>
      </c>
      <c r="L26" s="7" t="e">
        <f t="shared" si="2"/>
        <v>#REF!</v>
      </c>
      <c r="M26" s="7" t="e">
        <f t="shared" si="2"/>
        <v>#REF!</v>
      </c>
      <c r="N26" s="7" t="e">
        <f t="shared" si="2"/>
        <v>#REF!</v>
      </c>
      <c r="O26" s="7" t="e">
        <f t="shared" si="2"/>
        <v>#REF!</v>
      </c>
      <c r="P26" s="7" t="e">
        <f t="shared" si="2"/>
        <v>#REF!</v>
      </c>
      <c r="Q26" s="7" t="e">
        <f t="shared" si="2"/>
        <v>#REF!</v>
      </c>
      <c r="R26" s="7" t="e">
        <f t="shared" si="2"/>
        <v>#REF!</v>
      </c>
      <c r="S26" s="7" t="e">
        <f t="shared" si="2"/>
        <v>#REF!</v>
      </c>
      <c r="T26" s="7" t="e">
        <f t="shared" si="2"/>
        <v>#REF!</v>
      </c>
      <c r="U26" s="7" t="e">
        <f t="shared" si="2"/>
        <v>#REF!</v>
      </c>
      <c r="V26" s="7" t="e">
        <f t="shared" si="2"/>
        <v>#REF!</v>
      </c>
      <c r="W26" s="7" t="e">
        <f t="shared" si="2"/>
        <v>#REF!</v>
      </c>
      <c r="X26" s="7" t="e">
        <f t="shared" si="2"/>
        <v>#REF!</v>
      </c>
      <c r="Y26" s="7" t="e">
        <f t="shared" si="2"/>
        <v>#REF!</v>
      </c>
      <c r="Z26" s="7" t="e">
        <f t="shared" si="2"/>
        <v>#REF!</v>
      </c>
      <c r="AA26" s="7" t="e">
        <f t="shared" si="2"/>
        <v>#REF!</v>
      </c>
      <c r="AB26" s="7" t="e">
        <f t="shared" si="2"/>
        <v>#REF!</v>
      </c>
      <c r="AC26" s="7" t="e">
        <f t="shared" si="2"/>
        <v>#REF!</v>
      </c>
      <c r="AD26" s="7" t="e">
        <f t="shared" si="2"/>
        <v>#REF!</v>
      </c>
      <c r="AE26" s="7" t="e">
        <f t="shared" si="2"/>
        <v>#REF!</v>
      </c>
      <c r="AF26" s="7" t="e">
        <f t="shared" si="2"/>
        <v>#REF!</v>
      </c>
      <c r="AG26" s="7" t="e">
        <f t="shared" si="2"/>
        <v>#REF!</v>
      </c>
      <c r="AH26" s="7" t="e">
        <f t="shared" si="2"/>
        <v>#REF!</v>
      </c>
      <c r="AI26" s="7" t="e">
        <f t="shared" si="2"/>
        <v>#REF!</v>
      </c>
      <c r="AJ26" s="7" t="e">
        <f t="shared" si="2"/>
        <v>#REF!</v>
      </c>
      <c r="AK26" s="7" t="e">
        <f t="shared" si="2"/>
        <v>#REF!</v>
      </c>
      <c r="AL26" s="7" t="e">
        <f t="shared" si="2"/>
        <v>#REF!</v>
      </c>
      <c r="AM26" s="7" t="e">
        <f t="shared" si="2"/>
        <v>#REF!</v>
      </c>
      <c r="AN26" s="7" t="e">
        <f t="shared" si="2"/>
        <v>#REF!</v>
      </c>
      <c r="AO26" s="7" t="e">
        <f t="shared" si="2"/>
        <v>#REF!</v>
      </c>
      <c r="AP26" s="7" t="e">
        <f t="shared" si="2"/>
        <v>#REF!</v>
      </c>
      <c r="AQ26" s="7" t="e">
        <f t="shared" si="2"/>
        <v>#REF!</v>
      </c>
      <c r="AR26" s="7" t="e">
        <f t="shared" si="2"/>
        <v>#REF!</v>
      </c>
      <c r="AS26" s="7" t="e">
        <f t="shared" si="2"/>
        <v>#REF!</v>
      </c>
      <c r="AT26" s="7" t="e">
        <f t="shared" si="2"/>
        <v>#REF!</v>
      </c>
      <c r="AU26" s="7" t="e">
        <f t="shared" si="2"/>
        <v>#REF!</v>
      </c>
      <c r="AV26" s="7" t="e">
        <f t="shared" si="2"/>
        <v>#REF!</v>
      </c>
      <c r="AW26" s="7" t="e">
        <f t="shared" si="2"/>
        <v>#REF!</v>
      </c>
      <c r="AX26" s="7" t="e">
        <f t="shared" si="2"/>
        <v>#REF!</v>
      </c>
      <c r="AY26" s="7" t="e">
        <f t="shared" si="2"/>
        <v>#REF!</v>
      </c>
      <c r="AZ26" s="7" t="e">
        <f t="shared" si="2"/>
        <v>#REF!</v>
      </c>
      <c r="BA26" s="7" t="e">
        <f t="shared" si="2"/>
        <v>#REF!</v>
      </c>
      <c r="BB26" s="7" t="e">
        <f t="shared" si="2"/>
        <v>#REF!</v>
      </c>
      <c r="BC26" s="7" t="e">
        <f t="shared" si="2"/>
        <v>#REF!</v>
      </c>
      <c r="BD26" s="7" t="e">
        <f t="shared" si="2"/>
        <v>#REF!</v>
      </c>
      <c r="BE26" s="7" t="e">
        <f t="shared" si="2"/>
        <v>#REF!</v>
      </c>
      <c r="BF26" s="7" t="e">
        <f>$F26*BF$10*$G26</f>
        <v>#REF!</v>
      </c>
      <c r="BG26" s="7" t="e">
        <f t="shared" si="2"/>
        <v>#REF!</v>
      </c>
      <c r="BH26" s="7" t="e">
        <f t="shared" si="2"/>
        <v>#REF!</v>
      </c>
      <c r="BI26" s="7" t="e">
        <f t="shared" si="2"/>
        <v>#REF!</v>
      </c>
      <c r="BJ26" s="7" t="e">
        <f t="shared" si="2"/>
        <v>#REF!</v>
      </c>
      <c r="BK26" s="7" t="e">
        <f t="shared" si="2"/>
        <v>#REF!</v>
      </c>
      <c r="BL26" s="7" t="e">
        <f t="shared" si="2"/>
        <v>#REF!</v>
      </c>
      <c r="BM26" s="7" t="e">
        <f t="shared" si="2"/>
        <v>#REF!</v>
      </c>
      <c r="BN26" s="7" t="e">
        <f t="shared" si="2"/>
        <v>#REF!</v>
      </c>
      <c r="BO26" s="7" t="e">
        <f t="shared" si="2"/>
        <v>#REF!</v>
      </c>
      <c r="BP26" s="7" t="e">
        <f t="shared" si="2"/>
        <v>#REF!</v>
      </c>
      <c r="BQ26" s="7" t="e">
        <f t="shared" si="2"/>
        <v>#REF!</v>
      </c>
    </row>
    <row r="27" spans="2:69">
      <c r="B27" s="94"/>
      <c r="C27" s="94" t="s">
        <v>1262</v>
      </c>
      <c r="D27" s="220"/>
      <c r="E27" s="220"/>
      <c r="F27" s="221"/>
      <c r="G27" s="223"/>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c r="AL27" s="7"/>
      <c r="AM27" s="7"/>
      <c r="AN27" s="7"/>
      <c r="AO27" s="7"/>
      <c r="AP27" s="7"/>
      <c r="AQ27" s="7"/>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row>
    <row r="28" spans="2:69">
      <c r="B28" s="94"/>
      <c r="C28" s="94"/>
      <c r="D28" s="220" t="s">
        <v>1282</v>
      </c>
      <c r="E28" s="261" t="e">
        <f>Assumption!#REF!*(단위기간/회계기간)/화폐단위</f>
        <v>#REF!</v>
      </c>
      <c r="F28" s="221" t="e">
        <f>Assumption!#REF!*(단위기간/회계기간)</f>
        <v>#REF!</v>
      </c>
      <c r="G28" s="223" t="e">
        <f>Assumption!#REF!/화폐단위</f>
        <v>#REF!</v>
      </c>
      <c r="H28" s="7" t="e">
        <f t="shared" si="1"/>
        <v>#REF!</v>
      </c>
      <c r="I28" s="7"/>
      <c r="J28" s="7" t="e">
        <f>$F28*J$10*$G28</f>
        <v>#REF!</v>
      </c>
      <c r="K28" s="7" t="e">
        <f t="shared" ref="K28:BQ28" si="3">$F28*K$10*$G28</f>
        <v>#REF!</v>
      </c>
      <c r="L28" s="7" t="e">
        <f t="shared" si="3"/>
        <v>#REF!</v>
      </c>
      <c r="M28" s="7" t="e">
        <f t="shared" si="3"/>
        <v>#REF!</v>
      </c>
      <c r="N28" s="7" t="e">
        <f t="shared" si="3"/>
        <v>#REF!</v>
      </c>
      <c r="O28" s="7" t="e">
        <f t="shared" si="3"/>
        <v>#REF!</v>
      </c>
      <c r="P28" s="7" t="e">
        <f t="shared" si="3"/>
        <v>#REF!</v>
      </c>
      <c r="Q28" s="7" t="e">
        <f t="shared" si="3"/>
        <v>#REF!</v>
      </c>
      <c r="R28" s="7" t="e">
        <f t="shared" si="3"/>
        <v>#REF!</v>
      </c>
      <c r="S28" s="7" t="e">
        <f t="shared" si="3"/>
        <v>#REF!</v>
      </c>
      <c r="T28" s="7" t="e">
        <f t="shared" si="3"/>
        <v>#REF!</v>
      </c>
      <c r="U28" s="7" t="e">
        <f t="shared" si="3"/>
        <v>#REF!</v>
      </c>
      <c r="V28" s="7" t="e">
        <f t="shared" si="3"/>
        <v>#REF!</v>
      </c>
      <c r="W28" s="7" t="e">
        <f t="shared" si="3"/>
        <v>#REF!</v>
      </c>
      <c r="X28" s="7" t="e">
        <f t="shared" si="3"/>
        <v>#REF!</v>
      </c>
      <c r="Y28" s="7" t="e">
        <f t="shared" si="3"/>
        <v>#REF!</v>
      </c>
      <c r="Z28" s="7" t="e">
        <f t="shared" si="3"/>
        <v>#REF!</v>
      </c>
      <c r="AA28" s="7" t="e">
        <f t="shared" si="3"/>
        <v>#REF!</v>
      </c>
      <c r="AB28" s="7" t="e">
        <f t="shared" si="3"/>
        <v>#REF!</v>
      </c>
      <c r="AC28" s="7" t="e">
        <f t="shared" si="3"/>
        <v>#REF!</v>
      </c>
      <c r="AD28" s="7" t="e">
        <f t="shared" si="3"/>
        <v>#REF!</v>
      </c>
      <c r="AE28" s="7" t="e">
        <f t="shared" si="3"/>
        <v>#REF!</v>
      </c>
      <c r="AF28" s="7" t="e">
        <f t="shared" si="3"/>
        <v>#REF!</v>
      </c>
      <c r="AG28" s="7" t="e">
        <f t="shared" si="3"/>
        <v>#REF!</v>
      </c>
      <c r="AH28" s="7" t="e">
        <f t="shared" si="3"/>
        <v>#REF!</v>
      </c>
      <c r="AI28" s="7" t="e">
        <f t="shared" si="3"/>
        <v>#REF!</v>
      </c>
      <c r="AJ28" s="7" t="e">
        <f t="shared" si="3"/>
        <v>#REF!</v>
      </c>
      <c r="AK28" s="7" t="e">
        <f t="shared" si="3"/>
        <v>#REF!</v>
      </c>
      <c r="AL28" s="7" t="e">
        <f t="shared" si="3"/>
        <v>#REF!</v>
      </c>
      <c r="AM28" s="7" t="e">
        <f t="shared" si="3"/>
        <v>#REF!</v>
      </c>
      <c r="AN28" s="7" t="e">
        <f t="shared" si="3"/>
        <v>#REF!</v>
      </c>
      <c r="AO28" s="7" t="e">
        <f t="shared" si="3"/>
        <v>#REF!</v>
      </c>
      <c r="AP28" s="7" t="e">
        <f t="shared" si="3"/>
        <v>#REF!</v>
      </c>
      <c r="AQ28" s="7" t="e">
        <f t="shared" si="3"/>
        <v>#REF!</v>
      </c>
      <c r="AR28" s="7" t="e">
        <f t="shared" si="3"/>
        <v>#REF!</v>
      </c>
      <c r="AS28" s="7" t="e">
        <f t="shared" si="3"/>
        <v>#REF!</v>
      </c>
      <c r="AT28" s="7" t="e">
        <f t="shared" si="3"/>
        <v>#REF!</v>
      </c>
      <c r="AU28" s="7" t="e">
        <f t="shared" si="3"/>
        <v>#REF!</v>
      </c>
      <c r="AV28" s="7" t="e">
        <f t="shared" si="3"/>
        <v>#REF!</v>
      </c>
      <c r="AW28" s="7" t="e">
        <f t="shared" si="3"/>
        <v>#REF!</v>
      </c>
      <c r="AX28" s="7" t="e">
        <f t="shared" si="3"/>
        <v>#REF!</v>
      </c>
      <c r="AY28" s="7" t="e">
        <f t="shared" si="3"/>
        <v>#REF!</v>
      </c>
      <c r="AZ28" s="7" t="e">
        <f t="shared" si="3"/>
        <v>#REF!</v>
      </c>
      <c r="BA28" s="7" t="e">
        <f t="shared" si="3"/>
        <v>#REF!</v>
      </c>
      <c r="BB28" s="7" t="e">
        <f t="shared" si="3"/>
        <v>#REF!</v>
      </c>
      <c r="BC28" s="7" t="e">
        <f t="shared" si="3"/>
        <v>#REF!</v>
      </c>
      <c r="BD28" s="7" t="e">
        <f t="shared" si="3"/>
        <v>#REF!</v>
      </c>
      <c r="BE28" s="7" t="e">
        <f t="shared" si="3"/>
        <v>#REF!</v>
      </c>
      <c r="BF28" s="7" t="e">
        <f>$F28*BF$10*$G28</f>
        <v>#REF!</v>
      </c>
      <c r="BG28" s="7" t="e">
        <f t="shared" si="3"/>
        <v>#REF!</v>
      </c>
      <c r="BH28" s="7" t="e">
        <f t="shared" si="3"/>
        <v>#REF!</v>
      </c>
      <c r="BI28" s="7" t="e">
        <f t="shared" si="3"/>
        <v>#REF!</v>
      </c>
      <c r="BJ28" s="7" t="e">
        <f t="shared" si="3"/>
        <v>#REF!</v>
      </c>
      <c r="BK28" s="7" t="e">
        <f t="shared" si="3"/>
        <v>#REF!</v>
      </c>
      <c r="BL28" s="7" t="e">
        <f t="shared" si="3"/>
        <v>#REF!</v>
      </c>
      <c r="BM28" s="7" t="e">
        <f t="shared" si="3"/>
        <v>#REF!</v>
      </c>
      <c r="BN28" s="7" t="e">
        <f t="shared" si="3"/>
        <v>#REF!</v>
      </c>
      <c r="BO28" s="7" t="e">
        <f t="shared" si="3"/>
        <v>#REF!</v>
      </c>
      <c r="BP28" s="7" t="e">
        <f t="shared" si="3"/>
        <v>#REF!</v>
      </c>
      <c r="BQ28" s="7" t="e">
        <f t="shared" si="3"/>
        <v>#REF!</v>
      </c>
    </row>
    <row r="29" spans="2:69">
      <c r="B29" s="94"/>
      <c r="C29" s="149" t="s">
        <v>58</v>
      </c>
      <c r="D29" s="224"/>
      <c r="E29" s="262" t="e">
        <f>SUM(E23:E28)</f>
        <v>#REF!</v>
      </c>
      <c r="F29" s="225"/>
      <c r="G29" s="225"/>
      <c r="H29" s="226" t="e">
        <f>SUM(H22:H28)</f>
        <v>#REF!</v>
      </c>
      <c r="I29" s="226"/>
      <c r="J29" s="226" t="e">
        <f t="shared" ref="J29:BQ29" si="4">SUM(J22:J28)</f>
        <v>#REF!</v>
      </c>
      <c r="K29" s="226" t="e">
        <f t="shared" si="4"/>
        <v>#REF!</v>
      </c>
      <c r="L29" s="226" t="e">
        <f t="shared" si="4"/>
        <v>#REF!</v>
      </c>
      <c r="M29" s="226" t="e">
        <f t="shared" si="4"/>
        <v>#REF!</v>
      </c>
      <c r="N29" s="226" t="e">
        <f t="shared" si="4"/>
        <v>#REF!</v>
      </c>
      <c r="O29" s="226" t="e">
        <f t="shared" si="4"/>
        <v>#REF!</v>
      </c>
      <c r="P29" s="226" t="e">
        <f t="shared" si="4"/>
        <v>#REF!</v>
      </c>
      <c r="Q29" s="226" t="e">
        <f t="shared" si="4"/>
        <v>#REF!</v>
      </c>
      <c r="R29" s="226" t="e">
        <f t="shared" si="4"/>
        <v>#REF!</v>
      </c>
      <c r="S29" s="226" t="e">
        <f t="shared" si="4"/>
        <v>#REF!</v>
      </c>
      <c r="T29" s="226" t="e">
        <f t="shared" si="4"/>
        <v>#REF!</v>
      </c>
      <c r="U29" s="226" t="e">
        <f t="shared" si="4"/>
        <v>#REF!</v>
      </c>
      <c r="V29" s="226" t="e">
        <f t="shared" si="4"/>
        <v>#REF!</v>
      </c>
      <c r="W29" s="226" t="e">
        <f t="shared" si="4"/>
        <v>#REF!</v>
      </c>
      <c r="X29" s="226" t="e">
        <f t="shared" si="4"/>
        <v>#REF!</v>
      </c>
      <c r="Y29" s="226" t="e">
        <f t="shared" si="4"/>
        <v>#REF!</v>
      </c>
      <c r="Z29" s="226" t="e">
        <f t="shared" si="4"/>
        <v>#REF!</v>
      </c>
      <c r="AA29" s="226" t="e">
        <f t="shared" si="4"/>
        <v>#REF!</v>
      </c>
      <c r="AB29" s="226" t="e">
        <f t="shared" si="4"/>
        <v>#REF!</v>
      </c>
      <c r="AC29" s="226" t="e">
        <f t="shared" si="4"/>
        <v>#REF!</v>
      </c>
      <c r="AD29" s="226" t="e">
        <f t="shared" si="4"/>
        <v>#REF!</v>
      </c>
      <c r="AE29" s="226" t="e">
        <f t="shared" si="4"/>
        <v>#REF!</v>
      </c>
      <c r="AF29" s="226" t="e">
        <f t="shared" si="4"/>
        <v>#REF!</v>
      </c>
      <c r="AG29" s="226" t="e">
        <f t="shared" si="4"/>
        <v>#REF!</v>
      </c>
      <c r="AH29" s="226" t="e">
        <f t="shared" si="4"/>
        <v>#REF!</v>
      </c>
      <c r="AI29" s="226" t="e">
        <f t="shared" si="4"/>
        <v>#REF!</v>
      </c>
      <c r="AJ29" s="226" t="e">
        <f t="shared" si="4"/>
        <v>#REF!</v>
      </c>
      <c r="AK29" s="226" t="e">
        <f t="shared" si="4"/>
        <v>#REF!</v>
      </c>
      <c r="AL29" s="226" t="e">
        <f t="shared" si="4"/>
        <v>#REF!</v>
      </c>
      <c r="AM29" s="226" t="e">
        <f t="shared" si="4"/>
        <v>#REF!</v>
      </c>
      <c r="AN29" s="226" t="e">
        <f t="shared" si="4"/>
        <v>#REF!</v>
      </c>
      <c r="AO29" s="226" t="e">
        <f t="shared" si="4"/>
        <v>#REF!</v>
      </c>
      <c r="AP29" s="226" t="e">
        <f t="shared" si="4"/>
        <v>#REF!</v>
      </c>
      <c r="AQ29" s="226" t="e">
        <f t="shared" si="4"/>
        <v>#REF!</v>
      </c>
      <c r="AR29" s="226" t="e">
        <f t="shared" si="4"/>
        <v>#REF!</v>
      </c>
      <c r="AS29" s="226" t="e">
        <f t="shared" si="4"/>
        <v>#REF!</v>
      </c>
      <c r="AT29" s="226" t="e">
        <f t="shared" si="4"/>
        <v>#REF!</v>
      </c>
      <c r="AU29" s="226" t="e">
        <f t="shared" si="4"/>
        <v>#REF!</v>
      </c>
      <c r="AV29" s="226" t="e">
        <f t="shared" si="4"/>
        <v>#REF!</v>
      </c>
      <c r="AW29" s="226" t="e">
        <f t="shared" si="4"/>
        <v>#REF!</v>
      </c>
      <c r="AX29" s="226" t="e">
        <f t="shared" si="4"/>
        <v>#REF!</v>
      </c>
      <c r="AY29" s="226" t="e">
        <f t="shared" si="4"/>
        <v>#REF!</v>
      </c>
      <c r="AZ29" s="226" t="e">
        <f t="shared" si="4"/>
        <v>#REF!</v>
      </c>
      <c r="BA29" s="226" t="e">
        <f t="shared" si="4"/>
        <v>#REF!</v>
      </c>
      <c r="BB29" s="226" t="e">
        <f t="shared" si="4"/>
        <v>#REF!</v>
      </c>
      <c r="BC29" s="226" t="e">
        <f t="shared" si="4"/>
        <v>#REF!</v>
      </c>
      <c r="BD29" s="226" t="e">
        <f t="shared" si="4"/>
        <v>#REF!</v>
      </c>
      <c r="BE29" s="226" t="e">
        <f t="shared" si="4"/>
        <v>#REF!</v>
      </c>
      <c r="BF29" s="226" t="e">
        <f>SUM(BF22:BF28)</f>
        <v>#REF!</v>
      </c>
      <c r="BG29" s="226" t="e">
        <f t="shared" si="4"/>
        <v>#REF!</v>
      </c>
      <c r="BH29" s="226" t="e">
        <f t="shared" si="4"/>
        <v>#REF!</v>
      </c>
      <c r="BI29" s="226" t="e">
        <f t="shared" si="4"/>
        <v>#REF!</v>
      </c>
      <c r="BJ29" s="226" t="e">
        <f t="shared" si="4"/>
        <v>#REF!</v>
      </c>
      <c r="BK29" s="226" t="e">
        <f t="shared" si="4"/>
        <v>#REF!</v>
      </c>
      <c r="BL29" s="226" t="e">
        <f t="shared" si="4"/>
        <v>#REF!</v>
      </c>
      <c r="BM29" s="226" t="e">
        <f t="shared" si="4"/>
        <v>#REF!</v>
      </c>
      <c r="BN29" s="226" t="e">
        <f t="shared" si="4"/>
        <v>#REF!</v>
      </c>
      <c r="BO29" s="226" t="e">
        <f t="shared" si="4"/>
        <v>#REF!</v>
      </c>
      <c r="BP29" s="226" t="e">
        <f t="shared" si="4"/>
        <v>#REF!</v>
      </c>
      <c r="BQ29" s="226" t="e">
        <f t="shared" si="4"/>
        <v>#REF!</v>
      </c>
    </row>
    <row r="30" spans="2:69">
      <c r="B30" s="94"/>
      <c r="C30" s="94"/>
      <c r="D30" s="227"/>
      <c r="E30" s="227"/>
      <c r="F30" s="228"/>
      <c r="G30" s="228"/>
      <c r="H30" s="7"/>
      <c r="I30" s="94"/>
      <c r="J30" s="94"/>
      <c r="K30" s="94"/>
      <c r="L30" s="94"/>
      <c r="M30" s="94"/>
      <c r="N30" s="94"/>
      <c r="O30" s="94"/>
      <c r="P30" s="94"/>
      <c r="Q30" s="94"/>
      <c r="R30" s="94"/>
      <c r="S30" s="94"/>
      <c r="T30" s="94"/>
      <c r="U30" s="94"/>
      <c r="V30" s="94"/>
      <c r="W30" s="94"/>
      <c r="X30" s="94"/>
      <c r="Y30" s="94"/>
      <c r="Z30" s="94"/>
      <c r="AA30" s="94"/>
      <c r="AB30" s="94"/>
      <c r="AC30" s="94"/>
      <c r="AD30" s="94"/>
      <c r="AE30" s="94"/>
      <c r="AF30" s="94"/>
      <c r="AG30" s="94"/>
      <c r="AH30" s="94"/>
      <c r="AI30" s="94"/>
      <c r="AJ30" s="94"/>
      <c r="AK30" s="94"/>
      <c r="AL30" s="94"/>
      <c r="AM30" s="94"/>
      <c r="AN30" s="94"/>
      <c r="AO30" s="94"/>
      <c r="AP30" s="94"/>
      <c r="AQ30" s="94"/>
      <c r="AR30" s="94"/>
      <c r="AS30" s="94"/>
      <c r="AT30" s="94"/>
      <c r="AU30" s="94"/>
      <c r="AV30" s="94"/>
      <c r="AW30" s="94"/>
      <c r="AX30" s="94"/>
      <c r="AY30" s="94"/>
      <c r="AZ30" s="94"/>
      <c r="BA30" s="94"/>
      <c r="BB30" s="94"/>
      <c r="BC30" s="94"/>
      <c r="BD30" s="94"/>
      <c r="BE30" s="94"/>
      <c r="BF30" s="94"/>
      <c r="BG30" s="94"/>
      <c r="BH30" s="94"/>
      <c r="BI30" s="94"/>
      <c r="BJ30" s="94"/>
      <c r="BK30" s="94"/>
      <c r="BL30" s="94"/>
      <c r="BM30" s="94"/>
      <c r="BN30" s="94"/>
      <c r="BO30" s="94"/>
      <c r="BP30" s="94"/>
      <c r="BQ30" s="94"/>
    </row>
    <row r="31" spans="2:69">
      <c r="B31" s="212" t="s">
        <v>56</v>
      </c>
      <c r="C31" s="212"/>
      <c r="D31" s="213"/>
      <c r="E31" s="213"/>
      <c r="F31" s="188"/>
      <c r="G31" s="188"/>
      <c r="H31" s="229"/>
      <c r="I31" s="212"/>
      <c r="J31" s="212"/>
      <c r="K31" s="212"/>
      <c r="L31" s="212"/>
      <c r="M31" s="212"/>
      <c r="N31" s="212"/>
      <c r="O31" s="212"/>
      <c r="P31" s="212"/>
      <c r="Q31" s="212"/>
      <c r="R31" s="212"/>
      <c r="S31" s="212"/>
      <c r="T31" s="212"/>
      <c r="U31" s="212"/>
      <c r="V31" s="212"/>
      <c r="W31" s="212"/>
      <c r="X31" s="212"/>
      <c r="Y31" s="212"/>
      <c r="Z31" s="212"/>
      <c r="AA31" s="212"/>
      <c r="AB31" s="212"/>
      <c r="AC31" s="212"/>
      <c r="AD31" s="212"/>
      <c r="AE31" s="212"/>
      <c r="AF31" s="212"/>
      <c r="AG31" s="212"/>
      <c r="AH31" s="212"/>
      <c r="AI31" s="212"/>
      <c r="AJ31" s="212"/>
      <c r="AK31" s="212"/>
      <c r="AL31" s="212"/>
      <c r="AM31" s="212"/>
      <c r="AN31" s="212"/>
      <c r="AO31" s="212"/>
      <c r="AP31" s="212"/>
      <c r="AQ31" s="212"/>
      <c r="AR31" s="212"/>
      <c r="AS31" s="212"/>
      <c r="AT31" s="212"/>
      <c r="AU31" s="212"/>
      <c r="AV31" s="212"/>
      <c r="AW31" s="212"/>
      <c r="AX31" s="212"/>
      <c r="AY31" s="212"/>
      <c r="AZ31" s="212"/>
      <c r="BA31" s="212"/>
      <c r="BB31" s="212"/>
      <c r="BC31" s="212"/>
      <c r="BD31" s="212"/>
      <c r="BE31" s="212"/>
      <c r="BF31" s="212"/>
      <c r="BG31" s="212"/>
      <c r="BH31" s="212"/>
      <c r="BI31" s="212"/>
      <c r="BJ31" s="212"/>
      <c r="BK31" s="212"/>
      <c r="BL31" s="212"/>
      <c r="BM31" s="212"/>
      <c r="BN31" s="212"/>
      <c r="BO31" s="212"/>
      <c r="BP31" s="212"/>
      <c r="BQ31" s="212"/>
    </row>
    <row r="33" spans="2:69">
      <c r="B33" s="216" t="s">
        <v>1263</v>
      </c>
      <c r="C33" s="216"/>
      <c r="D33" s="217"/>
      <c r="E33" s="217"/>
      <c r="F33" s="230"/>
      <c r="G33" s="231"/>
      <c r="H33" s="219"/>
      <c r="I33" s="216"/>
      <c r="J33" s="216"/>
      <c r="K33" s="216"/>
      <c r="L33" s="216"/>
      <c r="M33" s="216"/>
      <c r="N33" s="216"/>
      <c r="O33" s="216"/>
      <c r="P33" s="216"/>
      <c r="Q33" s="216"/>
      <c r="R33" s="216"/>
      <c r="S33" s="216"/>
      <c r="T33" s="216"/>
      <c r="U33" s="216"/>
      <c r="V33" s="216"/>
      <c r="W33" s="216"/>
      <c r="X33" s="216"/>
      <c r="Y33" s="216"/>
      <c r="Z33" s="216"/>
      <c r="AA33" s="216"/>
      <c r="AB33" s="216"/>
      <c r="AC33" s="216"/>
      <c r="AD33" s="216"/>
      <c r="AE33" s="216"/>
      <c r="AF33" s="216"/>
      <c r="AG33" s="216"/>
      <c r="AH33" s="216"/>
      <c r="AI33" s="216"/>
      <c r="AJ33" s="216"/>
      <c r="AK33" s="216"/>
      <c r="AL33" s="216"/>
      <c r="AM33" s="216"/>
      <c r="AN33" s="216"/>
      <c r="AO33" s="216"/>
      <c r="AP33" s="216"/>
      <c r="AQ33" s="216"/>
      <c r="AR33" s="216"/>
      <c r="AS33" s="216"/>
      <c r="AT33" s="216"/>
      <c r="AU33" s="216"/>
      <c r="AV33" s="216"/>
      <c r="AW33" s="216"/>
      <c r="AX33" s="216"/>
      <c r="AY33" s="216"/>
      <c r="AZ33" s="216"/>
      <c r="BA33" s="216"/>
      <c r="BB33" s="216"/>
      <c r="BC33" s="216"/>
      <c r="BD33" s="216"/>
      <c r="BE33" s="216"/>
      <c r="BF33" s="216"/>
      <c r="BG33" s="216"/>
      <c r="BH33" s="216"/>
      <c r="BI33" s="216"/>
      <c r="BJ33" s="216"/>
      <c r="BK33" s="216"/>
      <c r="BL33" s="216"/>
      <c r="BM33" s="216"/>
      <c r="BN33" s="216"/>
      <c r="BO33" s="216"/>
      <c r="BP33" s="216"/>
      <c r="BQ33" s="216"/>
    </row>
    <row r="34" spans="2:69">
      <c r="B34" s="94"/>
      <c r="C34" s="218"/>
      <c r="D34" s="232" t="s">
        <v>1263</v>
      </c>
      <c r="E34" s="232"/>
      <c r="F34" s="233"/>
      <c r="G34" s="234" t="e">
        <f>Assumption!#REF!</f>
        <v>#REF!</v>
      </c>
      <c r="H34" s="7" t="e">
        <f>SUM(I34:BQ34)</f>
        <v>#REF!</v>
      </c>
      <c r="I34" s="7"/>
      <c r="J34" s="7" t="e">
        <f>$G34*J$29</f>
        <v>#REF!</v>
      </c>
      <c r="K34" s="7" t="e">
        <f t="shared" ref="K34:BQ34" si="5">$G34*K$29</f>
        <v>#REF!</v>
      </c>
      <c r="L34" s="7" t="e">
        <f t="shared" si="5"/>
        <v>#REF!</v>
      </c>
      <c r="M34" s="7" t="e">
        <f t="shared" si="5"/>
        <v>#REF!</v>
      </c>
      <c r="N34" s="7" t="e">
        <f t="shared" si="5"/>
        <v>#REF!</v>
      </c>
      <c r="O34" s="7" t="e">
        <f t="shared" si="5"/>
        <v>#REF!</v>
      </c>
      <c r="P34" s="7" t="e">
        <f t="shared" si="5"/>
        <v>#REF!</v>
      </c>
      <c r="Q34" s="7" t="e">
        <f t="shared" si="5"/>
        <v>#REF!</v>
      </c>
      <c r="R34" s="7" t="e">
        <f t="shared" si="5"/>
        <v>#REF!</v>
      </c>
      <c r="S34" s="7" t="e">
        <f t="shared" si="5"/>
        <v>#REF!</v>
      </c>
      <c r="T34" s="7" t="e">
        <f t="shared" si="5"/>
        <v>#REF!</v>
      </c>
      <c r="U34" s="7" t="e">
        <f t="shared" si="5"/>
        <v>#REF!</v>
      </c>
      <c r="V34" s="7" t="e">
        <f t="shared" si="5"/>
        <v>#REF!</v>
      </c>
      <c r="W34" s="7" t="e">
        <f t="shared" si="5"/>
        <v>#REF!</v>
      </c>
      <c r="X34" s="7" t="e">
        <f t="shared" si="5"/>
        <v>#REF!</v>
      </c>
      <c r="Y34" s="7" t="e">
        <f t="shared" si="5"/>
        <v>#REF!</v>
      </c>
      <c r="Z34" s="7" t="e">
        <f t="shared" si="5"/>
        <v>#REF!</v>
      </c>
      <c r="AA34" s="7" t="e">
        <f t="shared" si="5"/>
        <v>#REF!</v>
      </c>
      <c r="AB34" s="7" t="e">
        <f t="shared" si="5"/>
        <v>#REF!</v>
      </c>
      <c r="AC34" s="7" t="e">
        <f t="shared" si="5"/>
        <v>#REF!</v>
      </c>
      <c r="AD34" s="7" t="e">
        <f t="shared" si="5"/>
        <v>#REF!</v>
      </c>
      <c r="AE34" s="7" t="e">
        <f t="shared" si="5"/>
        <v>#REF!</v>
      </c>
      <c r="AF34" s="7" t="e">
        <f t="shared" si="5"/>
        <v>#REF!</v>
      </c>
      <c r="AG34" s="7" t="e">
        <f t="shared" si="5"/>
        <v>#REF!</v>
      </c>
      <c r="AH34" s="7" t="e">
        <f t="shared" si="5"/>
        <v>#REF!</v>
      </c>
      <c r="AI34" s="7" t="e">
        <f t="shared" si="5"/>
        <v>#REF!</v>
      </c>
      <c r="AJ34" s="7" t="e">
        <f t="shared" si="5"/>
        <v>#REF!</v>
      </c>
      <c r="AK34" s="7" t="e">
        <f t="shared" si="5"/>
        <v>#REF!</v>
      </c>
      <c r="AL34" s="7" t="e">
        <f t="shared" si="5"/>
        <v>#REF!</v>
      </c>
      <c r="AM34" s="7" t="e">
        <f t="shared" si="5"/>
        <v>#REF!</v>
      </c>
      <c r="AN34" s="7" t="e">
        <f t="shared" si="5"/>
        <v>#REF!</v>
      </c>
      <c r="AO34" s="7" t="e">
        <f t="shared" si="5"/>
        <v>#REF!</v>
      </c>
      <c r="AP34" s="7" t="e">
        <f t="shared" si="5"/>
        <v>#REF!</v>
      </c>
      <c r="AQ34" s="7" t="e">
        <f t="shared" si="5"/>
        <v>#REF!</v>
      </c>
      <c r="AR34" s="7" t="e">
        <f t="shared" si="5"/>
        <v>#REF!</v>
      </c>
      <c r="AS34" s="7" t="e">
        <f t="shared" si="5"/>
        <v>#REF!</v>
      </c>
      <c r="AT34" s="7" t="e">
        <f t="shared" si="5"/>
        <v>#REF!</v>
      </c>
      <c r="AU34" s="7" t="e">
        <f t="shared" si="5"/>
        <v>#REF!</v>
      </c>
      <c r="AV34" s="7" t="e">
        <f t="shared" si="5"/>
        <v>#REF!</v>
      </c>
      <c r="AW34" s="7" t="e">
        <f t="shared" si="5"/>
        <v>#REF!</v>
      </c>
      <c r="AX34" s="7" t="e">
        <f t="shared" si="5"/>
        <v>#REF!</v>
      </c>
      <c r="AY34" s="7" t="e">
        <f t="shared" si="5"/>
        <v>#REF!</v>
      </c>
      <c r="AZ34" s="7" t="e">
        <f t="shared" si="5"/>
        <v>#REF!</v>
      </c>
      <c r="BA34" s="7" t="e">
        <f t="shared" si="5"/>
        <v>#REF!</v>
      </c>
      <c r="BB34" s="7" t="e">
        <f t="shared" si="5"/>
        <v>#REF!</v>
      </c>
      <c r="BC34" s="7" t="e">
        <f t="shared" si="5"/>
        <v>#REF!</v>
      </c>
      <c r="BD34" s="7" t="e">
        <f t="shared" si="5"/>
        <v>#REF!</v>
      </c>
      <c r="BE34" s="7" t="e">
        <f t="shared" si="5"/>
        <v>#REF!</v>
      </c>
      <c r="BF34" s="7" t="e">
        <f t="shared" si="5"/>
        <v>#REF!</v>
      </c>
      <c r="BG34" s="7" t="e">
        <f t="shared" si="5"/>
        <v>#REF!</v>
      </c>
      <c r="BH34" s="7" t="e">
        <f t="shared" si="5"/>
        <v>#REF!</v>
      </c>
      <c r="BI34" s="7" t="e">
        <f t="shared" si="5"/>
        <v>#REF!</v>
      </c>
      <c r="BJ34" s="7" t="e">
        <f t="shared" si="5"/>
        <v>#REF!</v>
      </c>
      <c r="BK34" s="7" t="e">
        <f t="shared" si="5"/>
        <v>#REF!</v>
      </c>
      <c r="BL34" s="7" t="e">
        <f t="shared" si="5"/>
        <v>#REF!</v>
      </c>
      <c r="BM34" s="7" t="e">
        <f t="shared" si="5"/>
        <v>#REF!</v>
      </c>
      <c r="BN34" s="7" t="e">
        <f t="shared" si="5"/>
        <v>#REF!</v>
      </c>
      <c r="BO34" s="7" t="e">
        <f t="shared" si="5"/>
        <v>#REF!</v>
      </c>
      <c r="BP34" s="7" t="e">
        <f t="shared" si="5"/>
        <v>#REF!</v>
      </c>
      <c r="BQ34" s="7" t="e">
        <f t="shared" si="5"/>
        <v>#REF!</v>
      </c>
    </row>
    <row r="35" spans="2:69">
      <c r="B35" s="216"/>
      <c r="C35" s="218"/>
      <c r="D35" s="232"/>
      <c r="E35" s="232"/>
      <c r="F35" s="235"/>
      <c r="G35" s="234"/>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row>
    <row r="36" spans="2:69">
      <c r="B36" s="216" t="s">
        <v>1264</v>
      </c>
      <c r="C36" s="218"/>
      <c r="D36" s="232"/>
      <c r="E36" s="232"/>
      <c r="F36" s="235"/>
      <c r="G36" s="234"/>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row>
    <row r="37" spans="2:69">
      <c r="B37" s="94"/>
      <c r="C37" s="218"/>
      <c r="D37" s="232" t="e">
        <f>Assumption!#REF!</f>
        <v>#REF!</v>
      </c>
      <c r="E37" s="232" t="s">
        <v>178</v>
      </c>
      <c r="F37" s="234" t="str">
        <f>F8</f>
        <v>명목임금 상승률</v>
      </c>
      <c r="G37" s="233" t="e">
        <f>Assumption!#REF!/화폐단위*(단위기간/회계기간)</f>
        <v>#REF!</v>
      </c>
      <c r="H37" s="7" t="e">
        <f>SUM(I37:BQ37)</f>
        <v>#REF!</v>
      </c>
      <c r="I37" s="7"/>
      <c r="J37" s="7" t="e">
        <f>$G37*J$8*J$11</f>
        <v>#REF!</v>
      </c>
      <c r="K37" s="7" t="e">
        <f t="shared" ref="K37:BQ37" si="6">$G37*K$8*K$11</f>
        <v>#REF!</v>
      </c>
      <c r="L37" s="7" t="e">
        <f t="shared" si="6"/>
        <v>#REF!</v>
      </c>
      <c r="M37" s="7" t="e">
        <f t="shared" si="6"/>
        <v>#REF!</v>
      </c>
      <c r="N37" s="7" t="e">
        <f t="shared" si="6"/>
        <v>#REF!</v>
      </c>
      <c r="O37" s="7" t="e">
        <f t="shared" si="6"/>
        <v>#REF!</v>
      </c>
      <c r="P37" s="7" t="e">
        <f t="shared" si="6"/>
        <v>#REF!</v>
      </c>
      <c r="Q37" s="7" t="e">
        <f t="shared" si="6"/>
        <v>#REF!</v>
      </c>
      <c r="R37" s="7" t="e">
        <f t="shared" si="6"/>
        <v>#REF!</v>
      </c>
      <c r="S37" s="7" t="e">
        <f t="shared" si="6"/>
        <v>#REF!</v>
      </c>
      <c r="T37" s="7" t="e">
        <f t="shared" si="6"/>
        <v>#REF!</v>
      </c>
      <c r="U37" s="7" t="e">
        <f t="shared" si="6"/>
        <v>#REF!</v>
      </c>
      <c r="V37" s="7" t="e">
        <f t="shared" si="6"/>
        <v>#REF!</v>
      </c>
      <c r="W37" s="7" t="e">
        <f t="shared" si="6"/>
        <v>#REF!</v>
      </c>
      <c r="X37" s="7" t="e">
        <f t="shared" si="6"/>
        <v>#REF!</v>
      </c>
      <c r="Y37" s="7" t="e">
        <f t="shared" si="6"/>
        <v>#REF!</v>
      </c>
      <c r="Z37" s="7" t="e">
        <f t="shared" si="6"/>
        <v>#REF!</v>
      </c>
      <c r="AA37" s="7" t="e">
        <f t="shared" si="6"/>
        <v>#REF!</v>
      </c>
      <c r="AB37" s="7" t="e">
        <f t="shared" si="6"/>
        <v>#REF!</v>
      </c>
      <c r="AC37" s="7" t="e">
        <f t="shared" si="6"/>
        <v>#REF!</v>
      </c>
      <c r="AD37" s="7" t="e">
        <f t="shared" si="6"/>
        <v>#REF!</v>
      </c>
      <c r="AE37" s="7" t="e">
        <f t="shared" si="6"/>
        <v>#REF!</v>
      </c>
      <c r="AF37" s="7" t="e">
        <f t="shared" si="6"/>
        <v>#REF!</v>
      </c>
      <c r="AG37" s="7" t="e">
        <f t="shared" si="6"/>
        <v>#REF!</v>
      </c>
      <c r="AH37" s="7" t="e">
        <f t="shared" si="6"/>
        <v>#REF!</v>
      </c>
      <c r="AI37" s="7" t="e">
        <f t="shared" si="6"/>
        <v>#REF!</v>
      </c>
      <c r="AJ37" s="7" t="e">
        <f t="shared" si="6"/>
        <v>#REF!</v>
      </c>
      <c r="AK37" s="7" t="e">
        <f t="shared" si="6"/>
        <v>#REF!</v>
      </c>
      <c r="AL37" s="7" t="e">
        <f t="shared" si="6"/>
        <v>#REF!</v>
      </c>
      <c r="AM37" s="7" t="e">
        <f t="shared" si="6"/>
        <v>#REF!</v>
      </c>
      <c r="AN37" s="7" t="e">
        <f t="shared" si="6"/>
        <v>#REF!</v>
      </c>
      <c r="AO37" s="7" t="e">
        <f t="shared" si="6"/>
        <v>#REF!</v>
      </c>
      <c r="AP37" s="7" t="e">
        <f t="shared" si="6"/>
        <v>#REF!</v>
      </c>
      <c r="AQ37" s="7" t="e">
        <f t="shared" si="6"/>
        <v>#REF!</v>
      </c>
      <c r="AR37" s="7" t="e">
        <f t="shared" si="6"/>
        <v>#REF!</v>
      </c>
      <c r="AS37" s="7" t="e">
        <f t="shared" si="6"/>
        <v>#REF!</v>
      </c>
      <c r="AT37" s="7" t="e">
        <f t="shared" si="6"/>
        <v>#REF!</v>
      </c>
      <c r="AU37" s="7" t="e">
        <f t="shared" si="6"/>
        <v>#REF!</v>
      </c>
      <c r="AV37" s="7" t="e">
        <f t="shared" si="6"/>
        <v>#REF!</v>
      </c>
      <c r="AW37" s="7" t="e">
        <f t="shared" si="6"/>
        <v>#REF!</v>
      </c>
      <c r="AX37" s="7" t="e">
        <f t="shared" si="6"/>
        <v>#REF!</v>
      </c>
      <c r="AY37" s="7" t="e">
        <f t="shared" si="6"/>
        <v>#REF!</v>
      </c>
      <c r="AZ37" s="7" t="e">
        <f t="shared" si="6"/>
        <v>#REF!</v>
      </c>
      <c r="BA37" s="7" t="e">
        <f t="shared" si="6"/>
        <v>#REF!</v>
      </c>
      <c r="BB37" s="7" t="e">
        <f t="shared" si="6"/>
        <v>#REF!</v>
      </c>
      <c r="BC37" s="7" t="e">
        <f t="shared" si="6"/>
        <v>#REF!</v>
      </c>
      <c r="BD37" s="7" t="e">
        <f t="shared" si="6"/>
        <v>#REF!</v>
      </c>
      <c r="BE37" s="7" t="e">
        <f t="shared" si="6"/>
        <v>#REF!</v>
      </c>
      <c r="BF37" s="7" t="e">
        <f>$G37*BF$8*BF$11</f>
        <v>#REF!</v>
      </c>
      <c r="BG37" s="7" t="e">
        <f t="shared" si="6"/>
        <v>#REF!</v>
      </c>
      <c r="BH37" s="7" t="e">
        <f t="shared" si="6"/>
        <v>#REF!</v>
      </c>
      <c r="BI37" s="7" t="e">
        <f t="shared" si="6"/>
        <v>#REF!</v>
      </c>
      <c r="BJ37" s="7" t="e">
        <f t="shared" si="6"/>
        <v>#REF!</v>
      </c>
      <c r="BK37" s="7" t="e">
        <f t="shared" si="6"/>
        <v>#REF!</v>
      </c>
      <c r="BL37" s="7" t="e">
        <f t="shared" si="6"/>
        <v>#REF!</v>
      </c>
      <c r="BM37" s="7" t="e">
        <f t="shared" si="6"/>
        <v>#REF!</v>
      </c>
      <c r="BN37" s="7" t="e">
        <f t="shared" si="6"/>
        <v>#REF!</v>
      </c>
      <c r="BO37" s="7" t="e">
        <f t="shared" si="6"/>
        <v>#REF!</v>
      </c>
      <c r="BP37" s="7" t="e">
        <f t="shared" si="6"/>
        <v>#REF!</v>
      </c>
      <c r="BQ37" s="7" t="e">
        <f t="shared" si="6"/>
        <v>#REF!</v>
      </c>
    </row>
    <row r="38" spans="2:69">
      <c r="B38" s="94"/>
      <c r="C38" s="218"/>
      <c r="D38" s="232" t="e">
        <f>Assumption!#REF!</f>
        <v>#REF!</v>
      </c>
      <c r="E38" s="232" t="s">
        <v>178</v>
      </c>
      <c r="F38" s="234" t="e">
        <f>Assumption!#REF!</f>
        <v>#REF!</v>
      </c>
      <c r="G38" s="233" t="e">
        <f>Assumption!#REF!</f>
        <v>#REF!</v>
      </c>
      <c r="H38" s="7" t="e">
        <f>SUM(I38:BQ38)</f>
        <v>#REF!</v>
      </c>
      <c r="I38" s="7"/>
      <c r="J38" s="7" t="e">
        <f t="shared" ref="J38:S39" si="7">$F38*J$29*J$9</f>
        <v>#REF!</v>
      </c>
      <c r="K38" s="7" t="e">
        <f t="shared" si="7"/>
        <v>#REF!</v>
      </c>
      <c r="L38" s="7" t="e">
        <f t="shared" si="7"/>
        <v>#REF!</v>
      </c>
      <c r="M38" s="7" t="e">
        <f t="shared" si="7"/>
        <v>#REF!</v>
      </c>
      <c r="N38" s="7" t="e">
        <f t="shared" si="7"/>
        <v>#REF!</v>
      </c>
      <c r="O38" s="7" t="e">
        <f t="shared" si="7"/>
        <v>#REF!</v>
      </c>
      <c r="P38" s="7" t="e">
        <f t="shared" si="7"/>
        <v>#REF!</v>
      </c>
      <c r="Q38" s="7" t="e">
        <f t="shared" si="7"/>
        <v>#REF!</v>
      </c>
      <c r="R38" s="7" t="e">
        <f t="shared" si="7"/>
        <v>#REF!</v>
      </c>
      <c r="S38" s="7" t="e">
        <f t="shared" si="7"/>
        <v>#REF!</v>
      </c>
      <c r="T38" s="7" t="e">
        <f t="shared" ref="T38:AC39" si="8">$F38*T$29*T$9</f>
        <v>#REF!</v>
      </c>
      <c r="U38" s="7" t="e">
        <f t="shared" si="8"/>
        <v>#REF!</v>
      </c>
      <c r="V38" s="7" t="e">
        <f t="shared" si="8"/>
        <v>#REF!</v>
      </c>
      <c r="W38" s="7" t="e">
        <f t="shared" si="8"/>
        <v>#REF!</v>
      </c>
      <c r="X38" s="7" t="e">
        <f t="shared" si="8"/>
        <v>#REF!</v>
      </c>
      <c r="Y38" s="7" t="e">
        <f t="shared" si="8"/>
        <v>#REF!</v>
      </c>
      <c r="Z38" s="7" t="e">
        <f t="shared" si="8"/>
        <v>#REF!</v>
      </c>
      <c r="AA38" s="7" t="e">
        <f t="shared" si="8"/>
        <v>#REF!</v>
      </c>
      <c r="AB38" s="7" t="e">
        <f t="shared" si="8"/>
        <v>#REF!</v>
      </c>
      <c r="AC38" s="7" t="e">
        <f t="shared" si="8"/>
        <v>#REF!</v>
      </c>
      <c r="AD38" s="7" t="e">
        <f t="shared" ref="AD38:AM39" si="9">$F38*AD$29*AD$9</f>
        <v>#REF!</v>
      </c>
      <c r="AE38" s="7" t="e">
        <f t="shared" si="9"/>
        <v>#REF!</v>
      </c>
      <c r="AF38" s="7" t="e">
        <f t="shared" si="9"/>
        <v>#REF!</v>
      </c>
      <c r="AG38" s="7" t="e">
        <f t="shared" si="9"/>
        <v>#REF!</v>
      </c>
      <c r="AH38" s="7" t="e">
        <f t="shared" si="9"/>
        <v>#REF!</v>
      </c>
      <c r="AI38" s="7" t="e">
        <f t="shared" si="9"/>
        <v>#REF!</v>
      </c>
      <c r="AJ38" s="7" t="e">
        <f t="shared" si="9"/>
        <v>#REF!</v>
      </c>
      <c r="AK38" s="7" t="e">
        <f t="shared" si="9"/>
        <v>#REF!</v>
      </c>
      <c r="AL38" s="7" t="e">
        <f t="shared" si="9"/>
        <v>#REF!</v>
      </c>
      <c r="AM38" s="7" t="e">
        <f t="shared" si="9"/>
        <v>#REF!</v>
      </c>
      <c r="AN38" s="7" t="e">
        <f t="shared" ref="AN38:AW39" si="10">$F38*AN$29*AN$9</f>
        <v>#REF!</v>
      </c>
      <c r="AO38" s="7" t="e">
        <f t="shared" si="10"/>
        <v>#REF!</v>
      </c>
      <c r="AP38" s="7" t="e">
        <f t="shared" si="10"/>
        <v>#REF!</v>
      </c>
      <c r="AQ38" s="7" t="e">
        <f t="shared" si="10"/>
        <v>#REF!</v>
      </c>
      <c r="AR38" s="7" t="e">
        <f t="shared" si="10"/>
        <v>#REF!</v>
      </c>
      <c r="AS38" s="7" t="e">
        <f t="shared" si="10"/>
        <v>#REF!</v>
      </c>
      <c r="AT38" s="7" t="e">
        <f t="shared" si="10"/>
        <v>#REF!</v>
      </c>
      <c r="AU38" s="7" t="e">
        <f t="shared" si="10"/>
        <v>#REF!</v>
      </c>
      <c r="AV38" s="7" t="e">
        <f t="shared" si="10"/>
        <v>#REF!</v>
      </c>
      <c r="AW38" s="7" t="e">
        <f t="shared" si="10"/>
        <v>#REF!</v>
      </c>
      <c r="AX38" s="7" t="e">
        <f t="shared" ref="AX38:BG39" si="11">$F38*AX$29*AX$9</f>
        <v>#REF!</v>
      </c>
      <c r="AY38" s="7" t="e">
        <f t="shared" si="11"/>
        <v>#REF!</v>
      </c>
      <c r="AZ38" s="7" t="e">
        <f t="shared" si="11"/>
        <v>#REF!</v>
      </c>
      <c r="BA38" s="7" t="e">
        <f t="shared" si="11"/>
        <v>#REF!</v>
      </c>
      <c r="BB38" s="7" t="e">
        <f t="shared" si="11"/>
        <v>#REF!</v>
      </c>
      <c r="BC38" s="7" t="e">
        <f t="shared" si="11"/>
        <v>#REF!</v>
      </c>
      <c r="BD38" s="7" t="e">
        <f t="shared" si="11"/>
        <v>#REF!</v>
      </c>
      <c r="BE38" s="7" t="e">
        <f t="shared" si="11"/>
        <v>#REF!</v>
      </c>
      <c r="BF38" s="7" t="e">
        <f t="shared" si="11"/>
        <v>#REF!</v>
      </c>
      <c r="BG38" s="7" t="e">
        <f t="shared" si="11"/>
        <v>#REF!</v>
      </c>
      <c r="BH38" s="7" t="e">
        <f t="shared" ref="BH38:BQ39" si="12">$F38*BH$29*BH$9</f>
        <v>#REF!</v>
      </c>
      <c r="BI38" s="7" t="e">
        <f t="shared" si="12"/>
        <v>#REF!</v>
      </c>
      <c r="BJ38" s="7" t="e">
        <f t="shared" si="12"/>
        <v>#REF!</v>
      </c>
      <c r="BK38" s="7" t="e">
        <f t="shared" si="12"/>
        <v>#REF!</v>
      </c>
      <c r="BL38" s="7" t="e">
        <f t="shared" si="12"/>
        <v>#REF!</v>
      </c>
      <c r="BM38" s="7" t="e">
        <f t="shared" si="12"/>
        <v>#REF!</v>
      </c>
      <c r="BN38" s="7" t="e">
        <f t="shared" si="12"/>
        <v>#REF!</v>
      </c>
      <c r="BO38" s="7" t="e">
        <f t="shared" si="12"/>
        <v>#REF!</v>
      </c>
      <c r="BP38" s="7" t="e">
        <f t="shared" si="12"/>
        <v>#REF!</v>
      </c>
      <c r="BQ38" s="7" t="e">
        <f t="shared" si="12"/>
        <v>#REF!</v>
      </c>
    </row>
    <row r="39" spans="2:69">
      <c r="B39" s="94"/>
      <c r="C39" s="218"/>
      <c r="D39" s="232" t="e">
        <f>Assumption!#REF!</f>
        <v>#REF!</v>
      </c>
      <c r="E39" s="232" t="s">
        <v>178</v>
      </c>
      <c r="F39" s="234" t="e">
        <f>Assumption!#REF!</f>
        <v>#REF!</v>
      </c>
      <c r="G39" s="233" t="e">
        <f>Assumption!#REF!</f>
        <v>#REF!</v>
      </c>
      <c r="H39" s="7" t="e">
        <f t="shared" ref="H39:H66" si="13">SUM(I39:BQ39)</f>
        <v>#REF!</v>
      </c>
      <c r="I39" s="7"/>
      <c r="J39" s="7" t="e">
        <f t="shared" si="7"/>
        <v>#REF!</v>
      </c>
      <c r="K39" s="7" t="e">
        <f t="shared" si="7"/>
        <v>#REF!</v>
      </c>
      <c r="L39" s="7" t="e">
        <f t="shared" si="7"/>
        <v>#REF!</v>
      </c>
      <c r="M39" s="7" t="e">
        <f t="shared" si="7"/>
        <v>#REF!</v>
      </c>
      <c r="N39" s="7" t="e">
        <f t="shared" si="7"/>
        <v>#REF!</v>
      </c>
      <c r="O39" s="7" t="e">
        <f t="shared" si="7"/>
        <v>#REF!</v>
      </c>
      <c r="P39" s="7" t="e">
        <f t="shared" si="7"/>
        <v>#REF!</v>
      </c>
      <c r="Q39" s="7" t="e">
        <f t="shared" si="7"/>
        <v>#REF!</v>
      </c>
      <c r="R39" s="7" t="e">
        <f t="shared" si="7"/>
        <v>#REF!</v>
      </c>
      <c r="S39" s="7" t="e">
        <f t="shared" si="7"/>
        <v>#REF!</v>
      </c>
      <c r="T39" s="7" t="e">
        <f t="shared" si="8"/>
        <v>#REF!</v>
      </c>
      <c r="U39" s="7" t="e">
        <f t="shared" si="8"/>
        <v>#REF!</v>
      </c>
      <c r="V39" s="7" t="e">
        <f t="shared" si="8"/>
        <v>#REF!</v>
      </c>
      <c r="W39" s="7" t="e">
        <f t="shared" si="8"/>
        <v>#REF!</v>
      </c>
      <c r="X39" s="7" t="e">
        <f t="shared" si="8"/>
        <v>#REF!</v>
      </c>
      <c r="Y39" s="7" t="e">
        <f t="shared" si="8"/>
        <v>#REF!</v>
      </c>
      <c r="Z39" s="7" t="e">
        <f t="shared" si="8"/>
        <v>#REF!</v>
      </c>
      <c r="AA39" s="7" t="e">
        <f t="shared" si="8"/>
        <v>#REF!</v>
      </c>
      <c r="AB39" s="7" t="e">
        <f t="shared" si="8"/>
        <v>#REF!</v>
      </c>
      <c r="AC39" s="7" t="e">
        <f t="shared" si="8"/>
        <v>#REF!</v>
      </c>
      <c r="AD39" s="7" t="e">
        <f t="shared" si="9"/>
        <v>#REF!</v>
      </c>
      <c r="AE39" s="7" t="e">
        <f t="shared" si="9"/>
        <v>#REF!</v>
      </c>
      <c r="AF39" s="7" t="e">
        <f t="shared" si="9"/>
        <v>#REF!</v>
      </c>
      <c r="AG39" s="7" t="e">
        <f t="shared" si="9"/>
        <v>#REF!</v>
      </c>
      <c r="AH39" s="7" t="e">
        <f t="shared" si="9"/>
        <v>#REF!</v>
      </c>
      <c r="AI39" s="7" t="e">
        <f t="shared" si="9"/>
        <v>#REF!</v>
      </c>
      <c r="AJ39" s="7" t="e">
        <f t="shared" si="9"/>
        <v>#REF!</v>
      </c>
      <c r="AK39" s="7" t="e">
        <f t="shared" si="9"/>
        <v>#REF!</v>
      </c>
      <c r="AL39" s="7" t="e">
        <f t="shared" si="9"/>
        <v>#REF!</v>
      </c>
      <c r="AM39" s="7" t="e">
        <f t="shared" si="9"/>
        <v>#REF!</v>
      </c>
      <c r="AN39" s="7" t="e">
        <f t="shared" si="10"/>
        <v>#REF!</v>
      </c>
      <c r="AO39" s="7" t="e">
        <f t="shared" si="10"/>
        <v>#REF!</v>
      </c>
      <c r="AP39" s="7" t="e">
        <f t="shared" si="10"/>
        <v>#REF!</v>
      </c>
      <c r="AQ39" s="7" t="e">
        <f t="shared" si="10"/>
        <v>#REF!</v>
      </c>
      <c r="AR39" s="7" t="e">
        <f t="shared" si="10"/>
        <v>#REF!</v>
      </c>
      <c r="AS39" s="7" t="e">
        <f t="shared" si="10"/>
        <v>#REF!</v>
      </c>
      <c r="AT39" s="7" t="e">
        <f t="shared" si="10"/>
        <v>#REF!</v>
      </c>
      <c r="AU39" s="7" t="e">
        <f t="shared" si="10"/>
        <v>#REF!</v>
      </c>
      <c r="AV39" s="7" t="e">
        <f t="shared" si="10"/>
        <v>#REF!</v>
      </c>
      <c r="AW39" s="7" t="e">
        <f t="shared" si="10"/>
        <v>#REF!</v>
      </c>
      <c r="AX39" s="7" t="e">
        <f t="shared" si="11"/>
        <v>#REF!</v>
      </c>
      <c r="AY39" s="7" t="e">
        <f t="shared" si="11"/>
        <v>#REF!</v>
      </c>
      <c r="AZ39" s="7" t="e">
        <f t="shared" si="11"/>
        <v>#REF!</v>
      </c>
      <c r="BA39" s="7" t="e">
        <f t="shared" si="11"/>
        <v>#REF!</v>
      </c>
      <c r="BB39" s="7" t="e">
        <f t="shared" si="11"/>
        <v>#REF!</v>
      </c>
      <c r="BC39" s="7" t="e">
        <f t="shared" si="11"/>
        <v>#REF!</v>
      </c>
      <c r="BD39" s="7" t="e">
        <f t="shared" si="11"/>
        <v>#REF!</v>
      </c>
      <c r="BE39" s="7" t="e">
        <f t="shared" si="11"/>
        <v>#REF!</v>
      </c>
      <c r="BF39" s="7" t="e">
        <f t="shared" si="11"/>
        <v>#REF!</v>
      </c>
      <c r="BG39" s="7" t="e">
        <f t="shared" si="11"/>
        <v>#REF!</v>
      </c>
      <c r="BH39" s="7" t="e">
        <f t="shared" si="12"/>
        <v>#REF!</v>
      </c>
      <c r="BI39" s="7" t="e">
        <f t="shared" si="12"/>
        <v>#REF!</v>
      </c>
      <c r="BJ39" s="7" t="e">
        <f t="shared" si="12"/>
        <v>#REF!</v>
      </c>
      <c r="BK39" s="7" t="e">
        <f t="shared" si="12"/>
        <v>#REF!</v>
      </c>
      <c r="BL39" s="7" t="e">
        <f t="shared" si="12"/>
        <v>#REF!</v>
      </c>
      <c r="BM39" s="7" t="e">
        <f t="shared" si="12"/>
        <v>#REF!</v>
      </c>
      <c r="BN39" s="7" t="e">
        <f t="shared" si="12"/>
        <v>#REF!</v>
      </c>
      <c r="BO39" s="7" t="e">
        <f t="shared" si="12"/>
        <v>#REF!</v>
      </c>
      <c r="BP39" s="7" t="e">
        <f t="shared" si="12"/>
        <v>#REF!</v>
      </c>
      <c r="BQ39" s="7" t="e">
        <f t="shared" si="12"/>
        <v>#REF!</v>
      </c>
    </row>
    <row r="40" spans="2:69">
      <c r="B40" s="94"/>
      <c r="C40" s="218"/>
      <c r="D40" s="232" t="e">
        <f>Assumption!#REF!</f>
        <v>#REF!</v>
      </c>
      <c r="E40" s="232" t="s">
        <v>178</v>
      </c>
      <c r="F40" s="234" t="e">
        <f>Assumption!#REF!</f>
        <v>#REF!</v>
      </c>
      <c r="G40" s="233" t="e">
        <f>Assumption!#REF!</f>
        <v>#REF!</v>
      </c>
      <c r="H40" s="7" t="e">
        <f t="shared" si="13"/>
        <v>#REF!</v>
      </c>
      <c r="I40" s="7"/>
      <c r="J40" s="7" t="e">
        <f>$F40*J$37</f>
        <v>#REF!</v>
      </c>
      <c r="K40" s="7" t="e">
        <f t="shared" ref="K40:BQ41" si="14">$F40*K$37</f>
        <v>#REF!</v>
      </c>
      <c r="L40" s="7" t="e">
        <f t="shared" si="14"/>
        <v>#REF!</v>
      </c>
      <c r="M40" s="7" t="e">
        <f t="shared" si="14"/>
        <v>#REF!</v>
      </c>
      <c r="N40" s="7" t="e">
        <f t="shared" si="14"/>
        <v>#REF!</v>
      </c>
      <c r="O40" s="7" t="e">
        <f t="shared" si="14"/>
        <v>#REF!</v>
      </c>
      <c r="P40" s="7" t="e">
        <f t="shared" si="14"/>
        <v>#REF!</v>
      </c>
      <c r="Q40" s="7" t="e">
        <f t="shared" si="14"/>
        <v>#REF!</v>
      </c>
      <c r="R40" s="7" t="e">
        <f t="shared" si="14"/>
        <v>#REF!</v>
      </c>
      <c r="S40" s="7" t="e">
        <f t="shared" si="14"/>
        <v>#REF!</v>
      </c>
      <c r="T40" s="7" t="e">
        <f t="shared" si="14"/>
        <v>#REF!</v>
      </c>
      <c r="U40" s="7" t="e">
        <f t="shared" si="14"/>
        <v>#REF!</v>
      </c>
      <c r="V40" s="7" t="e">
        <f t="shared" si="14"/>
        <v>#REF!</v>
      </c>
      <c r="W40" s="7" t="e">
        <f t="shared" si="14"/>
        <v>#REF!</v>
      </c>
      <c r="X40" s="7" t="e">
        <f t="shared" si="14"/>
        <v>#REF!</v>
      </c>
      <c r="Y40" s="7" t="e">
        <f t="shared" si="14"/>
        <v>#REF!</v>
      </c>
      <c r="Z40" s="7" t="e">
        <f t="shared" si="14"/>
        <v>#REF!</v>
      </c>
      <c r="AA40" s="7" t="e">
        <f t="shared" si="14"/>
        <v>#REF!</v>
      </c>
      <c r="AB40" s="7" t="e">
        <f t="shared" si="14"/>
        <v>#REF!</v>
      </c>
      <c r="AC40" s="7" t="e">
        <f t="shared" si="14"/>
        <v>#REF!</v>
      </c>
      <c r="AD40" s="7" t="e">
        <f t="shared" si="14"/>
        <v>#REF!</v>
      </c>
      <c r="AE40" s="7" t="e">
        <f t="shared" si="14"/>
        <v>#REF!</v>
      </c>
      <c r="AF40" s="7" t="e">
        <f t="shared" si="14"/>
        <v>#REF!</v>
      </c>
      <c r="AG40" s="7" t="e">
        <f t="shared" si="14"/>
        <v>#REF!</v>
      </c>
      <c r="AH40" s="7" t="e">
        <f t="shared" si="14"/>
        <v>#REF!</v>
      </c>
      <c r="AI40" s="7" t="e">
        <f t="shared" si="14"/>
        <v>#REF!</v>
      </c>
      <c r="AJ40" s="7" t="e">
        <f t="shared" si="14"/>
        <v>#REF!</v>
      </c>
      <c r="AK40" s="7" t="e">
        <f t="shared" si="14"/>
        <v>#REF!</v>
      </c>
      <c r="AL40" s="7" t="e">
        <f t="shared" si="14"/>
        <v>#REF!</v>
      </c>
      <c r="AM40" s="7" t="e">
        <f t="shared" si="14"/>
        <v>#REF!</v>
      </c>
      <c r="AN40" s="7" t="e">
        <f t="shared" si="14"/>
        <v>#REF!</v>
      </c>
      <c r="AO40" s="7" t="e">
        <f t="shared" si="14"/>
        <v>#REF!</v>
      </c>
      <c r="AP40" s="7" t="e">
        <f t="shared" si="14"/>
        <v>#REF!</v>
      </c>
      <c r="AQ40" s="7" t="e">
        <f t="shared" si="14"/>
        <v>#REF!</v>
      </c>
      <c r="AR40" s="7" t="e">
        <f t="shared" si="14"/>
        <v>#REF!</v>
      </c>
      <c r="AS40" s="7" t="e">
        <f t="shared" si="14"/>
        <v>#REF!</v>
      </c>
      <c r="AT40" s="7" t="e">
        <f t="shared" si="14"/>
        <v>#REF!</v>
      </c>
      <c r="AU40" s="7" t="e">
        <f t="shared" si="14"/>
        <v>#REF!</v>
      </c>
      <c r="AV40" s="7" t="e">
        <f t="shared" si="14"/>
        <v>#REF!</v>
      </c>
      <c r="AW40" s="7" t="e">
        <f t="shared" si="14"/>
        <v>#REF!</v>
      </c>
      <c r="AX40" s="7" t="e">
        <f t="shared" si="14"/>
        <v>#REF!</v>
      </c>
      <c r="AY40" s="7" t="e">
        <f t="shared" si="14"/>
        <v>#REF!</v>
      </c>
      <c r="AZ40" s="7" t="e">
        <f t="shared" si="14"/>
        <v>#REF!</v>
      </c>
      <c r="BA40" s="7" t="e">
        <f t="shared" si="14"/>
        <v>#REF!</v>
      </c>
      <c r="BB40" s="7" t="e">
        <f t="shared" si="14"/>
        <v>#REF!</v>
      </c>
      <c r="BC40" s="7" t="e">
        <f t="shared" si="14"/>
        <v>#REF!</v>
      </c>
      <c r="BD40" s="7" t="e">
        <f t="shared" si="14"/>
        <v>#REF!</v>
      </c>
      <c r="BE40" s="7" t="e">
        <f t="shared" si="14"/>
        <v>#REF!</v>
      </c>
      <c r="BF40" s="7" t="e">
        <f>$F40*BF$37</f>
        <v>#REF!</v>
      </c>
      <c r="BG40" s="7" t="e">
        <f t="shared" si="14"/>
        <v>#REF!</v>
      </c>
      <c r="BH40" s="7" t="e">
        <f t="shared" si="14"/>
        <v>#REF!</v>
      </c>
      <c r="BI40" s="7" t="e">
        <f t="shared" si="14"/>
        <v>#REF!</v>
      </c>
      <c r="BJ40" s="7" t="e">
        <f t="shared" si="14"/>
        <v>#REF!</v>
      </c>
      <c r="BK40" s="7" t="e">
        <f t="shared" si="14"/>
        <v>#REF!</v>
      </c>
      <c r="BL40" s="7" t="e">
        <f t="shared" si="14"/>
        <v>#REF!</v>
      </c>
      <c r="BM40" s="7" t="e">
        <f t="shared" si="14"/>
        <v>#REF!</v>
      </c>
      <c r="BN40" s="7" t="e">
        <f t="shared" si="14"/>
        <v>#REF!</v>
      </c>
      <c r="BO40" s="7" t="e">
        <f t="shared" si="14"/>
        <v>#REF!</v>
      </c>
      <c r="BP40" s="7" t="e">
        <f t="shared" si="14"/>
        <v>#REF!</v>
      </c>
      <c r="BQ40" s="7" t="e">
        <f t="shared" si="14"/>
        <v>#REF!</v>
      </c>
    </row>
    <row r="41" spans="2:69">
      <c r="B41" s="94"/>
      <c r="C41" s="218"/>
      <c r="D41" s="232" t="e">
        <f>Assumption!#REF!</f>
        <v>#REF!</v>
      </c>
      <c r="E41" s="232" t="s">
        <v>178</v>
      </c>
      <c r="F41" s="234" t="e">
        <f>Assumption!#REF!</f>
        <v>#REF!</v>
      </c>
      <c r="G41" s="233" t="e">
        <f>Assumption!#REF!</f>
        <v>#REF!</v>
      </c>
      <c r="H41" s="7" t="e">
        <f t="shared" si="13"/>
        <v>#REF!</v>
      </c>
      <c r="I41" s="7"/>
      <c r="J41" s="7" t="e">
        <f>$F41*J$37</f>
        <v>#REF!</v>
      </c>
      <c r="K41" s="7" t="e">
        <f t="shared" si="14"/>
        <v>#REF!</v>
      </c>
      <c r="L41" s="7" t="e">
        <f t="shared" si="14"/>
        <v>#REF!</v>
      </c>
      <c r="M41" s="7" t="e">
        <f t="shared" si="14"/>
        <v>#REF!</v>
      </c>
      <c r="N41" s="7" t="e">
        <f t="shared" si="14"/>
        <v>#REF!</v>
      </c>
      <c r="O41" s="7" t="e">
        <f t="shared" si="14"/>
        <v>#REF!</v>
      </c>
      <c r="P41" s="7" t="e">
        <f t="shared" si="14"/>
        <v>#REF!</v>
      </c>
      <c r="Q41" s="7" t="e">
        <f t="shared" si="14"/>
        <v>#REF!</v>
      </c>
      <c r="R41" s="7" t="e">
        <f t="shared" si="14"/>
        <v>#REF!</v>
      </c>
      <c r="S41" s="7" t="e">
        <f t="shared" si="14"/>
        <v>#REF!</v>
      </c>
      <c r="T41" s="7" t="e">
        <f t="shared" si="14"/>
        <v>#REF!</v>
      </c>
      <c r="U41" s="7" t="e">
        <f t="shared" si="14"/>
        <v>#REF!</v>
      </c>
      <c r="V41" s="7" t="e">
        <f t="shared" si="14"/>
        <v>#REF!</v>
      </c>
      <c r="W41" s="7" t="e">
        <f t="shared" si="14"/>
        <v>#REF!</v>
      </c>
      <c r="X41" s="7" t="e">
        <f t="shared" si="14"/>
        <v>#REF!</v>
      </c>
      <c r="Y41" s="7" t="e">
        <f t="shared" si="14"/>
        <v>#REF!</v>
      </c>
      <c r="Z41" s="7" t="e">
        <f t="shared" si="14"/>
        <v>#REF!</v>
      </c>
      <c r="AA41" s="7" t="e">
        <f t="shared" si="14"/>
        <v>#REF!</v>
      </c>
      <c r="AB41" s="7" t="e">
        <f t="shared" si="14"/>
        <v>#REF!</v>
      </c>
      <c r="AC41" s="7" t="e">
        <f t="shared" si="14"/>
        <v>#REF!</v>
      </c>
      <c r="AD41" s="7" t="e">
        <f t="shared" si="14"/>
        <v>#REF!</v>
      </c>
      <c r="AE41" s="7" t="e">
        <f t="shared" si="14"/>
        <v>#REF!</v>
      </c>
      <c r="AF41" s="7" t="e">
        <f t="shared" si="14"/>
        <v>#REF!</v>
      </c>
      <c r="AG41" s="7" t="e">
        <f t="shared" si="14"/>
        <v>#REF!</v>
      </c>
      <c r="AH41" s="7" t="e">
        <f t="shared" si="14"/>
        <v>#REF!</v>
      </c>
      <c r="AI41" s="7" t="e">
        <f t="shared" si="14"/>
        <v>#REF!</v>
      </c>
      <c r="AJ41" s="7" t="e">
        <f t="shared" si="14"/>
        <v>#REF!</v>
      </c>
      <c r="AK41" s="7" t="e">
        <f t="shared" si="14"/>
        <v>#REF!</v>
      </c>
      <c r="AL41" s="7" t="e">
        <f t="shared" si="14"/>
        <v>#REF!</v>
      </c>
      <c r="AM41" s="7" t="e">
        <f t="shared" si="14"/>
        <v>#REF!</v>
      </c>
      <c r="AN41" s="7" t="e">
        <f t="shared" si="14"/>
        <v>#REF!</v>
      </c>
      <c r="AO41" s="7" t="e">
        <f t="shared" si="14"/>
        <v>#REF!</v>
      </c>
      <c r="AP41" s="7" t="e">
        <f t="shared" si="14"/>
        <v>#REF!</v>
      </c>
      <c r="AQ41" s="7" t="e">
        <f t="shared" si="14"/>
        <v>#REF!</v>
      </c>
      <c r="AR41" s="7" t="e">
        <f t="shared" si="14"/>
        <v>#REF!</v>
      </c>
      <c r="AS41" s="7" t="e">
        <f t="shared" si="14"/>
        <v>#REF!</v>
      </c>
      <c r="AT41" s="7" t="e">
        <f t="shared" si="14"/>
        <v>#REF!</v>
      </c>
      <c r="AU41" s="7" t="e">
        <f t="shared" si="14"/>
        <v>#REF!</v>
      </c>
      <c r="AV41" s="7" t="e">
        <f t="shared" si="14"/>
        <v>#REF!</v>
      </c>
      <c r="AW41" s="7" t="e">
        <f t="shared" si="14"/>
        <v>#REF!</v>
      </c>
      <c r="AX41" s="7" t="e">
        <f t="shared" si="14"/>
        <v>#REF!</v>
      </c>
      <c r="AY41" s="7" t="e">
        <f t="shared" si="14"/>
        <v>#REF!</v>
      </c>
      <c r="AZ41" s="7" t="e">
        <f t="shared" si="14"/>
        <v>#REF!</v>
      </c>
      <c r="BA41" s="7" t="e">
        <f t="shared" si="14"/>
        <v>#REF!</v>
      </c>
      <c r="BB41" s="7" t="e">
        <f t="shared" si="14"/>
        <v>#REF!</v>
      </c>
      <c r="BC41" s="7" t="e">
        <f t="shared" si="14"/>
        <v>#REF!</v>
      </c>
      <c r="BD41" s="7" t="e">
        <f t="shared" si="14"/>
        <v>#REF!</v>
      </c>
      <c r="BE41" s="7" t="e">
        <f t="shared" si="14"/>
        <v>#REF!</v>
      </c>
      <c r="BF41" s="7" t="e">
        <f>$F41*BF$37</f>
        <v>#REF!</v>
      </c>
      <c r="BG41" s="7" t="e">
        <f t="shared" si="14"/>
        <v>#REF!</v>
      </c>
      <c r="BH41" s="7" t="e">
        <f t="shared" si="14"/>
        <v>#REF!</v>
      </c>
      <c r="BI41" s="7" t="e">
        <f t="shared" si="14"/>
        <v>#REF!</v>
      </c>
      <c r="BJ41" s="7" t="e">
        <f t="shared" si="14"/>
        <v>#REF!</v>
      </c>
      <c r="BK41" s="7" t="e">
        <f t="shared" si="14"/>
        <v>#REF!</v>
      </c>
      <c r="BL41" s="7" t="e">
        <f t="shared" si="14"/>
        <v>#REF!</v>
      </c>
      <c r="BM41" s="7" t="e">
        <f t="shared" si="14"/>
        <v>#REF!</v>
      </c>
      <c r="BN41" s="7" t="e">
        <f t="shared" si="14"/>
        <v>#REF!</v>
      </c>
      <c r="BO41" s="7" t="e">
        <f t="shared" si="14"/>
        <v>#REF!</v>
      </c>
      <c r="BP41" s="7" t="e">
        <f t="shared" si="14"/>
        <v>#REF!</v>
      </c>
      <c r="BQ41" s="7" t="e">
        <f t="shared" si="14"/>
        <v>#REF!</v>
      </c>
    </row>
    <row r="42" spans="2:69">
      <c r="B42" s="94"/>
      <c r="C42" s="218"/>
      <c r="D42" s="232" t="e">
        <f>Assumption!#REF!</f>
        <v>#REF!</v>
      </c>
      <c r="E42" s="272" t="s">
        <v>1246</v>
      </c>
      <c r="F42" s="234" t="e">
        <f>Assumption!#REF!</f>
        <v>#REF!</v>
      </c>
      <c r="G42" s="233" t="e">
        <f>Assumption!#REF!</f>
        <v>#REF!</v>
      </c>
      <c r="H42" s="7" t="e">
        <f t="shared" si="13"/>
        <v>#REF!</v>
      </c>
      <c r="I42" s="7"/>
      <c r="J42" s="7" t="e">
        <f t="shared" ref="J42:AO42" si="15">$F42*J$29*J$9</f>
        <v>#REF!</v>
      </c>
      <c r="K42" s="7" t="e">
        <f t="shared" si="15"/>
        <v>#REF!</v>
      </c>
      <c r="L42" s="7" t="e">
        <f t="shared" si="15"/>
        <v>#REF!</v>
      </c>
      <c r="M42" s="7" t="e">
        <f t="shared" si="15"/>
        <v>#REF!</v>
      </c>
      <c r="N42" s="7" t="e">
        <f t="shared" si="15"/>
        <v>#REF!</v>
      </c>
      <c r="O42" s="7" t="e">
        <f t="shared" si="15"/>
        <v>#REF!</v>
      </c>
      <c r="P42" s="7" t="e">
        <f t="shared" si="15"/>
        <v>#REF!</v>
      </c>
      <c r="Q42" s="7" t="e">
        <f t="shared" si="15"/>
        <v>#REF!</v>
      </c>
      <c r="R42" s="7" t="e">
        <f t="shared" si="15"/>
        <v>#REF!</v>
      </c>
      <c r="S42" s="7" t="e">
        <f t="shared" si="15"/>
        <v>#REF!</v>
      </c>
      <c r="T42" s="7" t="e">
        <f t="shared" si="15"/>
        <v>#REF!</v>
      </c>
      <c r="U42" s="7" t="e">
        <f t="shared" si="15"/>
        <v>#REF!</v>
      </c>
      <c r="V42" s="7" t="e">
        <f t="shared" si="15"/>
        <v>#REF!</v>
      </c>
      <c r="W42" s="7" t="e">
        <f t="shared" si="15"/>
        <v>#REF!</v>
      </c>
      <c r="X42" s="7" t="e">
        <f t="shared" si="15"/>
        <v>#REF!</v>
      </c>
      <c r="Y42" s="7" t="e">
        <f t="shared" si="15"/>
        <v>#REF!</v>
      </c>
      <c r="Z42" s="7" t="e">
        <f t="shared" si="15"/>
        <v>#REF!</v>
      </c>
      <c r="AA42" s="7" t="e">
        <f t="shared" si="15"/>
        <v>#REF!</v>
      </c>
      <c r="AB42" s="7" t="e">
        <f t="shared" si="15"/>
        <v>#REF!</v>
      </c>
      <c r="AC42" s="7" t="e">
        <f t="shared" si="15"/>
        <v>#REF!</v>
      </c>
      <c r="AD42" s="7" t="e">
        <f t="shared" si="15"/>
        <v>#REF!</v>
      </c>
      <c r="AE42" s="7" t="e">
        <f t="shared" si="15"/>
        <v>#REF!</v>
      </c>
      <c r="AF42" s="7" t="e">
        <f t="shared" si="15"/>
        <v>#REF!</v>
      </c>
      <c r="AG42" s="7" t="e">
        <f t="shared" si="15"/>
        <v>#REF!</v>
      </c>
      <c r="AH42" s="7" t="e">
        <f t="shared" si="15"/>
        <v>#REF!</v>
      </c>
      <c r="AI42" s="7" t="e">
        <f t="shared" si="15"/>
        <v>#REF!</v>
      </c>
      <c r="AJ42" s="7" t="e">
        <f t="shared" si="15"/>
        <v>#REF!</v>
      </c>
      <c r="AK42" s="7" t="e">
        <f t="shared" si="15"/>
        <v>#REF!</v>
      </c>
      <c r="AL42" s="7" t="e">
        <f t="shared" si="15"/>
        <v>#REF!</v>
      </c>
      <c r="AM42" s="7" t="e">
        <f t="shared" si="15"/>
        <v>#REF!</v>
      </c>
      <c r="AN42" s="7" t="e">
        <f t="shared" si="15"/>
        <v>#REF!</v>
      </c>
      <c r="AO42" s="7" t="e">
        <f t="shared" si="15"/>
        <v>#REF!</v>
      </c>
      <c r="AP42" s="7" t="e">
        <f t="shared" ref="AP42:BQ42" si="16">$F42*AP$29*AP$9</f>
        <v>#REF!</v>
      </c>
      <c r="AQ42" s="7" t="e">
        <f t="shared" si="16"/>
        <v>#REF!</v>
      </c>
      <c r="AR42" s="7" t="e">
        <f t="shared" si="16"/>
        <v>#REF!</v>
      </c>
      <c r="AS42" s="7" t="e">
        <f t="shared" si="16"/>
        <v>#REF!</v>
      </c>
      <c r="AT42" s="7" t="e">
        <f t="shared" si="16"/>
        <v>#REF!</v>
      </c>
      <c r="AU42" s="7" t="e">
        <f t="shared" si="16"/>
        <v>#REF!</v>
      </c>
      <c r="AV42" s="7" t="e">
        <f t="shared" si="16"/>
        <v>#REF!</v>
      </c>
      <c r="AW42" s="7" t="e">
        <f t="shared" si="16"/>
        <v>#REF!</v>
      </c>
      <c r="AX42" s="7" t="e">
        <f t="shared" si="16"/>
        <v>#REF!</v>
      </c>
      <c r="AY42" s="7" t="e">
        <f t="shared" si="16"/>
        <v>#REF!</v>
      </c>
      <c r="AZ42" s="7" t="e">
        <f t="shared" si="16"/>
        <v>#REF!</v>
      </c>
      <c r="BA42" s="7" t="e">
        <f t="shared" si="16"/>
        <v>#REF!</v>
      </c>
      <c r="BB42" s="7" t="e">
        <f t="shared" si="16"/>
        <v>#REF!</v>
      </c>
      <c r="BC42" s="7" t="e">
        <f t="shared" si="16"/>
        <v>#REF!</v>
      </c>
      <c r="BD42" s="7" t="e">
        <f t="shared" si="16"/>
        <v>#REF!</v>
      </c>
      <c r="BE42" s="7" t="e">
        <f t="shared" si="16"/>
        <v>#REF!</v>
      </c>
      <c r="BF42" s="7" t="e">
        <f t="shared" si="16"/>
        <v>#REF!</v>
      </c>
      <c r="BG42" s="7" t="e">
        <f t="shared" si="16"/>
        <v>#REF!</v>
      </c>
      <c r="BH42" s="7" t="e">
        <f t="shared" si="16"/>
        <v>#REF!</v>
      </c>
      <c r="BI42" s="7" t="e">
        <f t="shared" si="16"/>
        <v>#REF!</v>
      </c>
      <c r="BJ42" s="7" t="e">
        <f t="shared" si="16"/>
        <v>#REF!</v>
      </c>
      <c r="BK42" s="7" t="e">
        <f t="shared" si="16"/>
        <v>#REF!</v>
      </c>
      <c r="BL42" s="7" t="e">
        <f t="shared" si="16"/>
        <v>#REF!</v>
      </c>
      <c r="BM42" s="7" t="e">
        <f t="shared" si="16"/>
        <v>#REF!</v>
      </c>
      <c r="BN42" s="7" t="e">
        <f t="shared" si="16"/>
        <v>#REF!</v>
      </c>
      <c r="BO42" s="7" t="e">
        <f t="shared" si="16"/>
        <v>#REF!</v>
      </c>
      <c r="BP42" s="7" t="e">
        <f t="shared" si="16"/>
        <v>#REF!</v>
      </c>
      <c r="BQ42" s="7" t="e">
        <f t="shared" si="16"/>
        <v>#REF!</v>
      </c>
    </row>
    <row r="43" spans="2:69">
      <c r="B43" s="94"/>
      <c r="C43" s="218"/>
      <c r="D43" s="232" t="e">
        <f>Assumption!#REF!</f>
        <v>#REF!</v>
      </c>
      <c r="E43" s="272" t="s">
        <v>1246</v>
      </c>
      <c r="F43" s="234" t="e">
        <f>Assumption!#REF!</f>
        <v>#REF!</v>
      </c>
      <c r="G43" s="233" t="e">
        <f>Assumption!#REF!</f>
        <v>#REF!</v>
      </c>
      <c r="H43" s="7" t="e">
        <f>SUM(I43:BQ43)</f>
        <v>#REF!</v>
      </c>
      <c r="I43" s="7"/>
      <c r="J43" s="7" t="e">
        <f>$F43*J$29*J$9*J$13</f>
        <v>#REF!</v>
      </c>
      <c r="K43" s="7" t="e">
        <f>IF(J$5=K$5,J43,J43*(1+K$14*K$13)*K$4*K$9)</f>
        <v>#REF!</v>
      </c>
      <c r="L43" s="7" t="e">
        <f>IF(K$5=L$5,K43,K43*(1+L$14*L$13)*L$4*L$9)</f>
        <v>#REF!</v>
      </c>
      <c r="M43" s="7" t="e">
        <f t="shared" ref="M43:BQ43" si="17">IF(L$5=M$5,L43,L43*(1+M$14*M$13)*M$4*M$9)</f>
        <v>#REF!</v>
      </c>
      <c r="N43" s="7" t="e">
        <f t="shared" si="17"/>
        <v>#REF!</v>
      </c>
      <c r="O43" s="7" t="e">
        <f t="shared" si="17"/>
        <v>#REF!</v>
      </c>
      <c r="P43" s="7" t="e">
        <f t="shared" si="17"/>
        <v>#REF!</v>
      </c>
      <c r="Q43" s="7" t="e">
        <f t="shared" si="17"/>
        <v>#REF!</v>
      </c>
      <c r="R43" s="7" t="e">
        <f t="shared" si="17"/>
        <v>#REF!</v>
      </c>
      <c r="S43" s="7" t="e">
        <f t="shared" si="17"/>
        <v>#REF!</v>
      </c>
      <c r="T43" s="7" t="e">
        <f t="shared" si="17"/>
        <v>#REF!</v>
      </c>
      <c r="U43" s="7" t="e">
        <f t="shared" si="17"/>
        <v>#REF!</v>
      </c>
      <c r="V43" s="7" t="e">
        <f t="shared" si="17"/>
        <v>#REF!</v>
      </c>
      <c r="W43" s="7" t="e">
        <f t="shared" si="17"/>
        <v>#REF!</v>
      </c>
      <c r="X43" s="7" t="e">
        <f t="shared" si="17"/>
        <v>#REF!</v>
      </c>
      <c r="Y43" s="7" t="e">
        <f t="shared" si="17"/>
        <v>#REF!</v>
      </c>
      <c r="Z43" s="7" t="e">
        <f t="shared" si="17"/>
        <v>#REF!</v>
      </c>
      <c r="AA43" s="7" t="e">
        <f t="shared" si="17"/>
        <v>#REF!</v>
      </c>
      <c r="AB43" s="7" t="e">
        <f t="shared" si="17"/>
        <v>#REF!</v>
      </c>
      <c r="AC43" s="7" t="e">
        <f t="shared" si="17"/>
        <v>#REF!</v>
      </c>
      <c r="AD43" s="7" t="e">
        <f t="shared" si="17"/>
        <v>#REF!</v>
      </c>
      <c r="AE43" s="7" t="e">
        <f t="shared" si="17"/>
        <v>#REF!</v>
      </c>
      <c r="AF43" s="7" t="e">
        <f t="shared" si="17"/>
        <v>#REF!</v>
      </c>
      <c r="AG43" s="7" t="e">
        <f t="shared" si="17"/>
        <v>#REF!</v>
      </c>
      <c r="AH43" s="7" t="e">
        <f t="shared" si="17"/>
        <v>#REF!</v>
      </c>
      <c r="AI43" s="7" t="e">
        <f t="shared" si="17"/>
        <v>#REF!</v>
      </c>
      <c r="AJ43" s="7" t="e">
        <f t="shared" si="17"/>
        <v>#REF!</v>
      </c>
      <c r="AK43" s="7" t="e">
        <f t="shared" si="17"/>
        <v>#REF!</v>
      </c>
      <c r="AL43" s="7" t="e">
        <f t="shared" si="17"/>
        <v>#REF!</v>
      </c>
      <c r="AM43" s="7" t="e">
        <f t="shared" si="17"/>
        <v>#REF!</v>
      </c>
      <c r="AN43" s="7" t="e">
        <f t="shared" si="17"/>
        <v>#REF!</v>
      </c>
      <c r="AO43" s="7" t="e">
        <f t="shared" si="17"/>
        <v>#REF!</v>
      </c>
      <c r="AP43" s="7" t="e">
        <f t="shared" si="17"/>
        <v>#REF!</v>
      </c>
      <c r="AQ43" s="7" t="e">
        <f t="shared" si="17"/>
        <v>#REF!</v>
      </c>
      <c r="AR43" s="7" t="e">
        <f t="shared" si="17"/>
        <v>#REF!</v>
      </c>
      <c r="AS43" s="7" t="e">
        <f t="shared" si="17"/>
        <v>#REF!</v>
      </c>
      <c r="AT43" s="7" t="e">
        <f t="shared" si="17"/>
        <v>#REF!</v>
      </c>
      <c r="AU43" s="7" t="e">
        <f t="shared" si="17"/>
        <v>#REF!</v>
      </c>
      <c r="AV43" s="7" t="e">
        <f t="shared" si="17"/>
        <v>#REF!</v>
      </c>
      <c r="AW43" s="7" t="e">
        <f t="shared" si="17"/>
        <v>#REF!</v>
      </c>
      <c r="AX43" s="7" t="e">
        <f t="shared" si="17"/>
        <v>#REF!</v>
      </c>
      <c r="AY43" s="7" t="e">
        <f t="shared" si="17"/>
        <v>#REF!</v>
      </c>
      <c r="AZ43" s="7" t="e">
        <f t="shared" si="17"/>
        <v>#REF!</v>
      </c>
      <c r="BA43" s="7" t="e">
        <f t="shared" si="17"/>
        <v>#REF!</v>
      </c>
      <c r="BB43" s="7" t="e">
        <f t="shared" si="17"/>
        <v>#REF!</v>
      </c>
      <c r="BC43" s="7" t="e">
        <f t="shared" si="17"/>
        <v>#REF!</v>
      </c>
      <c r="BD43" s="7" t="e">
        <f t="shared" si="17"/>
        <v>#REF!</v>
      </c>
      <c r="BE43" s="7" t="e">
        <f t="shared" si="17"/>
        <v>#REF!</v>
      </c>
      <c r="BF43" s="7" t="e">
        <f t="shared" si="17"/>
        <v>#REF!</v>
      </c>
      <c r="BG43" s="7" t="e">
        <f t="shared" si="17"/>
        <v>#REF!</v>
      </c>
      <c r="BH43" s="7" t="e">
        <f t="shared" si="17"/>
        <v>#REF!</v>
      </c>
      <c r="BI43" s="7" t="e">
        <f t="shared" si="17"/>
        <v>#REF!</v>
      </c>
      <c r="BJ43" s="7" t="e">
        <f t="shared" si="17"/>
        <v>#REF!</v>
      </c>
      <c r="BK43" s="7" t="e">
        <f t="shared" si="17"/>
        <v>#REF!</v>
      </c>
      <c r="BL43" s="7" t="e">
        <f t="shared" si="17"/>
        <v>#REF!</v>
      </c>
      <c r="BM43" s="7" t="e">
        <f t="shared" si="17"/>
        <v>#REF!</v>
      </c>
      <c r="BN43" s="7" t="e">
        <f t="shared" si="17"/>
        <v>#REF!</v>
      </c>
      <c r="BO43" s="7" t="e">
        <f t="shared" si="17"/>
        <v>#REF!</v>
      </c>
      <c r="BP43" s="7" t="e">
        <f t="shared" si="17"/>
        <v>#REF!</v>
      </c>
      <c r="BQ43" s="7" t="e">
        <f t="shared" si="17"/>
        <v>#REF!</v>
      </c>
    </row>
    <row r="44" spans="2:69">
      <c r="B44" s="94"/>
      <c r="C44" s="218"/>
      <c r="D44" s="232" t="e">
        <f>Assumption!#REF!</f>
        <v>#REF!</v>
      </c>
      <c r="E44" s="273" t="s">
        <v>1247</v>
      </c>
      <c r="F44" s="234" t="str">
        <f>F9</f>
        <v>소비자물가상승률</v>
      </c>
      <c r="G44" s="236" t="e">
        <f>Assumption!#REF!/화폐단위*(단위기간/회계기간)</f>
        <v>#REF!</v>
      </c>
      <c r="H44" s="7" t="e">
        <f>SUM(I44:BQ44)</f>
        <v>#REF!</v>
      </c>
      <c r="I44" s="7"/>
      <c r="J44" s="7" t="e">
        <f>$G44*J$9</f>
        <v>#REF!</v>
      </c>
      <c r="K44" s="7" t="e">
        <f t="shared" ref="K44:BQ45" si="18">$G44*K$9</f>
        <v>#REF!</v>
      </c>
      <c r="L44" s="7" t="e">
        <f t="shared" si="18"/>
        <v>#REF!</v>
      </c>
      <c r="M44" s="7" t="e">
        <f t="shared" si="18"/>
        <v>#REF!</v>
      </c>
      <c r="N44" s="7" t="e">
        <f t="shared" si="18"/>
        <v>#REF!</v>
      </c>
      <c r="O44" s="7" t="e">
        <f t="shared" si="18"/>
        <v>#REF!</v>
      </c>
      <c r="P44" s="7" t="e">
        <f t="shared" si="18"/>
        <v>#REF!</v>
      </c>
      <c r="Q44" s="7" t="e">
        <f t="shared" si="18"/>
        <v>#REF!</v>
      </c>
      <c r="R44" s="7" t="e">
        <f t="shared" si="18"/>
        <v>#REF!</v>
      </c>
      <c r="S44" s="7" t="e">
        <f t="shared" si="18"/>
        <v>#REF!</v>
      </c>
      <c r="T44" s="7" t="e">
        <f t="shared" si="18"/>
        <v>#REF!</v>
      </c>
      <c r="U44" s="7" t="e">
        <f t="shared" si="18"/>
        <v>#REF!</v>
      </c>
      <c r="V44" s="7" t="e">
        <f t="shared" si="18"/>
        <v>#REF!</v>
      </c>
      <c r="W44" s="7" t="e">
        <f t="shared" si="18"/>
        <v>#REF!</v>
      </c>
      <c r="X44" s="7" t="e">
        <f t="shared" si="18"/>
        <v>#REF!</v>
      </c>
      <c r="Y44" s="7" t="e">
        <f t="shared" si="18"/>
        <v>#REF!</v>
      </c>
      <c r="Z44" s="7" t="e">
        <f t="shared" si="18"/>
        <v>#REF!</v>
      </c>
      <c r="AA44" s="7" t="e">
        <f t="shared" si="18"/>
        <v>#REF!</v>
      </c>
      <c r="AB44" s="7" t="e">
        <f t="shared" si="18"/>
        <v>#REF!</v>
      </c>
      <c r="AC44" s="7" t="e">
        <f t="shared" si="18"/>
        <v>#REF!</v>
      </c>
      <c r="AD44" s="7" t="e">
        <f t="shared" si="18"/>
        <v>#REF!</v>
      </c>
      <c r="AE44" s="7" t="e">
        <f t="shared" si="18"/>
        <v>#REF!</v>
      </c>
      <c r="AF44" s="7" t="e">
        <f t="shared" si="18"/>
        <v>#REF!</v>
      </c>
      <c r="AG44" s="7" t="e">
        <f t="shared" si="18"/>
        <v>#REF!</v>
      </c>
      <c r="AH44" s="7" t="e">
        <f t="shared" si="18"/>
        <v>#REF!</v>
      </c>
      <c r="AI44" s="7" t="e">
        <f t="shared" si="18"/>
        <v>#REF!</v>
      </c>
      <c r="AJ44" s="7" t="e">
        <f t="shared" si="18"/>
        <v>#REF!</v>
      </c>
      <c r="AK44" s="7" t="e">
        <f t="shared" si="18"/>
        <v>#REF!</v>
      </c>
      <c r="AL44" s="7" t="e">
        <f t="shared" si="18"/>
        <v>#REF!</v>
      </c>
      <c r="AM44" s="7" t="e">
        <f t="shared" si="18"/>
        <v>#REF!</v>
      </c>
      <c r="AN44" s="7" t="e">
        <f t="shared" si="18"/>
        <v>#REF!</v>
      </c>
      <c r="AO44" s="7" t="e">
        <f t="shared" si="18"/>
        <v>#REF!</v>
      </c>
      <c r="AP44" s="7" t="e">
        <f t="shared" si="18"/>
        <v>#REF!</v>
      </c>
      <c r="AQ44" s="7" t="e">
        <f t="shared" si="18"/>
        <v>#REF!</v>
      </c>
      <c r="AR44" s="7" t="e">
        <f t="shared" si="18"/>
        <v>#REF!</v>
      </c>
      <c r="AS44" s="7" t="e">
        <f t="shared" si="18"/>
        <v>#REF!</v>
      </c>
      <c r="AT44" s="7" t="e">
        <f t="shared" si="18"/>
        <v>#REF!</v>
      </c>
      <c r="AU44" s="7" t="e">
        <f t="shared" si="18"/>
        <v>#REF!</v>
      </c>
      <c r="AV44" s="7" t="e">
        <f t="shared" si="18"/>
        <v>#REF!</v>
      </c>
      <c r="AW44" s="7" t="e">
        <f t="shared" si="18"/>
        <v>#REF!</v>
      </c>
      <c r="AX44" s="7" t="e">
        <f t="shared" si="18"/>
        <v>#REF!</v>
      </c>
      <c r="AY44" s="7" t="e">
        <f t="shared" si="18"/>
        <v>#REF!</v>
      </c>
      <c r="AZ44" s="7" t="e">
        <f t="shared" si="18"/>
        <v>#REF!</v>
      </c>
      <c r="BA44" s="7" t="e">
        <f t="shared" si="18"/>
        <v>#REF!</v>
      </c>
      <c r="BB44" s="7" t="e">
        <f t="shared" si="18"/>
        <v>#REF!</v>
      </c>
      <c r="BC44" s="7" t="e">
        <f t="shared" si="18"/>
        <v>#REF!</v>
      </c>
      <c r="BD44" s="7" t="e">
        <f t="shared" si="18"/>
        <v>#REF!</v>
      </c>
      <c r="BE44" s="7" t="e">
        <f t="shared" si="18"/>
        <v>#REF!</v>
      </c>
      <c r="BF44" s="7" t="e">
        <f>$G44*BF$9</f>
        <v>#REF!</v>
      </c>
      <c r="BG44" s="7" t="e">
        <f t="shared" si="18"/>
        <v>#REF!</v>
      </c>
      <c r="BH44" s="7" t="e">
        <f t="shared" si="18"/>
        <v>#REF!</v>
      </c>
      <c r="BI44" s="7" t="e">
        <f t="shared" si="18"/>
        <v>#REF!</v>
      </c>
      <c r="BJ44" s="7" t="e">
        <f t="shared" si="18"/>
        <v>#REF!</v>
      </c>
      <c r="BK44" s="7" t="e">
        <f t="shared" si="18"/>
        <v>#REF!</v>
      </c>
      <c r="BL44" s="7" t="e">
        <f t="shared" si="18"/>
        <v>#REF!</v>
      </c>
      <c r="BM44" s="7" t="e">
        <f t="shared" si="18"/>
        <v>#REF!</v>
      </c>
      <c r="BN44" s="7" t="e">
        <f t="shared" si="18"/>
        <v>#REF!</v>
      </c>
      <c r="BO44" s="7" t="e">
        <f t="shared" si="18"/>
        <v>#REF!</v>
      </c>
      <c r="BP44" s="7" t="e">
        <f t="shared" si="18"/>
        <v>#REF!</v>
      </c>
      <c r="BQ44" s="7" t="e">
        <f t="shared" si="18"/>
        <v>#REF!</v>
      </c>
    </row>
    <row r="45" spans="2:69">
      <c r="B45" s="94"/>
      <c r="C45" s="218"/>
      <c r="D45" s="232" t="e">
        <f>Assumption!#REF!</f>
        <v>#REF!</v>
      </c>
      <c r="E45" s="273" t="s">
        <v>1247</v>
      </c>
      <c r="F45" s="234" t="str">
        <f>F9</f>
        <v>소비자물가상승률</v>
      </c>
      <c r="G45" s="236" t="e">
        <f>Assumption!#REF!/화폐단위*(단위기간/회계기간)</f>
        <v>#REF!</v>
      </c>
      <c r="H45" s="7" t="e">
        <f>SUM(I45:BQ45)</f>
        <v>#REF!</v>
      </c>
      <c r="I45" s="7"/>
      <c r="J45" s="7" t="e">
        <f>$G45*J$9</f>
        <v>#REF!</v>
      </c>
      <c r="K45" s="7" t="e">
        <f t="shared" si="18"/>
        <v>#REF!</v>
      </c>
      <c r="L45" s="7" t="e">
        <f t="shared" si="18"/>
        <v>#REF!</v>
      </c>
      <c r="M45" s="7" t="e">
        <f t="shared" si="18"/>
        <v>#REF!</v>
      </c>
      <c r="N45" s="7" t="e">
        <f t="shared" si="18"/>
        <v>#REF!</v>
      </c>
      <c r="O45" s="7" t="e">
        <f t="shared" si="18"/>
        <v>#REF!</v>
      </c>
      <c r="P45" s="7" t="e">
        <f t="shared" si="18"/>
        <v>#REF!</v>
      </c>
      <c r="Q45" s="7" t="e">
        <f t="shared" si="18"/>
        <v>#REF!</v>
      </c>
      <c r="R45" s="7" t="e">
        <f t="shared" si="18"/>
        <v>#REF!</v>
      </c>
      <c r="S45" s="7" t="e">
        <f t="shared" si="18"/>
        <v>#REF!</v>
      </c>
      <c r="T45" s="7" t="e">
        <f t="shared" si="18"/>
        <v>#REF!</v>
      </c>
      <c r="U45" s="7" t="e">
        <f t="shared" si="18"/>
        <v>#REF!</v>
      </c>
      <c r="V45" s="7" t="e">
        <f t="shared" si="18"/>
        <v>#REF!</v>
      </c>
      <c r="W45" s="7" t="e">
        <f t="shared" si="18"/>
        <v>#REF!</v>
      </c>
      <c r="X45" s="7" t="e">
        <f t="shared" si="18"/>
        <v>#REF!</v>
      </c>
      <c r="Y45" s="7" t="e">
        <f t="shared" si="18"/>
        <v>#REF!</v>
      </c>
      <c r="Z45" s="7" t="e">
        <f t="shared" si="18"/>
        <v>#REF!</v>
      </c>
      <c r="AA45" s="7" t="e">
        <f t="shared" si="18"/>
        <v>#REF!</v>
      </c>
      <c r="AB45" s="7" t="e">
        <f t="shared" si="18"/>
        <v>#REF!</v>
      </c>
      <c r="AC45" s="7" t="e">
        <f t="shared" si="18"/>
        <v>#REF!</v>
      </c>
      <c r="AD45" s="7" t="e">
        <f t="shared" si="18"/>
        <v>#REF!</v>
      </c>
      <c r="AE45" s="7" t="e">
        <f t="shared" si="18"/>
        <v>#REF!</v>
      </c>
      <c r="AF45" s="7" t="e">
        <f t="shared" si="18"/>
        <v>#REF!</v>
      </c>
      <c r="AG45" s="7" t="e">
        <f t="shared" si="18"/>
        <v>#REF!</v>
      </c>
      <c r="AH45" s="7" t="e">
        <f t="shared" si="18"/>
        <v>#REF!</v>
      </c>
      <c r="AI45" s="7" t="e">
        <f t="shared" si="18"/>
        <v>#REF!</v>
      </c>
      <c r="AJ45" s="7" t="e">
        <f t="shared" si="18"/>
        <v>#REF!</v>
      </c>
      <c r="AK45" s="7" t="e">
        <f t="shared" si="18"/>
        <v>#REF!</v>
      </c>
      <c r="AL45" s="7" t="e">
        <f t="shared" si="18"/>
        <v>#REF!</v>
      </c>
      <c r="AM45" s="7" t="e">
        <f t="shared" si="18"/>
        <v>#REF!</v>
      </c>
      <c r="AN45" s="7" t="e">
        <f t="shared" si="18"/>
        <v>#REF!</v>
      </c>
      <c r="AO45" s="7" t="e">
        <f t="shared" si="18"/>
        <v>#REF!</v>
      </c>
      <c r="AP45" s="7" t="e">
        <f t="shared" si="18"/>
        <v>#REF!</v>
      </c>
      <c r="AQ45" s="7" t="e">
        <f t="shared" si="18"/>
        <v>#REF!</v>
      </c>
      <c r="AR45" s="7" t="e">
        <f t="shared" si="18"/>
        <v>#REF!</v>
      </c>
      <c r="AS45" s="7" t="e">
        <f t="shared" si="18"/>
        <v>#REF!</v>
      </c>
      <c r="AT45" s="7" t="e">
        <f t="shared" si="18"/>
        <v>#REF!</v>
      </c>
      <c r="AU45" s="7" t="e">
        <f t="shared" si="18"/>
        <v>#REF!</v>
      </c>
      <c r="AV45" s="7" t="e">
        <f t="shared" si="18"/>
        <v>#REF!</v>
      </c>
      <c r="AW45" s="7" t="e">
        <f t="shared" si="18"/>
        <v>#REF!</v>
      </c>
      <c r="AX45" s="7" t="e">
        <f t="shared" si="18"/>
        <v>#REF!</v>
      </c>
      <c r="AY45" s="7" t="e">
        <f t="shared" si="18"/>
        <v>#REF!</v>
      </c>
      <c r="AZ45" s="7" t="e">
        <f t="shared" si="18"/>
        <v>#REF!</v>
      </c>
      <c r="BA45" s="7" t="e">
        <f t="shared" si="18"/>
        <v>#REF!</v>
      </c>
      <c r="BB45" s="7" t="e">
        <f t="shared" si="18"/>
        <v>#REF!</v>
      </c>
      <c r="BC45" s="7" t="e">
        <f t="shared" si="18"/>
        <v>#REF!</v>
      </c>
      <c r="BD45" s="7" t="e">
        <f t="shared" si="18"/>
        <v>#REF!</v>
      </c>
      <c r="BE45" s="7" t="e">
        <f t="shared" si="18"/>
        <v>#REF!</v>
      </c>
      <c r="BF45" s="7" t="e">
        <f>$G45*BF$9</f>
        <v>#REF!</v>
      </c>
      <c r="BG45" s="7" t="e">
        <f t="shared" si="18"/>
        <v>#REF!</v>
      </c>
      <c r="BH45" s="7" t="e">
        <f t="shared" si="18"/>
        <v>#REF!</v>
      </c>
      <c r="BI45" s="7" t="e">
        <f t="shared" si="18"/>
        <v>#REF!</v>
      </c>
      <c r="BJ45" s="7" t="e">
        <f t="shared" si="18"/>
        <v>#REF!</v>
      </c>
      <c r="BK45" s="7" t="e">
        <f t="shared" si="18"/>
        <v>#REF!</v>
      </c>
      <c r="BL45" s="7" t="e">
        <f t="shared" si="18"/>
        <v>#REF!</v>
      </c>
      <c r="BM45" s="7" t="e">
        <f t="shared" si="18"/>
        <v>#REF!</v>
      </c>
      <c r="BN45" s="7" t="e">
        <f t="shared" si="18"/>
        <v>#REF!</v>
      </c>
      <c r="BO45" s="7" t="e">
        <f t="shared" si="18"/>
        <v>#REF!</v>
      </c>
      <c r="BP45" s="7" t="e">
        <f t="shared" si="18"/>
        <v>#REF!</v>
      </c>
      <c r="BQ45" s="7" t="e">
        <f t="shared" si="18"/>
        <v>#REF!</v>
      </c>
    </row>
    <row r="46" spans="2:69">
      <c r="B46" s="94"/>
      <c r="C46" s="218"/>
      <c r="D46" s="232" t="e">
        <f>Assumption!#REF!</f>
        <v>#REF!</v>
      </c>
      <c r="E46" s="272" t="s">
        <v>1246</v>
      </c>
      <c r="F46" s="234" t="e">
        <f>Assumption!#REF!</f>
        <v>#REF!</v>
      </c>
      <c r="G46" s="233" t="e">
        <f>Assumption!#REF!</f>
        <v>#REF!</v>
      </c>
      <c r="H46" s="7" t="e">
        <f>SUM(I46:BQ46)</f>
        <v>#REF!</v>
      </c>
      <c r="I46" s="7"/>
      <c r="J46" s="7" t="e">
        <f>$F46*J$37</f>
        <v>#REF!</v>
      </c>
      <c r="K46" s="7" t="e">
        <f t="shared" ref="K46:BQ46" si="19">$F46*K$37</f>
        <v>#REF!</v>
      </c>
      <c r="L46" s="7" t="e">
        <f t="shared" si="19"/>
        <v>#REF!</v>
      </c>
      <c r="M46" s="7" t="e">
        <f t="shared" si="19"/>
        <v>#REF!</v>
      </c>
      <c r="N46" s="7" t="e">
        <f t="shared" si="19"/>
        <v>#REF!</v>
      </c>
      <c r="O46" s="7" t="e">
        <f t="shared" si="19"/>
        <v>#REF!</v>
      </c>
      <c r="P46" s="7" t="e">
        <f t="shared" si="19"/>
        <v>#REF!</v>
      </c>
      <c r="Q46" s="7" t="e">
        <f t="shared" si="19"/>
        <v>#REF!</v>
      </c>
      <c r="R46" s="7" t="e">
        <f t="shared" si="19"/>
        <v>#REF!</v>
      </c>
      <c r="S46" s="7" t="e">
        <f t="shared" si="19"/>
        <v>#REF!</v>
      </c>
      <c r="T46" s="7" t="e">
        <f t="shared" si="19"/>
        <v>#REF!</v>
      </c>
      <c r="U46" s="7" t="e">
        <f t="shared" si="19"/>
        <v>#REF!</v>
      </c>
      <c r="V46" s="7" t="e">
        <f t="shared" si="19"/>
        <v>#REF!</v>
      </c>
      <c r="W46" s="7" t="e">
        <f t="shared" si="19"/>
        <v>#REF!</v>
      </c>
      <c r="X46" s="7" t="e">
        <f t="shared" si="19"/>
        <v>#REF!</v>
      </c>
      <c r="Y46" s="7" t="e">
        <f t="shared" si="19"/>
        <v>#REF!</v>
      </c>
      <c r="Z46" s="7" t="e">
        <f t="shared" si="19"/>
        <v>#REF!</v>
      </c>
      <c r="AA46" s="7" t="e">
        <f t="shared" si="19"/>
        <v>#REF!</v>
      </c>
      <c r="AB46" s="7" t="e">
        <f t="shared" si="19"/>
        <v>#REF!</v>
      </c>
      <c r="AC46" s="7" t="e">
        <f t="shared" si="19"/>
        <v>#REF!</v>
      </c>
      <c r="AD46" s="7" t="e">
        <f t="shared" si="19"/>
        <v>#REF!</v>
      </c>
      <c r="AE46" s="7" t="e">
        <f t="shared" si="19"/>
        <v>#REF!</v>
      </c>
      <c r="AF46" s="7" t="e">
        <f t="shared" si="19"/>
        <v>#REF!</v>
      </c>
      <c r="AG46" s="7" t="e">
        <f t="shared" si="19"/>
        <v>#REF!</v>
      </c>
      <c r="AH46" s="7" t="e">
        <f t="shared" si="19"/>
        <v>#REF!</v>
      </c>
      <c r="AI46" s="7" t="e">
        <f t="shared" si="19"/>
        <v>#REF!</v>
      </c>
      <c r="AJ46" s="7" t="e">
        <f t="shared" si="19"/>
        <v>#REF!</v>
      </c>
      <c r="AK46" s="7" t="e">
        <f t="shared" si="19"/>
        <v>#REF!</v>
      </c>
      <c r="AL46" s="7" t="e">
        <f t="shared" si="19"/>
        <v>#REF!</v>
      </c>
      <c r="AM46" s="7" t="e">
        <f t="shared" si="19"/>
        <v>#REF!</v>
      </c>
      <c r="AN46" s="7" t="e">
        <f t="shared" si="19"/>
        <v>#REF!</v>
      </c>
      <c r="AO46" s="7" t="e">
        <f t="shared" si="19"/>
        <v>#REF!</v>
      </c>
      <c r="AP46" s="7" t="e">
        <f t="shared" si="19"/>
        <v>#REF!</v>
      </c>
      <c r="AQ46" s="7" t="e">
        <f t="shared" si="19"/>
        <v>#REF!</v>
      </c>
      <c r="AR46" s="7" t="e">
        <f t="shared" si="19"/>
        <v>#REF!</v>
      </c>
      <c r="AS46" s="7" t="e">
        <f t="shared" si="19"/>
        <v>#REF!</v>
      </c>
      <c r="AT46" s="7" t="e">
        <f t="shared" si="19"/>
        <v>#REF!</v>
      </c>
      <c r="AU46" s="7" t="e">
        <f t="shared" si="19"/>
        <v>#REF!</v>
      </c>
      <c r="AV46" s="7" t="e">
        <f t="shared" si="19"/>
        <v>#REF!</v>
      </c>
      <c r="AW46" s="7" t="e">
        <f t="shared" si="19"/>
        <v>#REF!</v>
      </c>
      <c r="AX46" s="7" t="e">
        <f t="shared" si="19"/>
        <v>#REF!</v>
      </c>
      <c r="AY46" s="7" t="e">
        <f t="shared" si="19"/>
        <v>#REF!</v>
      </c>
      <c r="AZ46" s="7" t="e">
        <f t="shared" si="19"/>
        <v>#REF!</v>
      </c>
      <c r="BA46" s="7" t="e">
        <f t="shared" si="19"/>
        <v>#REF!</v>
      </c>
      <c r="BB46" s="7" t="e">
        <f t="shared" si="19"/>
        <v>#REF!</v>
      </c>
      <c r="BC46" s="7" t="e">
        <f t="shared" si="19"/>
        <v>#REF!</v>
      </c>
      <c r="BD46" s="7" t="e">
        <f t="shared" si="19"/>
        <v>#REF!</v>
      </c>
      <c r="BE46" s="7" t="e">
        <f t="shared" si="19"/>
        <v>#REF!</v>
      </c>
      <c r="BF46" s="7" t="e">
        <f>$F46*BF$37</f>
        <v>#REF!</v>
      </c>
      <c r="BG46" s="7" t="e">
        <f t="shared" si="19"/>
        <v>#REF!</v>
      </c>
      <c r="BH46" s="7" t="e">
        <f t="shared" si="19"/>
        <v>#REF!</v>
      </c>
      <c r="BI46" s="7" t="e">
        <f t="shared" si="19"/>
        <v>#REF!</v>
      </c>
      <c r="BJ46" s="7" t="e">
        <f t="shared" si="19"/>
        <v>#REF!</v>
      </c>
      <c r="BK46" s="7" t="e">
        <f t="shared" si="19"/>
        <v>#REF!</v>
      </c>
      <c r="BL46" s="7" t="e">
        <f t="shared" si="19"/>
        <v>#REF!</v>
      </c>
      <c r="BM46" s="7" t="e">
        <f t="shared" si="19"/>
        <v>#REF!</v>
      </c>
      <c r="BN46" s="7" t="e">
        <f t="shared" si="19"/>
        <v>#REF!</v>
      </c>
      <c r="BO46" s="7" t="e">
        <f t="shared" si="19"/>
        <v>#REF!</v>
      </c>
      <c r="BP46" s="7" t="e">
        <f t="shared" si="19"/>
        <v>#REF!</v>
      </c>
      <c r="BQ46" s="7" t="e">
        <f t="shared" si="19"/>
        <v>#REF!</v>
      </c>
    </row>
    <row r="47" spans="2:69">
      <c r="B47" s="94"/>
      <c r="C47" s="218"/>
      <c r="D47" s="232" t="e">
        <f>Assumption!#REF!</f>
        <v>#REF!</v>
      </c>
      <c r="E47" s="232" t="s">
        <v>1245</v>
      </c>
      <c r="F47" s="234" t="e">
        <f>Assumption!#REF!</f>
        <v>#REF!</v>
      </c>
      <c r="G47" s="233" t="e">
        <f>SUM(#REF!)/화폐단위*(단위기간/회계기간)</f>
        <v>#REF!</v>
      </c>
      <c r="H47" s="7">
        <f t="shared" si="13"/>
        <v>0</v>
      </c>
      <c r="I47" s="7"/>
      <c r="J47" s="7">
        <f>J85</f>
        <v>0</v>
      </c>
      <c r="K47" s="7">
        <f t="shared" ref="K47:BQ47" si="20">K85</f>
        <v>0</v>
      </c>
      <c r="L47" s="7">
        <f t="shared" si="20"/>
        <v>0</v>
      </c>
      <c r="M47" s="7">
        <f t="shared" si="20"/>
        <v>0</v>
      </c>
      <c r="N47" s="7">
        <f t="shared" si="20"/>
        <v>0</v>
      </c>
      <c r="O47" s="7">
        <f t="shared" si="20"/>
        <v>0</v>
      </c>
      <c r="P47" s="7">
        <f t="shared" si="20"/>
        <v>0</v>
      </c>
      <c r="Q47" s="7">
        <f t="shared" si="20"/>
        <v>0</v>
      </c>
      <c r="R47" s="7">
        <f t="shared" si="20"/>
        <v>0</v>
      </c>
      <c r="S47" s="7">
        <f t="shared" si="20"/>
        <v>0</v>
      </c>
      <c r="T47" s="7">
        <f t="shared" si="20"/>
        <v>0</v>
      </c>
      <c r="U47" s="7">
        <f t="shared" si="20"/>
        <v>0</v>
      </c>
      <c r="V47" s="7">
        <f t="shared" si="20"/>
        <v>0</v>
      </c>
      <c r="W47" s="7">
        <f t="shared" si="20"/>
        <v>0</v>
      </c>
      <c r="X47" s="7">
        <f t="shared" si="20"/>
        <v>0</v>
      </c>
      <c r="Y47" s="7">
        <f t="shared" si="20"/>
        <v>0</v>
      </c>
      <c r="Z47" s="7">
        <f t="shared" si="20"/>
        <v>0</v>
      </c>
      <c r="AA47" s="7">
        <f t="shared" si="20"/>
        <v>0</v>
      </c>
      <c r="AB47" s="7">
        <f t="shared" si="20"/>
        <v>0</v>
      </c>
      <c r="AC47" s="7">
        <f t="shared" si="20"/>
        <v>0</v>
      </c>
      <c r="AD47" s="7">
        <f t="shared" si="20"/>
        <v>0</v>
      </c>
      <c r="AE47" s="7">
        <f t="shared" si="20"/>
        <v>0</v>
      </c>
      <c r="AF47" s="7">
        <f t="shared" si="20"/>
        <v>0</v>
      </c>
      <c r="AG47" s="7">
        <f t="shared" si="20"/>
        <v>0</v>
      </c>
      <c r="AH47" s="7">
        <f t="shared" si="20"/>
        <v>0</v>
      </c>
      <c r="AI47" s="7">
        <f t="shared" si="20"/>
        <v>0</v>
      </c>
      <c r="AJ47" s="7">
        <f t="shared" si="20"/>
        <v>0</v>
      </c>
      <c r="AK47" s="7">
        <f t="shared" si="20"/>
        <v>0</v>
      </c>
      <c r="AL47" s="7">
        <f t="shared" si="20"/>
        <v>0</v>
      </c>
      <c r="AM47" s="7">
        <f t="shared" si="20"/>
        <v>0</v>
      </c>
      <c r="AN47" s="7">
        <f t="shared" si="20"/>
        <v>0</v>
      </c>
      <c r="AO47" s="7">
        <f t="shared" si="20"/>
        <v>0</v>
      </c>
      <c r="AP47" s="7">
        <f t="shared" si="20"/>
        <v>0</v>
      </c>
      <c r="AQ47" s="7">
        <f t="shared" si="20"/>
        <v>0</v>
      </c>
      <c r="AR47" s="7">
        <f t="shared" si="20"/>
        <v>0</v>
      </c>
      <c r="AS47" s="7">
        <f t="shared" si="20"/>
        <v>0</v>
      </c>
      <c r="AT47" s="7">
        <f t="shared" si="20"/>
        <v>0</v>
      </c>
      <c r="AU47" s="7">
        <f t="shared" si="20"/>
        <v>0</v>
      </c>
      <c r="AV47" s="7">
        <f t="shared" si="20"/>
        <v>0</v>
      </c>
      <c r="AW47" s="7">
        <f t="shared" si="20"/>
        <v>0</v>
      </c>
      <c r="AX47" s="7">
        <f t="shared" si="20"/>
        <v>0</v>
      </c>
      <c r="AY47" s="7">
        <f t="shared" si="20"/>
        <v>0</v>
      </c>
      <c r="AZ47" s="7">
        <f t="shared" si="20"/>
        <v>0</v>
      </c>
      <c r="BA47" s="7">
        <f t="shared" si="20"/>
        <v>0</v>
      </c>
      <c r="BB47" s="7">
        <f t="shared" si="20"/>
        <v>0</v>
      </c>
      <c r="BC47" s="7">
        <f t="shared" si="20"/>
        <v>0</v>
      </c>
      <c r="BD47" s="7">
        <f t="shared" si="20"/>
        <v>0</v>
      </c>
      <c r="BE47" s="7">
        <f t="shared" si="20"/>
        <v>0</v>
      </c>
      <c r="BF47" s="7">
        <f>BF85</f>
        <v>0</v>
      </c>
      <c r="BG47" s="7">
        <f t="shared" si="20"/>
        <v>0</v>
      </c>
      <c r="BH47" s="7">
        <f t="shared" si="20"/>
        <v>0</v>
      </c>
      <c r="BI47" s="7">
        <f t="shared" si="20"/>
        <v>0</v>
      </c>
      <c r="BJ47" s="7">
        <f t="shared" si="20"/>
        <v>0</v>
      </c>
      <c r="BK47" s="7">
        <f t="shared" si="20"/>
        <v>0</v>
      </c>
      <c r="BL47" s="7">
        <f t="shared" si="20"/>
        <v>0</v>
      </c>
      <c r="BM47" s="7">
        <f t="shared" si="20"/>
        <v>0</v>
      </c>
      <c r="BN47" s="7">
        <f t="shared" si="20"/>
        <v>0</v>
      </c>
      <c r="BO47" s="7">
        <f t="shared" si="20"/>
        <v>0</v>
      </c>
      <c r="BP47" s="7">
        <f t="shared" si="20"/>
        <v>0</v>
      </c>
      <c r="BQ47" s="7">
        <f t="shared" si="20"/>
        <v>0</v>
      </c>
    </row>
    <row r="48" spans="2:69">
      <c r="B48" s="94"/>
      <c r="C48" s="218"/>
      <c r="D48" s="232" t="e">
        <f>Assumption!#REF!</f>
        <v>#REF!</v>
      </c>
      <c r="E48" s="273" t="s">
        <v>1247</v>
      </c>
      <c r="F48" s="234" t="str">
        <f>F9</f>
        <v>소비자물가상승률</v>
      </c>
      <c r="G48" s="233" t="e">
        <f>Assumption!#REF!/화폐단위*(단위기간/회계기간)</f>
        <v>#REF!</v>
      </c>
      <c r="H48" s="7" t="e">
        <f t="shared" si="13"/>
        <v>#REF!</v>
      </c>
      <c r="I48" s="7"/>
      <c r="J48" s="7" t="e">
        <f>$G48*J$9</f>
        <v>#REF!</v>
      </c>
      <c r="K48" s="7" t="e">
        <f t="shared" ref="K48:BQ49" si="21">$G48*K$9</f>
        <v>#REF!</v>
      </c>
      <c r="L48" s="7" t="e">
        <f t="shared" si="21"/>
        <v>#REF!</v>
      </c>
      <c r="M48" s="7" t="e">
        <f t="shared" si="21"/>
        <v>#REF!</v>
      </c>
      <c r="N48" s="7" t="e">
        <f t="shared" si="21"/>
        <v>#REF!</v>
      </c>
      <c r="O48" s="7" t="e">
        <f t="shared" si="21"/>
        <v>#REF!</v>
      </c>
      <c r="P48" s="7" t="e">
        <f t="shared" si="21"/>
        <v>#REF!</v>
      </c>
      <c r="Q48" s="7" t="e">
        <f t="shared" si="21"/>
        <v>#REF!</v>
      </c>
      <c r="R48" s="7" t="e">
        <f t="shared" si="21"/>
        <v>#REF!</v>
      </c>
      <c r="S48" s="7" t="e">
        <f t="shared" si="21"/>
        <v>#REF!</v>
      </c>
      <c r="T48" s="7" t="e">
        <f t="shared" si="21"/>
        <v>#REF!</v>
      </c>
      <c r="U48" s="7" t="e">
        <f t="shared" si="21"/>
        <v>#REF!</v>
      </c>
      <c r="V48" s="7" t="e">
        <f t="shared" si="21"/>
        <v>#REF!</v>
      </c>
      <c r="W48" s="7" t="e">
        <f t="shared" si="21"/>
        <v>#REF!</v>
      </c>
      <c r="X48" s="7" t="e">
        <f t="shared" si="21"/>
        <v>#REF!</v>
      </c>
      <c r="Y48" s="7" t="e">
        <f t="shared" si="21"/>
        <v>#REF!</v>
      </c>
      <c r="Z48" s="7" t="e">
        <f t="shared" si="21"/>
        <v>#REF!</v>
      </c>
      <c r="AA48" s="7" t="e">
        <f t="shared" si="21"/>
        <v>#REF!</v>
      </c>
      <c r="AB48" s="7" t="e">
        <f t="shared" si="21"/>
        <v>#REF!</v>
      </c>
      <c r="AC48" s="7" t="e">
        <f t="shared" si="21"/>
        <v>#REF!</v>
      </c>
      <c r="AD48" s="7" t="e">
        <f t="shared" si="21"/>
        <v>#REF!</v>
      </c>
      <c r="AE48" s="7" t="e">
        <f t="shared" si="21"/>
        <v>#REF!</v>
      </c>
      <c r="AF48" s="7" t="e">
        <f t="shared" si="21"/>
        <v>#REF!</v>
      </c>
      <c r="AG48" s="7" t="e">
        <f t="shared" si="21"/>
        <v>#REF!</v>
      </c>
      <c r="AH48" s="7" t="e">
        <f t="shared" si="21"/>
        <v>#REF!</v>
      </c>
      <c r="AI48" s="7" t="e">
        <f t="shared" si="21"/>
        <v>#REF!</v>
      </c>
      <c r="AJ48" s="7" t="e">
        <f t="shared" si="21"/>
        <v>#REF!</v>
      </c>
      <c r="AK48" s="7" t="e">
        <f t="shared" si="21"/>
        <v>#REF!</v>
      </c>
      <c r="AL48" s="7" t="e">
        <f t="shared" si="21"/>
        <v>#REF!</v>
      </c>
      <c r="AM48" s="7" t="e">
        <f t="shared" si="21"/>
        <v>#REF!</v>
      </c>
      <c r="AN48" s="7" t="e">
        <f t="shared" si="21"/>
        <v>#REF!</v>
      </c>
      <c r="AO48" s="7" t="e">
        <f t="shared" si="21"/>
        <v>#REF!</v>
      </c>
      <c r="AP48" s="7" t="e">
        <f t="shared" si="21"/>
        <v>#REF!</v>
      </c>
      <c r="AQ48" s="7" t="e">
        <f t="shared" si="21"/>
        <v>#REF!</v>
      </c>
      <c r="AR48" s="7" t="e">
        <f t="shared" si="21"/>
        <v>#REF!</v>
      </c>
      <c r="AS48" s="7" t="e">
        <f t="shared" si="21"/>
        <v>#REF!</v>
      </c>
      <c r="AT48" s="7" t="e">
        <f t="shared" si="21"/>
        <v>#REF!</v>
      </c>
      <c r="AU48" s="7" t="e">
        <f t="shared" si="21"/>
        <v>#REF!</v>
      </c>
      <c r="AV48" s="7" t="e">
        <f t="shared" si="21"/>
        <v>#REF!</v>
      </c>
      <c r="AW48" s="7" t="e">
        <f t="shared" si="21"/>
        <v>#REF!</v>
      </c>
      <c r="AX48" s="7" t="e">
        <f t="shared" si="21"/>
        <v>#REF!</v>
      </c>
      <c r="AY48" s="7" t="e">
        <f t="shared" si="21"/>
        <v>#REF!</v>
      </c>
      <c r="AZ48" s="7" t="e">
        <f t="shared" si="21"/>
        <v>#REF!</v>
      </c>
      <c r="BA48" s="7" t="e">
        <f t="shared" si="21"/>
        <v>#REF!</v>
      </c>
      <c r="BB48" s="7" t="e">
        <f t="shared" si="21"/>
        <v>#REF!</v>
      </c>
      <c r="BC48" s="7" t="e">
        <f t="shared" si="21"/>
        <v>#REF!</v>
      </c>
      <c r="BD48" s="7" t="e">
        <f t="shared" si="21"/>
        <v>#REF!</v>
      </c>
      <c r="BE48" s="7" t="e">
        <f t="shared" si="21"/>
        <v>#REF!</v>
      </c>
      <c r="BF48" s="7" t="e">
        <f>$G48*BF$9</f>
        <v>#REF!</v>
      </c>
      <c r="BG48" s="7" t="e">
        <f t="shared" si="21"/>
        <v>#REF!</v>
      </c>
      <c r="BH48" s="7" t="e">
        <f t="shared" si="21"/>
        <v>#REF!</v>
      </c>
      <c r="BI48" s="7" t="e">
        <f t="shared" si="21"/>
        <v>#REF!</v>
      </c>
      <c r="BJ48" s="7" t="e">
        <f t="shared" si="21"/>
        <v>#REF!</v>
      </c>
      <c r="BK48" s="7" t="e">
        <f t="shared" si="21"/>
        <v>#REF!</v>
      </c>
      <c r="BL48" s="7" t="e">
        <f t="shared" si="21"/>
        <v>#REF!</v>
      </c>
      <c r="BM48" s="7" t="e">
        <f t="shared" si="21"/>
        <v>#REF!</v>
      </c>
      <c r="BN48" s="7" t="e">
        <f t="shared" si="21"/>
        <v>#REF!</v>
      </c>
      <c r="BO48" s="7" t="e">
        <f t="shared" si="21"/>
        <v>#REF!</v>
      </c>
      <c r="BP48" s="7" t="e">
        <f t="shared" si="21"/>
        <v>#REF!</v>
      </c>
      <c r="BQ48" s="7" t="e">
        <f t="shared" si="21"/>
        <v>#REF!</v>
      </c>
    </row>
    <row r="49" spans="2:69">
      <c r="B49" s="94"/>
      <c r="C49" s="218"/>
      <c r="D49" s="232" t="e">
        <f>Assumption!#REF!</f>
        <v>#REF!</v>
      </c>
      <c r="E49" s="273" t="s">
        <v>1247</v>
      </c>
      <c r="F49" s="234" t="str">
        <f>F9</f>
        <v>소비자물가상승률</v>
      </c>
      <c r="G49" s="236" t="e">
        <f>Assumption!#REF!/화폐단위*(단위기간/회계기간)</f>
        <v>#REF!</v>
      </c>
      <c r="H49" s="7" t="e">
        <f t="shared" si="13"/>
        <v>#REF!</v>
      </c>
      <c r="I49" s="7"/>
      <c r="J49" s="7" t="e">
        <f>$G49*J$9</f>
        <v>#REF!</v>
      </c>
      <c r="K49" s="7" t="e">
        <f t="shared" si="21"/>
        <v>#REF!</v>
      </c>
      <c r="L49" s="7" t="e">
        <f t="shared" si="21"/>
        <v>#REF!</v>
      </c>
      <c r="M49" s="7" t="e">
        <f t="shared" si="21"/>
        <v>#REF!</v>
      </c>
      <c r="N49" s="7" t="e">
        <f t="shared" si="21"/>
        <v>#REF!</v>
      </c>
      <c r="O49" s="7" t="e">
        <f t="shared" si="21"/>
        <v>#REF!</v>
      </c>
      <c r="P49" s="7" t="e">
        <f t="shared" si="21"/>
        <v>#REF!</v>
      </c>
      <c r="Q49" s="7" t="e">
        <f t="shared" si="21"/>
        <v>#REF!</v>
      </c>
      <c r="R49" s="7" t="e">
        <f t="shared" si="21"/>
        <v>#REF!</v>
      </c>
      <c r="S49" s="7" t="e">
        <f t="shared" si="21"/>
        <v>#REF!</v>
      </c>
      <c r="T49" s="7" t="e">
        <f t="shared" si="21"/>
        <v>#REF!</v>
      </c>
      <c r="U49" s="7" t="e">
        <f t="shared" si="21"/>
        <v>#REF!</v>
      </c>
      <c r="V49" s="7" t="e">
        <f t="shared" si="21"/>
        <v>#REF!</v>
      </c>
      <c r="W49" s="7" t="e">
        <f t="shared" si="21"/>
        <v>#REF!</v>
      </c>
      <c r="X49" s="7" t="e">
        <f t="shared" si="21"/>
        <v>#REF!</v>
      </c>
      <c r="Y49" s="7" t="e">
        <f t="shared" si="21"/>
        <v>#REF!</v>
      </c>
      <c r="Z49" s="7" t="e">
        <f t="shared" si="21"/>
        <v>#REF!</v>
      </c>
      <c r="AA49" s="7" t="e">
        <f t="shared" si="21"/>
        <v>#REF!</v>
      </c>
      <c r="AB49" s="7" t="e">
        <f t="shared" si="21"/>
        <v>#REF!</v>
      </c>
      <c r="AC49" s="7" t="e">
        <f t="shared" si="21"/>
        <v>#REF!</v>
      </c>
      <c r="AD49" s="7" t="e">
        <f t="shared" si="21"/>
        <v>#REF!</v>
      </c>
      <c r="AE49" s="7" t="e">
        <f t="shared" si="21"/>
        <v>#REF!</v>
      </c>
      <c r="AF49" s="7" t="e">
        <f t="shared" si="21"/>
        <v>#REF!</v>
      </c>
      <c r="AG49" s="7" t="e">
        <f t="shared" si="21"/>
        <v>#REF!</v>
      </c>
      <c r="AH49" s="7" t="e">
        <f t="shared" si="21"/>
        <v>#REF!</v>
      </c>
      <c r="AI49" s="7" t="e">
        <f t="shared" si="21"/>
        <v>#REF!</v>
      </c>
      <c r="AJ49" s="7" t="e">
        <f t="shared" si="21"/>
        <v>#REF!</v>
      </c>
      <c r="AK49" s="7" t="e">
        <f t="shared" si="21"/>
        <v>#REF!</v>
      </c>
      <c r="AL49" s="7" t="e">
        <f t="shared" si="21"/>
        <v>#REF!</v>
      </c>
      <c r="AM49" s="7" t="e">
        <f t="shared" si="21"/>
        <v>#REF!</v>
      </c>
      <c r="AN49" s="7" t="e">
        <f t="shared" si="21"/>
        <v>#REF!</v>
      </c>
      <c r="AO49" s="7" t="e">
        <f t="shared" si="21"/>
        <v>#REF!</v>
      </c>
      <c r="AP49" s="7" t="e">
        <f t="shared" si="21"/>
        <v>#REF!</v>
      </c>
      <c r="AQ49" s="7" t="e">
        <f t="shared" si="21"/>
        <v>#REF!</v>
      </c>
      <c r="AR49" s="7" t="e">
        <f t="shared" si="21"/>
        <v>#REF!</v>
      </c>
      <c r="AS49" s="7" t="e">
        <f t="shared" si="21"/>
        <v>#REF!</v>
      </c>
      <c r="AT49" s="7" t="e">
        <f t="shared" si="21"/>
        <v>#REF!</v>
      </c>
      <c r="AU49" s="7" t="e">
        <f t="shared" si="21"/>
        <v>#REF!</v>
      </c>
      <c r="AV49" s="7" t="e">
        <f t="shared" si="21"/>
        <v>#REF!</v>
      </c>
      <c r="AW49" s="7" t="e">
        <f t="shared" si="21"/>
        <v>#REF!</v>
      </c>
      <c r="AX49" s="7" t="e">
        <f t="shared" si="21"/>
        <v>#REF!</v>
      </c>
      <c r="AY49" s="7" t="e">
        <f t="shared" si="21"/>
        <v>#REF!</v>
      </c>
      <c r="AZ49" s="7" t="e">
        <f t="shared" si="21"/>
        <v>#REF!</v>
      </c>
      <c r="BA49" s="7" t="e">
        <f t="shared" si="21"/>
        <v>#REF!</v>
      </c>
      <c r="BB49" s="7" t="e">
        <f t="shared" si="21"/>
        <v>#REF!</v>
      </c>
      <c r="BC49" s="7" t="e">
        <f t="shared" si="21"/>
        <v>#REF!</v>
      </c>
      <c r="BD49" s="7" t="e">
        <f t="shared" si="21"/>
        <v>#REF!</v>
      </c>
      <c r="BE49" s="7" t="e">
        <f t="shared" si="21"/>
        <v>#REF!</v>
      </c>
      <c r="BF49" s="7" t="e">
        <f>$G49*BF$9</f>
        <v>#REF!</v>
      </c>
      <c r="BG49" s="7" t="e">
        <f t="shared" si="21"/>
        <v>#REF!</v>
      </c>
      <c r="BH49" s="7" t="e">
        <f t="shared" si="21"/>
        <v>#REF!</v>
      </c>
      <c r="BI49" s="7" t="e">
        <f t="shared" si="21"/>
        <v>#REF!</v>
      </c>
      <c r="BJ49" s="7" t="e">
        <f t="shared" si="21"/>
        <v>#REF!</v>
      </c>
      <c r="BK49" s="7" t="e">
        <f t="shared" si="21"/>
        <v>#REF!</v>
      </c>
      <c r="BL49" s="7" t="e">
        <f t="shared" si="21"/>
        <v>#REF!</v>
      </c>
      <c r="BM49" s="7" t="e">
        <f t="shared" si="21"/>
        <v>#REF!</v>
      </c>
      <c r="BN49" s="7" t="e">
        <f t="shared" si="21"/>
        <v>#REF!</v>
      </c>
      <c r="BO49" s="7" t="e">
        <f t="shared" si="21"/>
        <v>#REF!</v>
      </c>
      <c r="BP49" s="7" t="e">
        <f t="shared" si="21"/>
        <v>#REF!</v>
      </c>
      <c r="BQ49" s="7" t="e">
        <f t="shared" si="21"/>
        <v>#REF!</v>
      </c>
    </row>
    <row r="50" spans="2:69">
      <c r="B50" s="94"/>
      <c r="C50" s="218"/>
      <c r="D50" s="232" t="e">
        <f>Assumption!#REF!</f>
        <v>#REF!</v>
      </c>
      <c r="E50" s="272" t="s">
        <v>1246</v>
      </c>
      <c r="F50" s="234" t="e">
        <f>Assumption!#REF!</f>
        <v>#REF!</v>
      </c>
      <c r="G50" s="233" t="e">
        <f>Assumption!#REF!</f>
        <v>#REF!</v>
      </c>
      <c r="H50" s="7" t="e">
        <f>SUM(I50:BQ50)</f>
        <v>#REF!</v>
      </c>
      <c r="I50" s="7"/>
      <c r="J50" s="7" t="e">
        <f>$F50*J$37</f>
        <v>#REF!</v>
      </c>
      <c r="K50" s="7" t="e">
        <f t="shared" ref="K50:BQ50" si="22">$F50*K$37</f>
        <v>#REF!</v>
      </c>
      <c r="L50" s="7" t="e">
        <f t="shared" si="22"/>
        <v>#REF!</v>
      </c>
      <c r="M50" s="7" t="e">
        <f t="shared" si="22"/>
        <v>#REF!</v>
      </c>
      <c r="N50" s="7" t="e">
        <f t="shared" si="22"/>
        <v>#REF!</v>
      </c>
      <c r="O50" s="7" t="e">
        <f t="shared" si="22"/>
        <v>#REF!</v>
      </c>
      <c r="P50" s="7" t="e">
        <f t="shared" si="22"/>
        <v>#REF!</v>
      </c>
      <c r="Q50" s="7" t="e">
        <f t="shared" si="22"/>
        <v>#REF!</v>
      </c>
      <c r="R50" s="7" t="e">
        <f t="shared" si="22"/>
        <v>#REF!</v>
      </c>
      <c r="S50" s="7" t="e">
        <f t="shared" si="22"/>
        <v>#REF!</v>
      </c>
      <c r="T50" s="7" t="e">
        <f t="shared" si="22"/>
        <v>#REF!</v>
      </c>
      <c r="U50" s="7" t="e">
        <f t="shared" si="22"/>
        <v>#REF!</v>
      </c>
      <c r="V50" s="7" t="e">
        <f t="shared" si="22"/>
        <v>#REF!</v>
      </c>
      <c r="W50" s="7" t="e">
        <f t="shared" si="22"/>
        <v>#REF!</v>
      </c>
      <c r="X50" s="7" t="e">
        <f t="shared" si="22"/>
        <v>#REF!</v>
      </c>
      <c r="Y50" s="7" t="e">
        <f t="shared" si="22"/>
        <v>#REF!</v>
      </c>
      <c r="Z50" s="7" t="e">
        <f t="shared" si="22"/>
        <v>#REF!</v>
      </c>
      <c r="AA50" s="7" t="e">
        <f t="shared" si="22"/>
        <v>#REF!</v>
      </c>
      <c r="AB50" s="7" t="e">
        <f t="shared" si="22"/>
        <v>#REF!</v>
      </c>
      <c r="AC50" s="7" t="e">
        <f t="shared" si="22"/>
        <v>#REF!</v>
      </c>
      <c r="AD50" s="7" t="e">
        <f t="shared" si="22"/>
        <v>#REF!</v>
      </c>
      <c r="AE50" s="7" t="e">
        <f t="shared" si="22"/>
        <v>#REF!</v>
      </c>
      <c r="AF50" s="7" t="e">
        <f t="shared" si="22"/>
        <v>#REF!</v>
      </c>
      <c r="AG50" s="7" t="e">
        <f t="shared" si="22"/>
        <v>#REF!</v>
      </c>
      <c r="AH50" s="7" t="e">
        <f t="shared" si="22"/>
        <v>#REF!</v>
      </c>
      <c r="AI50" s="7" t="e">
        <f t="shared" si="22"/>
        <v>#REF!</v>
      </c>
      <c r="AJ50" s="7" t="e">
        <f t="shared" si="22"/>
        <v>#REF!</v>
      </c>
      <c r="AK50" s="7" t="e">
        <f t="shared" si="22"/>
        <v>#REF!</v>
      </c>
      <c r="AL50" s="7" t="e">
        <f t="shared" si="22"/>
        <v>#REF!</v>
      </c>
      <c r="AM50" s="7" t="e">
        <f t="shared" si="22"/>
        <v>#REF!</v>
      </c>
      <c r="AN50" s="7" t="e">
        <f t="shared" si="22"/>
        <v>#REF!</v>
      </c>
      <c r="AO50" s="7" t="e">
        <f t="shared" si="22"/>
        <v>#REF!</v>
      </c>
      <c r="AP50" s="7" t="e">
        <f t="shared" si="22"/>
        <v>#REF!</v>
      </c>
      <c r="AQ50" s="7" t="e">
        <f t="shared" si="22"/>
        <v>#REF!</v>
      </c>
      <c r="AR50" s="7" t="e">
        <f t="shared" si="22"/>
        <v>#REF!</v>
      </c>
      <c r="AS50" s="7" t="e">
        <f t="shared" si="22"/>
        <v>#REF!</v>
      </c>
      <c r="AT50" s="7" t="e">
        <f t="shared" si="22"/>
        <v>#REF!</v>
      </c>
      <c r="AU50" s="7" t="e">
        <f t="shared" si="22"/>
        <v>#REF!</v>
      </c>
      <c r="AV50" s="7" t="e">
        <f t="shared" si="22"/>
        <v>#REF!</v>
      </c>
      <c r="AW50" s="7" t="e">
        <f t="shared" si="22"/>
        <v>#REF!</v>
      </c>
      <c r="AX50" s="7" t="e">
        <f t="shared" si="22"/>
        <v>#REF!</v>
      </c>
      <c r="AY50" s="7" t="e">
        <f t="shared" si="22"/>
        <v>#REF!</v>
      </c>
      <c r="AZ50" s="7" t="e">
        <f t="shared" si="22"/>
        <v>#REF!</v>
      </c>
      <c r="BA50" s="7" t="e">
        <f t="shared" si="22"/>
        <v>#REF!</v>
      </c>
      <c r="BB50" s="7" t="e">
        <f t="shared" si="22"/>
        <v>#REF!</v>
      </c>
      <c r="BC50" s="7" t="e">
        <f t="shared" si="22"/>
        <v>#REF!</v>
      </c>
      <c r="BD50" s="7" t="e">
        <f t="shared" si="22"/>
        <v>#REF!</v>
      </c>
      <c r="BE50" s="7" t="e">
        <f t="shared" si="22"/>
        <v>#REF!</v>
      </c>
      <c r="BF50" s="7" t="e">
        <f>$F50*BF$37</f>
        <v>#REF!</v>
      </c>
      <c r="BG50" s="7" t="e">
        <f t="shared" si="22"/>
        <v>#REF!</v>
      </c>
      <c r="BH50" s="7" t="e">
        <f t="shared" si="22"/>
        <v>#REF!</v>
      </c>
      <c r="BI50" s="7" t="e">
        <f t="shared" si="22"/>
        <v>#REF!</v>
      </c>
      <c r="BJ50" s="7" t="e">
        <f t="shared" si="22"/>
        <v>#REF!</v>
      </c>
      <c r="BK50" s="7" t="e">
        <f t="shared" si="22"/>
        <v>#REF!</v>
      </c>
      <c r="BL50" s="7" t="e">
        <f t="shared" si="22"/>
        <v>#REF!</v>
      </c>
      <c r="BM50" s="7" t="e">
        <f t="shared" si="22"/>
        <v>#REF!</v>
      </c>
      <c r="BN50" s="7" t="e">
        <f t="shared" si="22"/>
        <v>#REF!</v>
      </c>
      <c r="BO50" s="7" t="e">
        <f t="shared" si="22"/>
        <v>#REF!</v>
      </c>
      <c r="BP50" s="7" t="e">
        <f t="shared" si="22"/>
        <v>#REF!</v>
      </c>
      <c r="BQ50" s="7" t="e">
        <f t="shared" si="22"/>
        <v>#REF!</v>
      </c>
    </row>
    <row r="51" spans="2:69">
      <c r="B51" s="94"/>
      <c r="C51" s="218"/>
      <c r="D51" s="232" t="e">
        <f>Assumption!#REF!</f>
        <v>#REF!</v>
      </c>
      <c r="E51" s="273" t="s">
        <v>1247</v>
      </c>
      <c r="F51" s="234" t="str">
        <f>F9</f>
        <v>소비자물가상승률</v>
      </c>
      <c r="G51" s="236" t="e">
        <f>Assumption!#REF!/화폐단위*(단위기간/회계기간)</f>
        <v>#REF!</v>
      </c>
      <c r="H51" s="7" t="e">
        <f t="shared" si="13"/>
        <v>#REF!</v>
      </c>
      <c r="I51" s="7"/>
      <c r="J51" s="7" t="e">
        <f>$G51*J$9</f>
        <v>#REF!</v>
      </c>
      <c r="K51" s="7" t="e">
        <f t="shared" ref="K51:BQ51" si="23">$G51*K$9</f>
        <v>#REF!</v>
      </c>
      <c r="L51" s="7" t="e">
        <f t="shared" si="23"/>
        <v>#REF!</v>
      </c>
      <c r="M51" s="7" t="e">
        <f t="shared" si="23"/>
        <v>#REF!</v>
      </c>
      <c r="N51" s="7" t="e">
        <f t="shared" si="23"/>
        <v>#REF!</v>
      </c>
      <c r="O51" s="7" t="e">
        <f t="shared" si="23"/>
        <v>#REF!</v>
      </c>
      <c r="P51" s="7" t="e">
        <f t="shared" si="23"/>
        <v>#REF!</v>
      </c>
      <c r="Q51" s="7" t="e">
        <f t="shared" si="23"/>
        <v>#REF!</v>
      </c>
      <c r="R51" s="7" t="e">
        <f t="shared" si="23"/>
        <v>#REF!</v>
      </c>
      <c r="S51" s="7" t="e">
        <f t="shared" si="23"/>
        <v>#REF!</v>
      </c>
      <c r="T51" s="7" t="e">
        <f t="shared" si="23"/>
        <v>#REF!</v>
      </c>
      <c r="U51" s="7" t="e">
        <f t="shared" si="23"/>
        <v>#REF!</v>
      </c>
      <c r="V51" s="7" t="e">
        <f t="shared" si="23"/>
        <v>#REF!</v>
      </c>
      <c r="W51" s="7" t="e">
        <f t="shared" si="23"/>
        <v>#REF!</v>
      </c>
      <c r="X51" s="7" t="e">
        <f t="shared" si="23"/>
        <v>#REF!</v>
      </c>
      <c r="Y51" s="7" t="e">
        <f t="shared" si="23"/>
        <v>#REF!</v>
      </c>
      <c r="Z51" s="7" t="e">
        <f t="shared" si="23"/>
        <v>#REF!</v>
      </c>
      <c r="AA51" s="7" t="e">
        <f t="shared" si="23"/>
        <v>#REF!</v>
      </c>
      <c r="AB51" s="7" t="e">
        <f t="shared" si="23"/>
        <v>#REF!</v>
      </c>
      <c r="AC51" s="7" t="e">
        <f t="shared" si="23"/>
        <v>#REF!</v>
      </c>
      <c r="AD51" s="7" t="e">
        <f t="shared" si="23"/>
        <v>#REF!</v>
      </c>
      <c r="AE51" s="7" t="e">
        <f t="shared" si="23"/>
        <v>#REF!</v>
      </c>
      <c r="AF51" s="7" t="e">
        <f t="shared" si="23"/>
        <v>#REF!</v>
      </c>
      <c r="AG51" s="7" t="e">
        <f t="shared" si="23"/>
        <v>#REF!</v>
      </c>
      <c r="AH51" s="7" t="e">
        <f t="shared" si="23"/>
        <v>#REF!</v>
      </c>
      <c r="AI51" s="7" t="e">
        <f t="shared" si="23"/>
        <v>#REF!</v>
      </c>
      <c r="AJ51" s="7" t="e">
        <f t="shared" si="23"/>
        <v>#REF!</v>
      </c>
      <c r="AK51" s="7" t="e">
        <f t="shared" si="23"/>
        <v>#REF!</v>
      </c>
      <c r="AL51" s="7" t="e">
        <f t="shared" si="23"/>
        <v>#REF!</v>
      </c>
      <c r="AM51" s="7" t="e">
        <f t="shared" si="23"/>
        <v>#REF!</v>
      </c>
      <c r="AN51" s="7" t="e">
        <f t="shared" si="23"/>
        <v>#REF!</v>
      </c>
      <c r="AO51" s="7" t="e">
        <f t="shared" si="23"/>
        <v>#REF!</v>
      </c>
      <c r="AP51" s="7" t="e">
        <f t="shared" si="23"/>
        <v>#REF!</v>
      </c>
      <c r="AQ51" s="7" t="e">
        <f t="shared" si="23"/>
        <v>#REF!</v>
      </c>
      <c r="AR51" s="7" t="e">
        <f t="shared" si="23"/>
        <v>#REF!</v>
      </c>
      <c r="AS51" s="7" t="e">
        <f t="shared" si="23"/>
        <v>#REF!</v>
      </c>
      <c r="AT51" s="7" t="e">
        <f t="shared" si="23"/>
        <v>#REF!</v>
      </c>
      <c r="AU51" s="7" t="e">
        <f t="shared" si="23"/>
        <v>#REF!</v>
      </c>
      <c r="AV51" s="7" t="e">
        <f t="shared" si="23"/>
        <v>#REF!</v>
      </c>
      <c r="AW51" s="7" t="e">
        <f t="shared" si="23"/>
        <v>#REF!</v>
      </c>
      <c r="AX51" s="7" t="e">
        <f t="shared" si="23"/>
        <v>#REF!</v>
      </c>
      <c r="AY51" s="7" t="e">
        <f t="shared" si="23"/>
        <v>#REF!</v>
      </c>
      <c r="AZ51" s="7" t="e">
        <f t="shared" si="23"/>
        <v>#REF!</v>
      </c>
      <c r="BA51" s="7" t="e">
        <f t="shared" si="23"/>
        <v>#REF!</v>
      </c>
      <c r="BB51" s="7" t="e">
        <f t="shared" si="23"/>
        <v>#REF!</v>
      </c>
      <c r="BC51" s="7" t="e">
        <f t="shared" si="23"/>
        <v>#REF!</v>
      </c>
      <c r="BD51" s="7" t="e">
        <f t="shared" si="23"/>
        <v>#REF!</v>
      </c>
      <c r="BE51" s="7" t="e">
        <f t="shared" si="23"/>
        <v>#REF!</v>
      </c>
      <c r="BF51" s="7" t="e">
        <f>$G51*BF$9</f>
        <v>#REF!</v>
      </c>
      <c r="BG51" s="7" t="e">
        <f t="shared" si="23"/>
        <v>#REF!</v>
      </c>
      <c r="BH51" s="7" t="e">
        <f t="shared" si="23"/>
        <v>#REF!</v>
      </c>
      <c r="BI51" s="7" t="e">
        <f t="shared" si="23"/>
        <v>#REF!</v>
      </c>
      <c r="BJ51" s="7" t="e">
        <f t="shared" si="23"/>
        <v>#REF!</v>
      </c>
      <c r="BK51" s="7" t="e">
        <f t="shared" si="23"/>
        <v>#REF!</v>
      </c>
      <c r="BL51" s="7" t="e">
        <f t="shared" si="23"/>
        <v>#REF!</v>
      </c>
      <c r="BM51" s="7" t="e">
        <f t="shared" si="23"/>
        <v>#REF!</v>
      </c>
      <c r="BN51" s="7" t="e">
        <f t="shared" si="23"/>
        <v>#REF!</v>
      </c>
      <c r="BO51" s="7" t="e">
        <f t="shared" si="23"/>
        <v>#REF!</v>
      </c>
      <c r="BP51" s="7" t="e">
        <f t="shared" si="23"/>
        <v>#REF!</v>
      </c>
      <c r="BQ51" s="7" t="e">
        <f t="shared" si="23"/>
        <v>#REF!</v>
      </c>
    </row>
    <row r="52" spans="2:69">
      <c r="B52" s="94"/>
      <c r="C52" s="218"/>
      <c r="D52" s="232" t="e">
        <f>Assumption!#REF!</f>
        <v>#REF!</v>
      </c>
      <c r="E52" s="232" t="s">
        <v>1246</v>
      </c>
      <c r="F52" s="237"/>
      <c r="G52" s="238"/>
      <c r="H52" s="246">
        <f t="shared" si="13"/>
        <v>0</v>
      </c>
      <c r="I52" s="246"/>
      <c r="J52" s="246"/>
      <c r="K52" s="246"/>
      <c r="L52" s="246"/>
      <c r="M52" s="246"/>
      <c r="N52" s="246"/>
      <c r="O52" s="246"/>
      <c r="P52" s="246"/>
      <c r="Q52" s="246"/>
      <c r="R52" s="246"/>
      <c r="S52" s="246"/>
      <c r="T52" s="246"/>
      <c r="U52" s="246"/>
      <c r="V52" s="246"/>
      <c r="W52" s="246"/>
      <c r="X52" s="246"/>
      <c r="Y52" s="246"/>
      <c r="Z52" s="246"/>
      <c r="AA52" s="246"/>
      <c r="AB52" s="246"/>
      <c r="AC52" s="246"/>
      <c r="AD52" s="246"/>
      <c r="AE52" s="246"/>
      <c r="AF52" s="246"/>
      <c r="AG52" s="246"/>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row>
    <row r="53" spans="2:69">
      <c r="B53" s="94"/>
      <c r="C53" s="218"/>
      <c r="D53" s="232" t="e">
        <f>Assumption!#REF!</f>
        <v>#REF!</v>
      </c>
      <c r="E53" s="272" t="s">
        <v>1246</v>
      </c>
      <c r="F53" s="234" t="e">
        <f>Assumption!#REF!</f>
        <v>#REF!</v>
      </c>
      <c r="G53" s="233" t="e">
        <f>Assumption!#REF!</f>
        <v>#REF!</v>
      </c>
      <c r="H53" s="7" t="e">
        <f t="shared" si="13"/>
        <v>#REF!</v>
      </c>
      <c r="I53" s="7"/>
      <c r="J53" s="7" t="e">
        <f>$F53*J$29*J$9</f>
        <v>#REF!</v>
      </c>
      <c r="K53" s="7" t="e">
        <f t="shared" ref="K53:BQ53" si="24">$F53*K$29*K$9</f>
        <v>#REF!</v>
      </c>
      <c r="L53" s="7" t="e">
        <f t="shared" si="24"/>
        <v>#REF!</v>
      </c>
      <c r="M53" s="7" t="e">
        <f t="shared" si="24"/>
        <v>#REF!</v>
      </c>
      <c r="N53" s="7" t="e">
        <f t="shared" si="24"/>
        <v>#REF!</v>
      </c>
      <c r="O53" s="7" t="e">
        <f t="shared" si="24"/>
        <v>#REF!</v>
      </c>
      <c r="P53" s="7" t="e">
        <f t="shared" si="24"/>
        <v>#REF!</v>
      </c>
      <c r="Q53" s="7" t="e">
        <f t="shared" si="24"/>
        <v>#REF!</v>
      </c>
      <c r="R53" s="7" t="e">
        <f t="shared" si="24"/>
        <v>#REF!</v>
      </c>
      <c r="S53" s="7" t="e">
        <f t="shared" si="24"/>
        <v>#REF!</v>
      </c>
      <c r="T53" s="7" t="e">
        <f t="shared" si="24"/>
        <v>#REF!</v>
      </c>
      <c r="U53" s="7" t="e">
        <f t="shared" si="24"/>
        <v>#REF!</v>
      </c>
      <c r="V53" s="7" t="e">
        <f t="shared" si="24"/>
        <v>#REF!</v>
      </c>
      <c r="W53" s="7" t="e">
        <f t="shared" si="24"/>
        <v>#REF!</v>
      </c>
      <c r="X53" s="7" t="e">
        <f t="shared" si="24"/>
        <v>#REF!</v>
      </c>
      <c r="Y53" s="7" t="e">
        <f t="shared" si="24"/>
        <v>#REF!</v>
      </c>
      <c r="Z53" s="7" t="e">
        <f t="shared" si="24"/>
        <v>#REF!</v>
      </c>
      <c r="AA53" s="7" t="e">
        <f t="shared" si="24"/>
        <v>#REF!</v>
      </c>
      <c r="AB53" s="7" t="e">
        <f t="shared" si="24"/>
        <v>#REF!</v>
      </c>
      <c r="AC53" s="7" t="e">
        <f t="shared" si="24"/>
        <v>#REF!</v>
      </c>
      <c r="AD53" s="7" t="e">
        <f t="shared" si="24"/>
        <v>#REF!</v>
      </c>
      <c r="AE53" s="7" t="e">
        <f t="shared" si="24"/>
        <v>#REF!</v>
      </c>
      <c r="AF53" s="7" t="e">
        <f t="shared" si="24"/>
        <v>#REF!</v>
      </c>
      <c r="AG53" s="7" t="e">
        <f t="shared" si="24"/>
        <v>#REF!</v>
      </c>
      <c r="AH53" s="7" t="e">
        <f t="shared" si="24"/>
        <v>#REF!</v>
      </c>
      <c r="AI53" s="7" t="e">
        <f t="shared" si="24"/>
        <v>#REF!</v>
      </c>
      <c r="AJ53" s="7" t="e">
        <f t="shared" si="24"/>
        <v>#REF!</v>
      </c>
      <c r="AK53" s="7" t="e">
        <f t="shared" si="24"/>
        <v>#REF!</v>
      </c>
      <c r="AL53" s="7" t="e">
        <f t="shared" si="24"/>
        <v>#REF!</v>
      </c>
      <c r="AM53" s="7" t="e">
        <f t="shared" si="24"/>
        <v>#REF!</v>
      </c>
      <c r="AN53" s="7" t="e">
        <f t="shared" si="24"/>
        <v>#REF!</v>
      </c>
      <c r="AO53" s="7" t="e">
        <f t="shared" si="24"/>
        <v>#REF!</v>
      </c>
      <c r="AP53" s="7" t="e">
        <f t="shared" si="24"/>
        <v>#REF!</v>
      </c>
      <c r="AQ53" s="7" t="e">
        <f t="shared" si="24"/>
        <v>#REF!</v>
      </c>
      <c r="AR53" s="7" t="e">
        <f t="shared" si="24"/>
        <v>#REF!</v>
      </c>
      <c r="AS53" s="7" t="e">
        <f t="shared" si="24"/>
        <v>#REF!</v>
      </c>
      <c r="AT53" s="7" t="e">
        <f t="shared" si="24"/>
        <v>#REF!</v>
      </c>
      <c r="AU53" s="7" t="e">
        <f t="shared" si="24"/>
        <v>#REF!</v>
      </c>
      <c r="AV53" s="7" t="e">
        <f t="shared" si="24"/>
        <v>#REF!</v>
      </c>
      <c r="AW53" s="7" t="e">
        <f t="shared" si="24"/>
        <v>#REF!</v>
      </c>
      <c r="AX53" s="7" t="e">
        <f t="shared" si="24"/>
        <v>#REF!</v>
      </c>
      <c r="AY53" s="7" t="e">
        <f t="shared" si="24"/>
        <v>#REF!</v>
      </c>
      <c r="AZ53" s="7" t="e">
        <f t="shared" si="24"/>
        <v>#REF!</v>
      </c>
      <c r="BA53" s="7" t="e">
        <f t="shared" si="24"/>
        <v>#REF!</v>
      </c>
      <c r="BB53" s="7" t="e">
        <f t="shared" si="24"/>
        <v>#REF!</v>
      </c>
      <c r="BC53" s="7" t="e">
        <f t="shared" si="24"/>
        <v>#REF!</v>
      </c>
      <c r="BD53" s="7" t="e">
        <f t="shared" si="24"/>
        <v>#REF!</v>
      </c>
      <c r="BE53" s="7" t="e">
        <f t="shared" si="24"/>
        <v>#REF!</v>
      </c>
      <c r="BF53" s="7" t="e">
        <f>$F53*BF$29*BF$9</f>
        <v>#REF!</v>
      </c>
      <c r="BG53" s="7" t="e">
        <f t="shared" si="24"/>
        <v>#REF!</v>
      </c>
      <c r="BH53" s="7" t="e">
        <f t="shared" si="24"/>
        <v>#REF!</v>
      </c>
      <c r="BI53" s="7" t="e">
        <f t="shared" si="24"/>
        <v>#REF!</v>
      </c>
      <c r="BJ53" s="7" t="e">
        <f t="shared" si="24"/>
        <v>#REF!</v>
      </c>
      <c r="BK53" s="7" t="e">
        <f t="shared" si="24"/>
        <v>#REF!</v>
      </c>
      <c r="BL53" s="7" t="e">
        <f t="shared" si="24"/>
        <v>#REF!</v>
      </c>
      <c r="BM53" s="7" t="e">
        <f t="shared" si="24"/>
        <v>#REF!</v>
      </c>
      <c r="BN53" s="7" t="e">
        <f t="shared" si="24"/>
        <v>#REF!</v>
      </c>
      <c r="BO53" s="7" t="e">
        <f t="shared" si="24"/>
        <v>#REF!</v>
      </c>
      <c r="BP53" s="7" t="e">
        <f t="shared" si="24"/>
        <v>#REF!</v>
      </c>
      <c r="BQ53" s="7" t="e">
        <f t="shared" si="24"/>
        <v>#REF!</v>
      </c>
    </row>
    <row r="54" spans="2:69">
      <c r="B54" s="94"/>
      <c r="C54" s="218"/>
      <c r="D54" s="232" t="e">
        <f>Assumption!#REF!</f>
        <v>#REF!</v>
      </c>
      <c r="E54" s="273" t="s">
        <v>1247</v>
      </c>
      <c r="F54" s="234" t="str">
        <f>F9</f>
        <v>소비자물가상승률</v>
      </c>
      <c r="G54" s="236" t="e">
        <f>Assumption!#REF!/화폐단위*(단위기간/회계기간)</f>
        <v>#REF!</v>
      </c>
      <c r="H54" s="7" t="e">
        <f t="shared" si="13"/>
        <v>#REF!</v>
      </c>
      <c r="I54" s="7"/>
      <c r="J54" s="7" t="e">
        <f>$G54*J$9</f>
        <v>#REF!</v>
      </c>
      <c r="K54" s="7" t="e">
        <f t="shared" ref="K54:BQ54" si="25">$G54*K$9</f>
        <v>#REF!</v>
      </c>
      <c r="L54" s="7" t="e">
        <f t="shared" si="25"/>
        <v>#REF!</v>
      </c>
      <c r="M54" s="7" t="e">
        <f t="shared" si="25"/>
        <v>#REF!</v>
      </c>
      <c r="N54" s="7" t="e">
        <f t="shared" si="25"/>
        <v>#REF!</v>
      </c>
      <c r="O54" s="7" t="e">
        <f t="shared" si="25"/>
        <v>#REF!</v>
      </c>
      <c r="P54" s="7" t="e">
        <f t="shared" si="25"/>
        <v>#REF!</v>
      </c>
      <c r="Q54" s="7" t="e">
        <f t="shared" si="25"/>
        <v>#REF!</v>
      </c>
      <c r="R54" s="7" t="e">
        <f t="shared" si="25"/>
        <v>#REF!</v>
      </c>
      <c r="S54" s="7" t="e">
        <f t="shared" si="25"/>
        <v>#REF!</v>
      </c>
      <c r="T54" s="7" t="e">
        <f t="shared" si="25"/>
        <v>#REF!</v>
      </c>
      <c r="U54" s="7" t="e">
        <f t="shared" si="25"/>
        <v>#REF!</v>
      </c>
      <c r="V54" s="7" t="e">
        <f t="shared" si="25"/>
        <v>#REF!</v>
      </c>
      <c r="W54" s="7" t="e">
        <f t="shared" si="25"/>
        <v>#REF!</v>
      </c>
      <c r="X54" s="7" t="e">
        <f t="shared" si="25"/>
        <v>#REF!</v>
      </c>
      <c r="Y54" s="7" t="e">
        <f t="shared" si="25"/>
        <v>#REF!</v>
      </c>
      <c r="Z54" s="7" t="e">
        <f t="shared" si="25"/>
        <v>#REF!</v>
      </c>
      <c r="AA54" s="7" t="e">
        <f t="shared" si="25"/>
        <v>#REF!</v>
      </c>
      <c r="AB54" s="7" t="e">
        <f t="shared" si="25"/>
        <v>#REF!</v>
      </c>
      <c r="AC54" s="7" t="e">
        <f t="shared" si="25"/>
        <v>#REF!</v>
      </c>
      <c r="AD54" s="7" t="e">
        <f t="shared" si="25"/>
        <v>#REF!</v>
      </c>
      <c r="AE54" s="7" t="e">
        <f t="shared" si="25"/>
        <v>#REF!</v>
      </c>
      <c r="AF54" s="7" t="e">
        <f t="shared" si="25"/>
        <v>#REF!</v>
      </c>
      <c r="AG54" s="7" t="e">
        <f t="shared" si="25"/>
        <v>#REF!</v>
      </c>
      <c r="AH54" s="7" t="e">
        <f t="shared" si="25"/>
        <v>#REF!</v>
      </c>
      <c r="AI54" s="7" t="e">
        <f t="shared" si="25"/>
        <v>#REF!</v>
      </c>
      <c r="AJ54" s="7" t="e">
        <f t="shared" si="25"/>
        <v>#REF!</v>
      </c>
      <c r="AK54" s="7" t="e">
        <f t="shared" si="25"/>
        <v>#REF!</v>
      </c>
      <c r="AL54" s="7" t="e">
        <f t="shared" si="25"/>
        <v>#REF!</v>
      </c>
      <c r="AM54" s="7" t="e">
        <f t="shared" si="25"/>
        <v>#REF!</v>
      </c>
      <c r="AN54" s="7" t="e">
        <f t="shared" si="25"/>
        <v>#REF!</v>
      </c>
      <c r="AO54" s="7" t="e">
        <f t="shared" si="25"/>
        <v>#REF!</v>
      </c>
      <c r="AP54" s="7" t="e">
        <f t="shared" si="25"/>
        <v>#REF!</v>
      </c>
      <c r="AQ54" s="7" t="e">
        <f t="shared" si="25"/>
        <v>#REF!</v>
      </c>
      <c r="AR54" s="7" t="e">
        <f t="shared" si="25"/>
        <v>#REF!</v>
      </c>
      <c r="AS54" s="7" t="e">
        <f t="shared" si="25"/>
        <v>#REF!</v>
      </c>
      <c r="AT54" s="7" t="e">
        <f t="shared" si="25"/>
        <v>#REF!</v>
      </c>
      <c r="AU54" s="7" t="e">
        <f t="shared" si="25"/>
        <v>#REF!</v>
      </c>
      <c r="AV54" s="7" t="e">
        <f t="shared" si="25"/>
        <v>#REF!</v>
      </c>
      <c r="AW54" s="7" t="e">
        <f t="shared" si="25"/>
        <v>#REF!</v>
      </c>
      <c r="AX54" s="7" t="e">
        <f t="shared" si="25"/>
        <v>#REF!</v>
      </c>
      <c r="AY54" s="7" t="e">
        <f t="shared" si="25"/>
        <v>#REF!</v>
      </c>
      <c r="AZ54" s="7" t="e">
        <f t="shared" si="25"/>
        <v>#REF!</v>
      </c>
      <c r="BA54" s="7" t="e">
        <f t="shared" si="25"/>
        <v>#REF!</v>
      </c>
      <c r="BB54" s="7" t="e">
        <f t="shared" si="25"/>
        <v>#REF!</v>
      </c>
      <c r="BC54" s="7" t="e">
        <f t="shared" si="25"/>
        <v>#REF!</v>
      </c>
      <c r="BD54" s="7" t="e">
        <f t="shared" si="25"/>
        <v>#REF!</v>
      </c>
      <c r="BE54" s="7" t="e">
        <f t="shared" si="25"/>
        <v>#REF!</v>
      </c>
      <c r="BF54" s="7" t="e">
        <f>$G54*BF$9</f>
        <v>#REF!</v>
      </c>
      <c r="BG54" s="7" t="e">
        <f t="shared" si="25"/>
        <v>#REF!</v>
      </c>
      <c r="BH54" s="7" t="e">
        <f t="shared" si="25"/>
        <v>#REF!</v>
      </c>
      <c r="BI54" s="7" t="e">
        <f t="shared" si="25"/>
        <v>#REF!</v>
      </c>
      <c r="BJ54" s="7" t="e">
        <f t="shared" si="25"/>
        <v>#REF!</v>
      </c>
      <c r="BK54" s="7" t="e">
        <f t="shared" si="25"/>
        <v>#REF!</v>
      </c>
      <c r="BL54" s="7" t="e">
        <f t="shared" si="25"/>
        <v>#REF!</v>
      </c>
      <c r="BM54" s="7" t="e">
        <f t="shared" si="25"/>
        <v>#REF!</v>
      </c>
      <c r="BN54" s="7" t="e">
        <f t="shared" si="25"/>
        <v>#REF!</v>
      </c>
      <c r="BO54" s="7" t="e">
        <f t="shared" si="25"/>
        <v>#REF!</v>
      </c>
      <c r="BP54" s="7" t="e">
        <f t="shared" si="25"/>
        <v>#REF!</v>
      </c>
      <c r="BQ54" s="7" t="e">
        <f t="shared" si="25"/>
        <v>#REF!</v>
      </c>
    </row>
    <row r="55" spans="2:69">
      <c r="B55" s="94"/>
      <c r="C55" s="218"/>
      <c r="D55" s="232" t="e">
        <f>Assumption!#REF!</f>
        <v>#REF!</v>
      </c>
      <c r="E55" s="272" t="s">
        <v>1246</v>
      </c>
      <c r="F55" s="234" t="e">
        <f>Assumption!#REF!</f>
        <v>#REF!</v>
      </c>
      <c r="G55" s="233" t="e">
        <f>Assumption!#REF!</f>
        <v>#REF!</v>
      </c>
      <c r="H55" s="7" t="e">
        <f t="shared" si="13"/>
        <v>#REF!</v>
      </c>
      <c r="I55" s="7"/>
      <c r="J55" s="7" t="e">
        <f>$F55*J$29*J$9</f>
        <v>#REF!</v>
      </c>
      <c r="K55" s="7" t="e">
        <f t="shared" ref="K55:BQ55" si="26">$F55*K$29*K$9</f>
        <v>#REF!</v>
      </c>
      <c r="L55" s="7" t="e">
        <f t="shared" si="26"/>
        <v>#REF!</v>
      </c>
      <c r="M55" s="7" t="e">
        <f t="shared" si="26"/>
        <v>#REF!</v>
      </c>
      <c r="N55" s="7" t="e">
        <f t="shared" si="26"/>
        <v>#REF!</v>
      </c>
      <c r="O55" s="7" t="e">
        <f t="shared" si="26"/>
        <v>#REF!</v>
      </c>
      <c r="P55" s="7" t="e">
        <f t="shared" si="26"/>
        <v>#REF!</v>
      </c>
      <c r="Q55" s="7" t="e">
        <f t="shared" si="26"/>
        <v>#REF!</v>
      </c>
      <c r="R55" s="7" t="e">
        <f t="shared" si="26"/>
        <v>#REF!</v>
      </c>
      <c r="S55" s="7" t="e">
        <f t="shared" si="26"/>
        <v>#REF!</v>
      </c>
      <c r="T55" s="7" t="e">
        <f t="shared" si="26"/>
        <v>#REF!</v>
      </c>
      <c r="U55" s="7" t="e">
        <f t="shared" si="26"/>
        <v>#REF!</v>
      </c>
      <c r="V55" s="7" t="e">
        <f t="shared" si="26"/>
        <v>#REF!</v>
      </c>
      <c r="W55" s="7" t="e">
        <f t="shared" si="26"/>
        <v>#REF!</v>
      </c>
      <c r="X55" s="7" t="e">
        <f t="shared" si="26"/>
        <v>#REF!</v>
      </c>
      <c r="Y55" s="7" t="e">
        <f t="shared" si="26"/>
        <v>#REF!</v>
      </c>
      <c r="Z55" s="7" t="e">
        <f t="shared" si="26"/>
        <v>#REF!</v>
      </c>
      <c r="AA55" s="7" t="e">
        <f t="shared" si="26"/>
        <v>#REF!</v>
      </c>
      <c r="AB55" s="7" t="e">
        <f t="shared" si="26"/>
        <v>#REF!</v>
      </c>
      <c r="AC55" s="7" t="e">
        <f t="shared" si="26"/>
        <v>#REF!</v>
      </c>
      <c r="AD55" s="7" t="e">
        <f t="shared" si="26"/>
        <v>#REF!</v>
      </c>
      <c r="AE55" s="7" t="e">
        <f t="shared" si="26"/>
        <v>#REF!</v>
      </c>
      <c r="AF55" s="7" t="e">
        <f t="shared" si="26"/>
        <v>#REF!</v>
      </c>
      <c r="AG55" s="7" t="e">
        <f t="shared" si="26"/>
        <v>#REF!</v>
      </c>
      <c r="AH55" s="7" t="e">
        <f t="shared" si="26"/>
        <v>#REF!</v>
      </c>
      <c r="AI55" s="7" t="e">
        <f t="shared" si="26"/>
        <v>#REF!</v>
      </c>
      <c r="AJ55" s="7" t="e">
        <f t="shared" si="26"/>
        <v>#REF!</v>
      </c>
      <c r="AK55" s="7" t="e">
        <f t="shared" si="26"/>
        <v>#REF!</v>
      </c>
      <c r="AL55" s="7" t="e">
        <f t="shared" si="26"/>
        <v>#REF!</v>
      </c>
      <c r="AM55" s="7" t="e">
        <f t="shared" si="26"/>
        <v>#REF!</v>
      </c>
      <c r="AN55" s="7" t="e">
        <f t="shared" si="26"/>
        <v>#REF!</v>
      </c>
      <c r="AO55" s="7" t="e">
        <f t="shared" si="26"/>
        <v>#REF!</v>
      </c>
      <c r="AP55" s="7" t="e">
        <f t="shared" si="26"/>
        <v>#REF!</v>
      </c>
      <c r="AQ55" s="7" t="e">
        <f t="shared" si="26"/>
        <v>#REF!</v>
      </c>
      <c r="AR55" s="7" t="e">
        <f t="shared" si="26"/>
        <v>#REF!</v>
      </c>
      <c r="AS55" s="7" t="e">
        <f t="shared" si="26"/>
        <v>#REF!</v>
      </c>
      <c r="AT55" s="7" t="e">
        <f t="shared" si="26"/>
        <v>#REF!</v>
      </c>
      <c r="AU55" s="7" t="e">
        <f t="shared" si="26"/>
        <v>#REF!</v>
      </c>
      <c r="AV55" s="7" t="e">
        <f t="shared" si="26"/>
        <v>#REF!</v>
      </c>
      <c r="AW55" s="7" t="e">
        <f t="shared" si="26"/>
        <v>#REF!</v>
      </c>
      <c r="AX55" s="7" t="e">
        <f t="shared" si="26"/>
        <v>#REF!</v>
      </c>
      <c r="AY55" s="7" t="e">
        <f t="shared" si="26"/>
        <v>#REF!</v>
      </c>
      <c r="AZ55" s="7" t="e">
        <f t="shared" si="26"/>
        <v>#REF!</v>
      </c>
      <c r="BA55" s="7" t="e">
        <f t="shared" si="26"/>
        <v>#REF!</v>
      </c>
      <c r="BB55" s="7" t="e">
        <f t="shared" si="26"/>
        <v>#REF!</v>
      </c>
      <c r="BC55" s="7" t="e">
        <f t="shared" si="26"/>
        <v>#REF!</v>
      </c>
      <c r="BD55" s="7" t="e">
        <f t="shared" si="26"/>
        <v>#REF!</v>
      </c>
      <c r="BE55" s="7" t="e">
        <f t="shared" si="26"/>
        <v>#REF!</v>
      </c>
      <c r="BF55" s="7" t="e">
        <f>$F55*BF$29*BF$9</f>
        <v>#REF!</v>
      </c>
      <c r="BG55" s="7" t="e">
        <f t="shared" si="26"/>
        <v>#REF!</v>
      </c>
      <c r="BH55" s="7" t="e">
        <f t="shared" si="26"/>
        <v>#REF!</v>
      </c>
      <c r="BI55" s="7" t="e">
        <f t="shared" si="26"/>
        <v>#REF!</v>
      </c>
      <c r="BJ55" s="7" t="e">
        <f t="shared" si="26"/>
        <v>#REF!</v>
      </c>
      <c r="BK55" s="7" t="e">
        <f t="shared" si="26"/>
        <v>#REF!</v>
      </c>
      <c r="BL55" s="7" t="e">
        <f t="shared" si="26"/>
        <v>#REF!</v>
      </c>
      <c r="BM55" s="7" t="e">
        <f t="shared" si="26"/>
        <v>#REF!</v>
      </c>
      <c r="BN55" s="7" t="e">
        <f t="shared" si="26"/>
        <v>#REF!</v>
      </c>
      <c r="BO55" s="7" t="e">
        <f t="shared" si="26"/>
        <v>#REF!</v>
      </c>
      <c r="BP55" s="7" t="e">
        <f t="shared" si="26"/>
        <v>#REF!</v>
      </c>
      <c r="BQ55" s="7" t="e">
        <f t="shared" si="26"/>
        <v>#REF!</v>
      </c>
    </row>
    <row r="56" spans="2:69">
      <c r="B56" s="94"/>
      <c r="C56" s="218"/>
      <c r="D56" s="232" t="e">
        <f>Assumption!#REF!</f>
        <v>#REF!</v>
      </c>
      <c r="E56" s="232" t="s">
        <v>1246</v>
      </c>
      <c r="F56" s="237"/>
      <c r="G56" s="238"/>
      <c r="H56" s="246">
        <f>SUM(I56:BQ56)</f>
        <v>0</v>
      </c>
      <c r="I56" s="246"/>
      <c r="J56" s="246"/>
      <c r="K56" s="246"/>
      <c r="L56" s="246"/>
      <c r="M56" s="246"/>
      <c r="N56" s="246"/>
      <c r="O56" s="246"/>
      <c r="P56" s="246"/>
      <c r="Q56" s="246"/>
      <c r="R56" s="246"/>
      <c r="S56" s="246"/>
      <c r="T56" s="246"/>
      <c r="U56" s="246"/>
      <c r="V56" s="246"/>
      <c r="W56" s="246"/>
      <c r="X56" s="246"/>
      <c r="Y56" s="246"/>
      <c r="Z56" s="246"/>
      <c r="AA56" s="246"/>
      <c r="AB56" s="246"/>
      <c r="AC56" s="246"/>
      <c r="AD56" s="246"/>
      <c r="AE56" s="246"/>
      <c r="AF56" s="246"/>
      <c r="AG56" s="246"/>
      <c r="AH56" s="246"/>
      <c r="AI56" s="246"/>
      <c r="AJ56" s="246"/>
      <c r="AK56" s="246"/>
      <c r="AL56" s="246"/>
      <c r="AM56" s="246"/>
      <c r="AN56" s="246"/>
      <c r="AO56" s="246"/>
      <c r="AP56" s="246"/>
      <c r="AQ56" s="246"/>
      <c r="AR56" s="246"/>
      <c r="AS56" s="246"/>
      <c r="AT56" s="246"/>
      <c r="AU56" s="246"/>
      <c r="AV56" s="246"/>
      <c r="AW56" s="246"/>
      <c r="AX56" s="246"/>
      <c r="AY56" s="246"/>
      <c r="AZ56" s="246"/>
      <c r="BA56" s="246"/>
      <c r="BB56" s="246"/>
      <c r="BC56" s="246"/>
      <c r="BD56" s="246"/>
      <c r="BE56" s="246"/>
      <c r="BF56" s="246"/>
      <c r="BG56" s="246"/>
      <c r="BH56" s="246"/>
      <c r="BI56" s="246"/>
      <c r="BJ56" s="246"/>
      <c r="BK56" s="246"/>
      <c r="BL56" s="246"/>
      <c r="BM56" s="246"/>
      <c r="BN56" s="246"/>
      <c r="BO56" s="246"/>
      <c r="BP56" s="246"/>
      <c r="BQ56" s="246"/>
    </row>
    <row r="57" spans="2:69">
      <c r="B57" s="94"/>
      <c r="C57" s="218"/>
      <c r="D57" s="232" t="e">
        <f>Assumption!#REF!</f>
        <v>#REF!</v>
      </c>
      <c r="E57" s="273" t="s">
        <v>1247</v>
      </c>
      <c r="F57" s="234" t="str">
        <f>$F$9</f>
        <v>소비자물가상승률</v>
      </c>
      <c r="G57" s="239" t="e">
        <f>Assumption!#REF!/화폐단위*(단위기간/회계기간)</f>
        <v>#REF!</v>
      </c>
      <c r="H57" s="7" t="e">
        <f t="shared" si="13"/>
        <v>#REF!</v>
      </c>
      <c r="I57" s="7"/>
      <c r="J57" s="7" t="e">
        <f>$G57*J$9</f>
        <v>#REF!</v>
      </c>
      <c r="K57" s="7" t="e">
        <f t="shared" ref="K57:BQ57" si="27">$G57*K$9</f>
        <v>#REF!</v>
      </c>
      <c r="L57" s="7" t="e">
        <f t="shared" si="27"/>
        <v>#REF!</v>
      </c>
      <c r="M57" s="7" t="e">
        <f t="shared" si="27"/>
        <v>#REF!</v>
      </c>
      <c r="N57" s="7" t="e">
        <f t="shared" si="27"/>
        <v>#REF!</v>
      </c>
      <c r="O57" s="7" t="e">
        <f t="shared" si="27"/>
        <v>#REF!</v>
      </c>
      <c r="P57" s="7" t="e">
        <f t="shared" si="27"/>
        <v>#REF!</v>
      </c>
      <c r="Q57" s="7" t="e">
        <f t="shared" si="27"/>
        <v>#REF!</v>
      </c>
      <c r="R57" s="7" t="e">
        <f t="shared" si="27"/>
        <v>#REF!</v>
      </c>
      <c r="S57" s="7" t="e">
        <f t="shared" si="27"/>
        <v>#REF!</v>
      </c>
      <c r="T57" s="7" t="e">
        <f t="shared" si="27"/>
        <v>#REF!</v>
      </c>
      <c r="U57" s="7" t="e">
        <f t="shared" si="27"/>
        <v>#REF!</v>
      </c>
      <c r="V57" s="7" t="e">
        <f t="shared" si="27"/>
        <v>#REF!</v>
      </c>
      <c r="W57" s="7" t="e">
        <f t="shared" si="27"/>
        <v>#REF!</v>
      </c>
      <c r="X57" s="7" t="e">
        <f t="shared" si="27"/>
        <v>#REF!</v>
      </c>
      <c r="Y57" s="7" t="e">
        <f t="shared" si="27"/>
        <v>#REF!</v>
      </c>
      <c r="Z57" s="7" t="e">
        <f t="shared" si="27"/>
        <v>#REF!</v>
      </c>
      <c r="AA57" s="7" t="e">
        <f t="shared" si="27"/>
        <v>#REF!</v>
      </c>
      <c r="AB57" s="7" t="e">
        <f t="shared" si="27"/>
        <v>#REF!</v>
      </c>
      <c r="AC57" s="7" t="e">
        <f t="shared" si="27"/>
        <v>#REF!</v>
      </c>
      <c r="AD57" s="7" t="e">
        <f t="shared" si="27"/>
        <v>#REF!</v>
      </c>
      <c r="AE57" s="7" t="e">
        <f t="shared" si="27"/>
        <v>#REF!</v>
      </c>
      <c r="AF57" s="7" t="e">
        <f t="shared" si="27"/>
        <v>#REF!</v>
      </c>
      <c r="AG57" s="7" t="e">
        <f t="shared" si="27"/>
        <v>#REF!</v>
      </c>
      <c r="AH57" s="7" t="e">
        <f t="shared" si="27"/>
        <v>#REF!</v>
      </c>
      <c r="AI57" s="7" t="e">
        <f t="shared" si="27"/>
        <v>#REF!</v>
      </c>
      <c r="AJ57" s="7" t="e">
        <f t="shared" si="27"/>
        <v>#REF!</v>
      </c>
      <c r="AK57" s="7" t="e">
        <f t="shared" si="27"/>
        <v>#REF!</v>
      </c>
      <c r="AL57" s="7" t="e">
        <f t="shared" si="27"/>
        <v>#REF!</v>
      </c>
      <c r="AM57" s="7" t="e">
        <f t="shared" si="27"/>
        <v>#REF!</v>
      </c>
      <c r="AN57" s="7" t="e">
        <f t="shared" si="27"/>
        <v>#REF!</v>
      </c>
      <c r="AO57" s="7" t="e">
        <f t="shared" si="27"/>
        <v>#REF!</v>
      </c>
      <c r="AP57" s="7" t="e">
        <f t="shared" si="27"/>
        <v>#REF!</v>
      </c>
      <c r="AQ57" s="7" t="e">
        <f t="shared" si="27"/>
        <v>#REF!</v>
      </c>
      <c r="AR57" s="7" t="e">
        <f t="shared" si="27"/>
        <v>#REF!</v>
      </c>
      <c r="AS57" s="7" t="e">
        <f t="shared" si="27"/>
        <v>#REF!</v>
      </c>
      <c r="AT57" s="7" t="e">
        <f t="shared" si="27"/>
        <v>#REF!</v>
      </c>
      <c r="AU57" s="7" t="e">
        <f t="shared" si="27"/>
        <v>#REF!</v>
      </c>
      <c r="AV57" s="7" t="e">
        <f t="shared" si="27"/>
        <v>#REF!</v>
      </c>
      <c r="AW57" s="7" t="e">
        <f t="shared" si="27"/>
        <v>#REF!</v>
      </c>
      <c r="AX57" s="7" t="e">
        <f t="shared" si="27"/>
        <v>#REF!</v>
      </c>
      <c r="AY57" s="7" t="e">
        <f t="shared" si="27"/>
        <v>#REF!</v>
      </c>
      <c r="AZ57" s="7" t="e">
        <f t="shared" si="27"/>
        <v>#REF!</v>
      </c>
      <c r="BA57" s="7" t="e">
        <f t="shared" si="27"/>
        <v>#REF!</v>
      </c>
      <c r="BB57" s="7" t="e">
        <f t="shared" si="27"/>
        <v>#REF!</v>
      </c>
      <c r="BC57" s="7" t="e">
        <f t="shared" si="27"/>
        <v>#REF!</v>
      </c>
      <c r="BD57" s="7" t="e">
        <f t="shared" si="27"/>
        <v>#REF!</v>
      </c>
      <c r="BE57" s="7" t="e">
        <f t="shared" si="27"/>
        <v>#REF!</v>
      </c>
      <c r="BF57" s="7" t="e">
        <f>$G57*BF$9</f>
        <v>#REF!</v>
      </c>
      <c r="BG57" s="7" t="e">
        <f t="shared" si="27"/>
        <v>#REF!</v>
      </c>
      <c r="BH57" s="7" t="e">
        <f t="shared" si="27"/>
        <v>#REF!</v>
      </c>
      <c r="BI57" s="7" t="e">
        <f t="shared" si="27"/>
        <v>#REF!</v>
      </c>
      <c r="BJ57" s="7" t="e">
        <f t="shared" si="27"/>
        <v>#REF!</v>
      </c>
      <c r="BK57" s="7" t="e">
        <f t="shared" si="27"/>
        <v>#REF!</v>
      </c>
      <c r="BL57" s="7" t="e">
        <f t="shared" si="27"/>
        <v>#REF!</v>
      </c>
      <c r="BM57" s="7" t="e">
        <f t="shared" si="27"/>
        <v>#REF!</v>
      </c>
      <c r="BN57" s="7" t="e">
        <f t="shared" si="27"/>
        <v>#REF!</v>
      </c>
      <c r="BO57" s="7" t="e">
        <f t="shared" si="27"/>
        <v>#REF!</v>
      </c>
      <c r="BP57" s="7" t="e">
        <f t="shared" si="27"/>
        <v>#REF!</v>
      </c>
      <c r="BQ57" s="7" t="e">
        <f t="shared" si="27"/>
        <v>#REF!</v>
      </c>
    </row>
    <row r="58" spans="2:69">
      <c r="B58" s="94"/>
      <c r="C58" s="218"/>
      <c r="D58" s="232" t="e">
        <f>Assumption!#REF!</f>
        <v>#REF!</v>
      </c>
      <c r="E58" s="232" t="s">
        <v>1244</v>
      </c>
      <c r="F58" s="234" t="e">
        <f>Assumption!#REF!</f>
        <v>#REF!</v>
      </c>
      <c r="G58" s="233" t="e">
        <f>Assumption!#REF!</f>
        <v>#REF!</v>
      </c>
      <c r="H58" s="7" t="e">
        <f t="shared" si="13"/>
        <v>#REF!</v>
      </c>
      <c r="I58" s="7"/>
      <c r="J58" s="7" t="e">
        <f>$F58*J$29*J$9*J$13</f>
        <v>#REF!</v>
      </c>
      <c r="K58" s="7" t="e">
        <f>IF(J$5=K$5,J58,J58*(1+K$14*K$13)*K$4*K$9)</f>
        <v>#REF!</v>
      </c>
      <c r="L58" s="7" t="e">
        <f>IF(K$5=L$5,K58,K58*(1+L$14*L$13)*L$4*L$9)</f>
        <v>#REF!</v>
      </c>
      <c r="M58" s="7" t="e">
        <f t="shared" ref="M58:BQ58" si="28">IF(L$5=M$5,L58,L58*(1+M$14*M$13)*M$4*M$9)</f>
        <v>#REF!</v>
      </c>
      <c r="N58" s="7" t="e">
        <f t="shared" si="28"/>
        <v>#REF!</v>
      </c>
      <c r="O58" s="7" t="e">
        <f t="shared" si="28"/>
        <v>#REF!</v>
      </c>
      <c r="P58" s="7" t="e">
        <f t="shared" si="28"/>
        <v>#REF!</v>
      </c>
      <c r="Q58" s="7" t="e">
        <f t="shared" si="28"/>
        <v>#REF!</v>
      </c>
      <c r="R58" s="7" t="e">
        <f t="shared" si="28"/>
        <v>#REF!</v>
      </c>
      <c r="S58" s="7" t="e">
        <f t="shared" si="28"/>
        <v>#REF!</v>
      </c>
      <c r="T58" s="7" t="e">
        <f t="shared" si="28"/>
        <v>#REF!</v>
      </c>
      <c r="U58" s="7" t="e">
        <f t="shared" si="28"/>
        <v>#REF!</v>
      </c>
      <c r="V58" s="7" t="e">
        <f t="shared" si="28"/>
        <v>#REF!</v>
      </c>
      <c r="W58" s="7" t="e">
        <f t="shared" si="28"/>
        <v>#REF!</v>
      </c>
      <c r="X58" s="7" t="e">
        <f t="shared" si="28"/>
        <v>#REF!</v>
      </c>
      <c r="Y58" s="7" t="e">
        <f t="shared" si="28"/>
        <v>#REF!</v>
      </c>
      <c r="Z58" s="7" t="e">
        <f t="shared" si="28"/>
        <v>#REF!</v>
      </c>
      <c r="AA58" s="7" t="e">
        <f t="shared" si="28"/>
        <v>#REF!</v>
      </c>
      <c r="AB58" s="7" t="e">
        <f t="shared" si="28"/>
        <v>#REF!</v>
      </c>
      <c r="AC58" s="7" t="e">
        <f t="shared" si="28"/>
        <v>#REF!</v>
      </c>
      <c r="AD58" s="7" t="e">
        <f t="shared" si="28"/>
        <v>#REF!</v>
      </c>
      <c r="AE58" s="7" t="e">
        <f t="shared" si="28"/>
        <v>#REF!</v>
      </c>
      <c r="AF58" s="7" t="e">
        <f t="shared" si="28"/>
        <v>#REF!</v>
      </c>
      <c r="AG58" s="7" t="e">
        <f t="shared" si="28"/>
        <v>#REF!</v>
      </c>
      <c r="AH58" s="7" t="e">
        <f t="shared" si="28"/>
        <v>#REF!</v>
      </c>
      <c r="AI58" s="7" t="e">
        <f t="shared" si="28"/>
        <v>#REF!</v>
      </c>
      <c r="AJ58" s="7" t="e">
        <f t="shared" si="28"/>
        <v>#REF!</v>
      </c>
      <c r="AK58" s="7" t="e">
        <f t="shared" si="28"/>
        <v>#REF!</v>
      </c>
      <c r="AL58" s="7" t="e">
        <f t="shared" si="28"/>
        <v>#REF!</v>
      </c>
      <c r="AM58" s="7" t="e">
        <f t="shared" si="28"/>
        <v>#REF!</v>
      </c>
      <c r="AN58" s="7" t="e">
        <f t="shared" si="28"/>
        <v>#REF!</v>
      </c>
      <c r="AO58" s="7" t="e">
        <f t="shared" si="28"/>
        <v>#REF!</v>
      </c>
      <c r="AP58" s="7" t="e">
        <f t="shared" si="28"/>
        <v>#REF!</v>
      </c>
      <c r="AQ58" s="7" t="e">
        <f t="shared" si="28"/>
        <v>#REF!</v>
      </c>
      <c r="AR58" s="7" t="e">
        <f t="shared" si="28"/>
        <v>#REF!</v>
      </c>
      <c r="AS58" s="7" t="e">
        <f t="shared" si="28"/>
        <v>#REF!</v>
      </c>
      <c r="AT58" s="7" t="e">
        <f t="shared" si="28"/>
        <v>#REF!</v>
      </c>
      <c r="AU58" s="7" t="e">
        <f t="shared" si="28"/>
        <v>#REF!</v>
      </c>
      <c r="AV58" s="7" t="e">
        <f t="shared" si="28"/>
        <v>#REF!</v>
      </c>
      <c r="AW58" s="7" t="e">
        <f t="shared" si="28"/>
        <v>#REF!</v>
      </c>
      <c r="AX58" s="7" t="e">
        <f t="shared" si="28"/>
        <v>#REF!</v>
      </c>
      <c r="AY58" s="7" t="e">
        <f t="shared" si="28"/>
        <v>#REF!</v>
      </c>
      <c r="AZ58" s="7" t="e">
        <f t="shared" si="28"/>
        <v>#REF!</v>
      </c>
      <c r="BA58" s="7" t="e">
        <f t="shared" si="28"/>
        <v>#REF!</v>
      </c>
      <c r="BB58" s="7" t="e">
        <f t="shared" si="28"/>
        <v>#REF!</v>
      </c>
      <c r="BC58" s="7" t="e">
        <f t="shared" si="28"/>
        <v>#REF!</v>
      </c>
      <c r="BD58" s="7" t="e">
        <f t="shared" si="28"/>
        <v>#REF!</v>
      </c>
      <c r="BE58" s="7" t="e">
        <f t="shared" si="28"/>
        <v>#REF!</v>
      </c>
      <c r="BF58" s="7" t="e">
        <f t="shared" si="28"/>
        <v>#REF!</v>
      </c>
      <c r="BG58" s="7" t="e">
        <f t="shared" si="28"/>
        <v>#REF!</v>
      </c>
      <c r="BH58" s="7" t="e">
        <f t="shared" si="28"/>
        <v>#REF!</v>
      </c>
      <c r="BI58" s="7" t="e">
        <f t="shared" si="28"/>
        <v>#REF!</v>
      </c>
      <c r="BJ58" s="7" t="e">
        <f t="shared" si="28"/>
        <v>#REF!</v>
      </c>
      <c r="BK58" s="7" t="e">
        <f t="shared" si="28"/>
        <v>#REF!</v>
      </c>
      <c r="BL58" s="7" t="e">
        <f t="shared" si="28"/>
        <v>#REF!</v>
      </c>
      <c r="BM58" s="7" t="e">
        <f t="shared" si="28"/>
        <v>#REF!</v>
      </c>
      <c r="BN58" s="7" t="e">
        <f t="shared" si="28"/>
        <v>#REF!</v>
      </c>
      <c r="BO58" s="7" t="e">
        <f t="shared" si="28"/>
        <v>#REF!</v>
      </c>
      <c r="BP58" s="7" t="e">
        <f t="shared" si="28"/>
        <v>#REF!</v>
      </c>
      <c r="BQ58" s="7" t="e">
        <f t="shared" si="28"/>
        <v>#REF!</v>
      </c>
    </row>
    <row r="59" spans="2:69">
      <c r="B59" s="94"/>
      <c r="C59" s="218"/>
      <c r="D59" s="232" t="e">
        <f>Assumption!#REF!</f>
        <v>#REF!</v>
      </c>
      <c r="E59" s="232" t="s">
        <v>608</v>
      </c>
      <c r="F59" s="234" t="e">
        <f>Assumption!#REF!</f>
        <v>#REF!</v>
      </c>
      <c r="G59" s="239" t="e">
        <f>Assumption!#REF!/화폐단위*(단위기간/회계기간)</f>
        <v>#REF!</v>
      </c>
      <c r="H59" s="7" t="e">
        <f>SUM(I59:BQ59)</f>
        <v>#REF!</v>
      </c>
      <c r="I59" s="7"/>
      <c r="J59" s="7" t="e">
        <f>$G59*(1+J$14*J$12)*J$4*J$9</f>
        <v>#REF!</v>
      </c>
      <c r="K59" s="7" t="e">
        <f>IF(J$5=K$5,J59,J59*(1+K$14*K$12)*K$4*K$9)</f>
        <v>#REF!</v>
      </c>
      <c r="L59" s="7" t="e">
        <f t="shared" ref="L59:BQ59" si="29">IF(K$5=L$5,K59,K59*(1+L$14*L$12)*L$4*L$9)</f>
        <v>#REF!</v>
      </c>
      <c r="M59" s="7" t="e">
        <f t="shared" si="29"/>
        <v>#REF!</v>
      </c>
      <c r="N59" s="7" t="e">
        <f t="shared" si="29"/>
        <v>#REF!</v>
      </c>
      <c r="O59" s="7" t="e">
        <f t="shared" si="29"/>
        <v>#REF!</v>
      </c>
      <c r="P59" s="7" t="e">
        <f t="shared" si="29"/>
        <v>#REF!</v>
      </c>
      <c r="Q59" s="7" t="e">
        <f t="shared" si="29"/>
        <v>#REF!</v>
      </c>
      <c r="R59" s="7" t="e">
        <f t="shared" si="29"/>
        <v>#REF!</v>
      </c>
      <c r="S59" s="7" t="e">
        <f t="shared" si="29"/>
        <v>#REF!</v>
      </c>
      <c r="T59" s="7" t="e">
        <f t="shared" si="29"/>
        <v>#REF!</v>
      </c>
      <c r="U59" s="7" t="e">
        <f t="shared" si="29"/>
        <v>#REF!</v>
      </c>
      <c r="V59" s="7" t="e">
        <f t="shared" si="29"/>
        <v>#REF!</v>
      </c>
      <c r="W59" s="7" t="e">
        <f t="shared" si="29"/>
        <v>#REF!</v>
      </c>
      <c r="X59" s="7" t="e">
        <f t="shared" si="29"/>
        <v>#REF!</v>
      </c>
      <c r="Y59" s="7" t="e">
        <f t="shared" si="29"/>
        <v>#REF!</v>
      </c>
      <c r="Z59" s="7" t="e">
        <f t="shared" si="29"/>
        <v>#REF!</v>
      </c>
      <c r="AA59" s="7" t="e">
        <f t="shared" si="29"/>
        <v>#REF!</v>
      </c>
      <c r="AB59" s="7" t="e">
        <f t="shared" si="29"/>
        <v>#REF!</v>
      </c>
      <c r="AC59" s="7" t="e">
        <f t="shared" si="29"/>
        <v>#REF!</v>
      </c>
      <c r="AD59" s="7" t="e">
        <f t="shared" si="29"/>
        <v>#REF!</v>
      </c>
      <c r="AE59" s="7" t="e">
        <f t="shared" si="29"/>
        <v>#REF!</v>
      </c>
      <c r="AF59" s="7" t="e">
        <f t="shared" si="29"/>
        <v>#REF!</v>
      </c>
      <c r="AG59" s="7" t="e">
        <f t="shared" si="29"/>
        <v>#REF!</v>
      </c>
      <c r="AH59" s="7" t="e">
        <f t="shared" si="29"/>
        <v>#REF!</v>
      </c>
      <c r="AI59" s="7" t="e">
        <f t="shared" si="29"/>
        <v>#REF!</v>
      </c>
      <c r="AJ59" s="7" t="e">
        <f t="shared" si="29"/>
        <v>#REF!</v>
      </c>
      <c r="AK59" s="7" t="e">
        <f t="shared" si="29"/>
        <v>#REF!</v>
      </c>
      <c r="AL59" s="7" t="e">
        <f t="shared" si="29"/>
        <v>#REF!</v>
      </c>
      <c r="AM59" s="7" t="e">
        <f t="shared" si="29"/>
        <v>#REF!</v>
      </c>
      <c r="AN59" s="7" t="e">
        <f t="shared" si="29"/>
        <v>#REF!</v>
      </c>
      <c r="AO59" s="7" t="e">
        <f t="shared" si="29"/>
        <v>#REF!</v>
      </c>
      <c r="AP59" s="7" t="e">
        <f t="shared" si="29"/>
        <v>#REF!</v>
      </c>
      <c r="AQ59" s="7" t="e">
        <f t="shared" si="29"/>
        <v>#REF!</v>
      </c>
      <c r="AR59" s="7" t="e">
        <f t="shared" si="29"/>
        <v>#REF!</v>
      </c>
      <c r="AS59" s="7" t="e">
        <f t="shared" si="29"/>
        <v>#REF!</v>
      </c>
      <c r="AT59" s="7" t="e">
        <f t="shared" si="29"/>
        <v>#REF!</v>
      </c>
      <c r="AU59" s="7" t="e">
        <f t="shared" si="29"/>
        <v>#REF!</v>
      </c>
      <c r="AV59" s="7" t="e">
        <f t="shared" si="29"/>
        <v>#REF!</v>
      </c>
      <c r="AW59" s="7" t="e">
        <f t="shared" si="29"/>
        <v>#REF!</v>
      </c>
      <c r="AX59" s="7" t="e">
        <f t="shared" si="29"/>
        <v>#REF!</v>
      </c>
      <c r="AY59" s="7" t="e">
        <f t="shared" si="29"/>
        <v>#REF!</v>
      </c>
      <c r="AZ59" s="7" t="e">
        <f t="shared" si="29"/>
        <v>#REF!</v>
      </c>
      <c r="BA59" s="7" t="e">
        <f t="shared" si="29"/>
        <v>#REF!</v>
      </c>
      <c r="BB59" s="7" t="e">
        <f t="shared" si="29"/>
        <v>#REF!</v>
      </c>
      <c r="BC59" s="7" t="e">
        <f t="shared" si="29"/>
        <v>#REF!</v>
      </c>
      <c r="BD59" s="7" t="e">
        <f t="shared" si="29"/>
        <v>#REF!</v>
      </c>
      <c r="BE59" s="7" t="e">
        <f t="shared" si="29"/>
        <v>#REF!</v>
      </c>
      <c r="BF59" s="7" t="e">
        <f t="shared" si="29"/>
        <v>#REF!</v>
      </c>
      <c r="BG59" s="7" t="e">
        <f t="shared" si="29"/>
        <v>#REF!</v>
      </c>
      <c r="BH59" s="7" t="e">
        <f t="shared" si="29"/>
        <v>#REF!</v>
      </c>
      <c r="BI59" s="7" t="e">
        <f t="shared" si="29"/>
        <v>#REF!</v>
      </c>
      <c r="BJ59" s="7" t="e">
        <f t="shared" si="29"/>
        <v>#REF!</v>
      </c>
      <c r="BK59" s="7" t="e">
        <f t="shared" si="29"/>
        <v>#REF!</v>
      </c>
      <c r="BL59" s="7" t="e">
        <f t="shared" si="29"/>
        <v>#REF!</v>
      </c>
      <c r="BM59" s="7" t="e">
        <f t="shared" si="29"/>
        <v>#REF!</v>
      </c>
      <c r="BN59" s="7" t="e">
        <f t="shared" si="29"/>
        <v>#REF!</v>
      </c>
      <c r="BO59" s="7" t="e">
        <f t="shared" si="29"/>
        <v>#REF!</v>
      </c>
      <c r="BP59" s="7" t="e">
        <f t="shared" si="29"/>
        <v>#REF!</v>
      </c>
      <c r="BQ59" s="7" t="e">
        <f t="shared" si="29"/>
        <v>#REF!</v>
      </c>
    </row>
    <row r="60" spans="2:69">
      <c r="B60" s="94"/>
      <c r="C60" s="218"/>
      <c r="D60" s="232" t="e">
        <f>Assumption!#REF!</f>
        <v>#REF!</v>
      </c>
      <c r="E60" s="232" t="s">
        <v>1246</v>
      </c>
      <c r="F60" s="237"/>
      <c r="G60" s="238"/>
      <c r="H60" s="246">
        <f>SUM(I60:BQ60)</f>
        <v>0</v>
      </c>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46"/>
      <c r="BD60" s="246"/>
      <c r="BE60" s="246"/>
      <c r="BF60" s="246"/>
      <c r="BG60" s="246"/>
      <c r="BH60" s="246"/>
      <c r="BI60" s="246"/>
      <c r="BJ60" s="246"/>
      <c r="BK60" s="246"/>
      <c r="BL60" s="246"/>
      <c r="BM60" s="246"/>
      <c r="BN60" s="246"/>
      <c r="BO60" s="246"/>
      <c r="BP60" s="246"/>
      <c r="BQ60" s="246"/>
    </row>
    <row r="61" spans="2:69">
      <c r="B61" s="94"/>
      <c r="C61" s="218"/>
      <c r="D61" s="232" t="e">
        <f>Assumption!#REF!</f>
        <v>#REF!</v>
      </c>
      <c r="E61" s="272" t="s">
        <v>1246</v>
      </c>
      <c r="F61" s="234" t="e">
        <f>Assumption!#REF!</f>
        <v>#REF!</v>
      </c>
      <c r="G61" s="233" t="e">
        <f>Assumption!#REF!</f>
        <v>#REF!</v>
      </c>
      <c r="H61" s="7" t="e">
        <f t="shared" si="13"/>
        <v>#REF!</v>
      </c>
      <c r="I61" s="7"/>
      <c r="J61" s="7" t="e">
        <f>$F61*J$29</f>
        <v>#REF!</v>
      </c>
      <c r="K61" s="7" t="e">
        <f t="shared" ref="K61:BQ61" si="30">$F61*K$29</f>
        <v>#REF!</v>
      </c>
      <c r="L61" s="7" t="e">
        <f t="shared" si="30"/>
        <v>#REF!</v>
      </c>
      <c r="M61" s="7" t="e">
        <f t="shared" si="30"/>
        <v>#REF!</v>
      </c>
      <c r="N61" s="7" t="e">
        <f t="shared" si="30"/>
        <v>#REF!</v>
      </c>
      <c r="O61" s="7" t="e">
        <f t="shared" si="30"/>
        <v>#REF!</v>
      </c>
      <c r="P61" s="7" t="e">
        <f t="shared" si="30"/>
        <v>#REF!</v>
      </c>
      <c r="Q61" s="7" t="e">
        <f t="shared" si="30"/>
        <v>#REF!</v>
      </c>
      <c r="R61" s="7" t="e">
        <f t="shared" si="30"/>
        <v>#REF!</v>
      </c>
      <c r="S61" s="7" t="e">
        <f t="shared" si="30"/>
        <v>#REF!</v>
      </c>
      <c r="T61" s="7" t="e">
        <f t="shared" si="30"/>
        <v>#REF!</v>
      </c>
      <c r="U61" s="7" t="e">
        <f t="shared" si="30"/>
        <v>#REF!</v>
      </c>
      <c r="V61" s="7" t="e">
        <f t="shared" si="30"/>
        <v>#REF!</v>
      </c>
      <c r="W61" s="7" t="e">
        <f t="shared" si="30"/>
        <v>#REF!</v>
      </c>
      <c r="X61" s="7" t="e">
        <f t="shared" si="30"/>
        <v>#REF!</v>
      </c>
      <c r="Y61" s="7" t="e">
        <f t="shared" si="30"/>
        <v>#REF!</v>
      </c>
      <c r="Z61" s="7" t="e">
        <f t="shared" si="30"/>
        <v>#REF!</v>
      </c>
      <c r="AA61" s="7" t="e">
        <f t="shared" si="30"/>
        <v>#REF!</v>
      </c>
      <c r="AB61" s="7" t="e">
        <f t="shared" si="30"/>
        <v>#REF!</v>
      </c>
      <c r="AC61" s="7" t="e">
        <f t="shared" si="30"/>
        <v>#REF!</v>
      </c>
      <c r="AD61" s="7" t="e">
        <f t="shared" si="30"/>
        <v>#REF!</v>
      </c>
      <c r="AE61" s="7" t="e">
        <f t="shared" si="30"/>
        <v>#REF!</v>
      </c>
      <c r="AF61" s="7" t="e">
        <f t="shared" si="30"/>
        <v>#REF!</v>
      </c>
      <c r="AG61" s="7" t="e">
        <f t="shared" si="30"/>
        <v>#REF!</v>
      </c>
      <c r="AH61" s="7" t="e">
        <f t="shared" si="30"/>
        <v>#REF!</v>
      </c>
      <c r="AI61" s="7" t="e">
        <f t="shared" si="30"/>
        <v>#REF!</v>
      </c>
      <c r="AJ61" s="7" t="e">
        <f t="shared" si="30"/>
        <v>#REF!</v>
      </c>
      <c r="AK61" s="7" t="e">
        <f t="shared" si="30"/>
        <v>#REF!</v>
      </c>
      <c r="AL61" s="7" t="e">
        <f t="shared" si="30"/>
        <v>#REF!</v>
      </c>
      <c r="AM61" s="7" t="e">
        <f t="shared" si="30"/>
        <v>#REF!</v>
      </c>
      <c r="AN61" s="7" t="e">
        <f t="shared" si="30"/>
        <v>#REF!</v>
      </c>
      <c r="AO61" s="7" t="e">
        <f t="shared" si="30"/>
        <v>#REF!</v>
      </c>
      <c r="AP61" s="7" t="e">
        <f t="shared" si="30"/>
        <v>#REF!</v>
      </c>
      <c r="AQ61" s="7" t="e">
        <f t="shared" si="30"/>
        <v>#REF!</v>
      </c>
      <c r="AR61" s="7" t="e">
        <f t="shared" si="30"/>
        <v>#REF!</v>
      </c>
      <c r="AS61" s="7" t="e">
        <f t="shared" si="30"/>
        <v>#REF!</v>
      </c>
      <c r="AT61" s="7" t="e">
        <f t="shared" si="30"/>
        <v>#REF!</v>
      </c>
      <c r="AU61" s="7" t="e">
        <f t="shared" si="30"/>
        <v>#REF!</v>
      </c>
      <c r="AV61" s="7" t="e">
        <f t="shared" si="30"/>
        <v>#REF!</v>
      </c>
      <c r="AW61" s="7" t="e">
        <f t="shared" si="30"/>
        <v>#REF!</v>
      </c>
      <c r="AX61" s="7" t="e">
        <f t="shared" si="30"/>
        <v>#REF!</v>
      </c>
      <c r="AY61" s="7" t="e">
        <f t="shared" si="30"/>
        <v>#REF!</v>
      </c>
      <c r="AZ61" s="7" t="e">
        <f t="shared" si="30"/>
        <v>#REF!</v>
      </c>
      <c r="BA61" s="7" t="e">
        <f t="shared" si="30"/>
        <v>#REF!</v>
      </c>
      <c r="BB61" s="7" t="e">
        <f t="shared" si="30"/>
        <v>#REF!</v>
      </c>
      <c r="BC61" s="7" t="e">
        <f t="shared" si="30"/>
        <v>#REF!</v>
      </c>
      <c r="BD61" s="7" t="e">
        <f t="shared" si="30"/>
        <v>#REF!</v>
      </c>
      <c r="BE61" s="7" t="e">
        <f t="shared" si="30"/>
        <v>#REF!</v>
      </c>
      <c r="BF61" s="7" t="e">
        <f t="shared" si="30"/>
        <v>#REF!</v>
      </c>
      <c r="BG61" s="7" t="e">
        <f t="shared" si="30"/>
        <v>#REF!</v>
      </c>
      <c r="BH61" s="7" t="e">
        <f t="shared" si="30"/>
        <v>#REF!</v>
      </c>
      <c r="BI61" s="7" t="e">
        <f t="shared" si="30"/>
        <v>#REF!</v>
      </c>
      <c r="BJ61" s="7" t="e">
        <f t="shared" si="30"/>
        <v>#REF!</v>
      </c>
      <c r="BK61" s="7" t="e">
        <f t="shared" si="30"/>
        <v>#REF!</v>
      </c>
      <c r="BL61" s="7" t="e">
        <f t="shared" si="30"/>
        <v>#REF!</v>
      </c>
      <c r="BM61" s="7" t="e">
        <f t="shared" si="30"/>
        <v>#REF!</v>
      </c>
      <c r="BN61" s="7" t="e">
        <f t="shared" si="30"/>
        <v>#REF!</v>
      </c>
      <c r="BO61" s="7" t="e">
        <f t="shared" si="30"/>
        <v>#REF!</v>
      </c>
      <c r="BP61" s="7" t="e">
        <f t="shared" si="30"/>
        <v>#REF!</v>
      </c>
      <c r="BQ61" s="7" t="e">
        <f t="shared" si="30"/>
        <v>#REF!</v>
      </c>
    </row>
    <row r="62" spans="2:69">
      <c r="B62" s="94"/>
      <c r="C62" s="218"/>
      <c r="D62" s="232" t="e">
        <f>Assumption!#REF!</f>
        <v>#REF!</v>
      </c>
      <c r="E62" s="273" t="s">
        <v>1247</v>
      </c>
      <c r="F62" s="234" t="str">
        <f>F9</f>
        <v>소비자물가상승률</v>
      </c>
      <c r="G62" s="233" t="e">
        <f>Assumption!#REF!/화폐단위*(단위기간/회계기간)</f>
        <v>#REF!</v>
      </c>
      <c r="H62" s="7" t="e">
        <f t="shared" si="13"/>
        <v>#REF!</v>
      </c>
      <c r="I62" s="7"/>
      <c r="J62" s="7" t="e">
        <f>$G62*J$9</f>
        <v>#REF!</v>
      </c>
      <c r="K62" s="7" t="e">
        <f t="shared" ref="K62:BQ62" si="31">$G62*K$9</f>
        <v>#REF!</v>
      </c>
      <c r="L62" s="7" t="e">
        <f t="shared" si="31"/>
        <v>#REF!</v>
      </c>
      <c r="M62" s="7" t="e">
        <f t="shared" si="31"/>
        <v>#REF!</v>
      </c>
      <c r="N62" s="7" t="e">
        <f t="shared" si="31"/>
        <v>#REF!</v>
      </c>
      <c r="O62" s="7" t="e">
        <f t="shared" si="31"/>
        <v>#REF!</v>
      </c>
      <c r="P62" s="7" t="e">
        <f t="shared" si="31"/>
        <v>#REF!</v>
      </c>
      <c r="Q62" s="7" t="e">
        <f t="shared" si="31"/>
        <v>#REF!</v>
      </c>
      <c r="R62" s="7" t="e">
        <f t="shared" si="31"/>
        <v>#REF!</v>
      </c>
      <c r="S62" s="7" t="e">
        <f t="shared" si="31"/>
        <v>#REF!</v>
      </c>
      <c r="T62" s="7" t="e">
        <f t="shared" si="31"/>
        <v>#REF!</v>
      </c>
      <c r="U62" s="7" t="e">
        <f t="shared" si="31"/>
        <v>#REF!</v>
      </c>
      <c r="V62" s="7" t="e">
        <f t="shared" si="31"/>
        <v>#REF!</v>
      </c>
      <c r="W62" s="7" t="e">
        <f t="shared" si="31"/>
        <v>#REF!</v>
      </c>
      <c r="X62" s="7" t="e">
        <f t="shared" si="31"/>
        <v>#REF!</v>
      </c>
      <c r="Y62" s="7" t="e">
        <f t="shared" si="31"/>
        <v>#REF!</v>
      </c>
      <c r="Z62" s="7" t="e">
        <f t="shared" si="31"/>
        <v>#REF!</v>
      </c>
      <c r="AA62" s="7" t="e">
        <f t="shared" si="31"/>
        <v>#REF!</v>
      </c>
      <c r="AB62" s="7" t="e">
        <f t="shared" si="31"/>
        <v>#REF!</v>
      </c>
      <c r="AC62" s="7" t="e">
        <f t="shared" si="31"/>
        <v>#REF!</v>
      </c>
      <c r="AD62" s="7" t="e">
        <f t="shared" si="31"/>
        <v>#REF!</v>
      </c>
      <c r="AE62" s="7" t="e">
        <f t="shared" si="31"/>
        <v>#REF!</v>
      </c>
      <c r="AF62" s="7" t="e">
        <f t="shared" si="31"/>
        <v>#REF!</v>
      </c>
      <c r="AG62" s="7" t="e">
        <f t="shared" si="31"/>
        <v>#REF!</v>
      </c>
      <c r="AH62" s="7" t="e">
        <f t="shared" si="31"/>
        <v>#REF!</v>
      </c>
      <c r="AI62" s="7" t="e">
        <f t="shared" si="31"/>
        <v>#REF!</v>
      </c>
      <c r="AJ62" s="7" t="e">
        <f t="shared" si="31"/>
        <v>#REF!</v>
      </c>
      <c r="AK62" s="7" t="e">
        <f t="shared" si="31"/>
        <v>#REF!</v>
      </c>
      <c r="AL62" s="7" t="e">
        <f t="shared" si="31"/>
        <v>#REF!</v>
      </c>
      <c r="AM62" s="7" t="e">
        <f t="shared" si="31"/>
        <v>#REF!</v>
      </c>
      <c r="AN62" s="7" t="e">
        <f t="shared" si="31"/>
        <v>#REF!</v>
      </c>
      <c r="AO62" s="7" t="e">
        <f t="shared" si="31"/>
        <v>#REF!</v>
      </c>
      <c r="AP62" s="7" t="e">
        <f t="shared" si="31"/>
        <v>#REF!</v>
      </c>
      <c r="AQ62" s="7" t="e">
        <f t="shared" si="31"/>
        <v>#REF!</v>
      </c>
      <c r="AR62" s="7" t="e">
        <f t="shared" si="31"/>
        <v>#REF!</v>
      </c>
      <c r="AS62" s="7" t="e">
        <f t="shared" si="31"/>
        <v>#REF!</v>
      </c>
      <c r="AT62" s="7" t="e">
        <f t="shared" si="31"/>
        <v>#REF!</v>
      </c>
      <c r="AU62" s="7" t="e">
        <f t="shared" si="31"/>
        <v>#REF!</v>
      </c>
      <c r="AV62" s="7" t="e">
        <f t="shared" si="31"/>
        <v>#REF!</v>
      </c>
      <c r="AW62" s="7" t="e">
        <f t="shared" si="31"/>
        <v>#REF!</v>
      </c>
      <c r="AX62" s="7" t="e">
        <f t="shared" si="31"/>
        <v>#REF!</v>
      </c>
      <c r="AY62" s="7" t="e">
        <f t="shared" si="31"/>
        <v>#REF!</v>
      </c>
      <c r="AZ62" s="7" t="e">
        <f t="shared" si="31"/>
        <v>#REF!</v>
      </c>
      <c r="BA62" s="7" t="e">
        <f t="shared" si="31"/>
        <v>#REF!</v>
      </c>
      <c r="BB62" s="7" t="e">
        <f t="shared" si="31"/>
        <v>#REF!</v>
      </c>
      <c r="BC62" s="7" t="e">
        <f t="shared" si="31"/>
        <v>#REF!</v>
      </c>
      <c r="BD62" s="7" t="e">
        <f t="shared" si="31"/>
        <v>#REF!</v>
      </c>
      <c r="BE62" s="7" t="e">
        <f t="shared" si="31"/>
        <v>#REF!</v>
      </c>
      <c r="BF62" s="7" t="e">
        <f>$G62*BF$9</f>
        <v>#REF!</v>
      </c>
      <c r="BG62" s="7" t="e">
        <f t="shared" si="31"/>
        <v>#REF!</v>
      </c>
      <c r="BH62" s="7" t="e">
        <f t="shared" si="31"/>
        <v>#REF!</v>
      </c>
      <c r="BI62" s="7" t="e">
        <f t="shared" si="31"/>
        <v>#REF!</v>
      </c>
      <c r="BJ62" s="7" t="e">
        <f t="shared" si="31"/>
        <v>#REF!</v>
      </c>
      <c r="BK62" s="7" t="e">
        <f t="shared" si="31"/>
        <v>#REF!</v>
      </c>
      <c r="BL62" s="7" t="e">
        <f t="shared" si="31"/>
        <v>#REF!</v>
      </c>
      <c r="BM62" s="7" t="e">
        <f t="shared" si="31"/>
        <v>#REF!</v>
      </c>
      <c r="BN62" s="7" t="e">
        <f t="shared" si="31"/>
        <v>#REF!</v>
      </c>
      <c r="BO62" s="7" t="e">
        <f t="shared" si="31"/>
        <v>#REF!</v>
      </c>
      <c r="BP62" s="7" t="e">
        <f t="shared" si="31"/>
        <v>#REF!</v>
      </c>
      <c r="BQ62" s="7" t="e">
        <f t="shared" si="31"/>
        <v>#REF!</v>
      </c>
    </row>
    <row r="63" spans="2:69">
      <c r="B63" s="94"/>
      <c r="C63" s="218"/>
      <c r="D63" s="232" t="e">
        <f>Assumption!#REF!</f>
        <v>#REF!</v>
      </c>
      <c r="E63" s="232" t="s">
        <v>1245</v>
      </c>
      <c r="F63" s="234" t="e">
        <f>Assumption!#REF!</f>
        <v>#REF!</v>
      </c>
      <c r="G63" s="236" t="e">
        <f>SUM(#REF!)/화폐단위*(단위기간/회계기간)</f>
        <v>#REF!</v>
      </c>
      <c r="H63" s="7">
        <f t="shared" si="13"/>
        <v>0</v>
      </c>
      <c r="I63" s="7"/>
      <c r="J63" s="7">
        <f>J86</f>
        <v>0</v>
      </c>
      <c r="K63" s="7">
        <f t="shared" ref="K63:BQ63" si="32">K86</f>
        <v>0</v>
      </c>
      <c r="L63" s="7">
        <f t="shared" si="32"/>
        <v>0</v>
      </c>
      <c r="M63" s="7">
        <f t="shared" si="32"/>
        <v>0</v>
      </c>
      <c r="N63" s="7">
        <f t="shared" si="32"/>
        <v>0</v>
      </c>
      <c r="O63" s="7">
        <f t="shared" si="32"/>
        <v>0</v>
      </c>
      <c r="P63" s="7">
        <f t="shared" si="32"/>
        <v>0</v>
      </c>
      <c r="Q63" s="7">
        <f t="shared" si="32"/>
        <v>0</v>
      </c>
      <c r="R63" s="7">
        <f t="shared" si="32"/>
        <v>0</v>
      </c>
      <c r="S63" s="7">
        <f t="shared" si="32"/>
        <v>0</v>
      </c>
      <c r="T63" s="7">
        <f t="shared" si="32"/>
        <v>0</v>
      </c>
      <c r="U63" s="7">
        <f t="shared" si="32"/>
        <v>0</v>
      </c>
      <c r="V63" s="7">
        <f t="shared" si="32"/>
        <v>0</v>
      </c>
      <c r="W63" s="7">
        <f t="shared" si="32"/>
        <v>0</v>
      </c>
      <c r="X63" s="7">
        <f t="shared" si="32"/>
        <v>0</v>
      </c>
      <c r="Y63" s="7">
        <f t="shared" si="32"/>
        <v>0</v>
      </c>
      <c r="Z63" s="7">
        <f t="shared" si="32"/>
        <v>0</v>
      </c>
      <c r="AA63" s="7">
        <f t="shared" si="32"/>
        <v>0</v>
      </c>
      <c r="AB63" s="7">
        <f t="shared" si="32"/>
        <v>0</v>
      </c>
      <c r="AC63" s="7">
        <f t="shared" si="32"/>
        <v>0</v>
      </c>
      <c r="AD63" s="7">
        <f t="shared" si="32"/>
        <v>0</v>
      </c>
      <c r="AE63" s="7">
        <f t="shared" si="32"/>
        <v>0</v>
      </c>
      <c r="AF63" s="7">
        <f t="shared" si="32"/>
        <v>0</v>
      </c>
      <c r="AG63" s="7">
        <f t="shared" si="32"/>
        <v>0</v>
      </c>
      <c r="AH63" s="7">
        <f t="shared" si="32"/>
        <v>0</v>
      </c>
      <c r="AI63" s="7">
        <f t="shared" si="32"/>
        <v>0</v>
      </c>
      <c r="AJ63" s="7">
        <f t="shared" si="32"/>
        <v>0</v>
      </c>
      <c r="AK63" s="7">
        <f t="shared" si="32"/>
        <v>0</v>
      </c>
      <c r="AL63" s="7">
        <f t="shared" si="32"/>
        <v>0</v>
      </c>
      <c r="AM63" s="7">
        <f t="shared" si="32"/>
        <v>0</v>
      </c>
      <c r="AN63" s="7">
        <f t="shared" si="32"/>
        <v>0</v>
      </c>
      <c r="AO63" s="7">
        <f t="shared" si="32"/>
        <v>0</v>
      </c>
      <c r="AP63" s="7">
        <f t="shared" si="32"/>
        <v>0</v>
      </c>
      <c r="AQ63" s="7">
        <f t="shared" si="32"/>
        <v>0</v>
      </c>
      <c r="AR63" s="7">
        <f t="shared" si="32"/>
        <v>0</v>
      </c>
      <c r="AS63" s="7">
        <f t="shared" si="32"/>
        <v>0</v>
      </c>
      <c r="AT63" s="7">
        <f t="shared" si="32"/>
        <v>0</v>
      </c>
      <c r="AU63" s="7">
        <f t="shared" si="32"/>
        <v>0</v>
      </c>
      <c r="AV63" s="7">
        <f t="shared" si="32"/>
        <v>0</v>
      </c>
      <c r="AW63" s="7">
        <f t="shared" si="32"/>
        <v>0</v>
      </c>
      <c r="AX63" s="7">
        <f t="shared" si="32"/>
        <v>0</v>
      </c>
      <c r="AY63" s="7">
        <f t="shared" si="32"/>
        <v>0</v>
      </c>
      <c r="AZ63" s="7">
        <f t="shared" si="32"/>
        <v>0</v>
      </c>
      <c r="BA63" s="7">
        <f t="shared" si="32"/>
        <v>0</v>
      </c>
      <c r="BB63" s="7">
        <f t="shared" si="32"/>
        <v>0</v>
      </c>
      <c r="BC63" s="7">
        <f t="shared" si="32"/>
        <v>0</v>
      </c>
      <c r="BD63" s="7">
        <f t="shared" si="32"/>
        <v>0</v>
      </c>
      <c r="BE63" s="7">
        <f t="shared" si="32"/>
        <v>0</v>
      </c>
      <c r="BF63" s="7">
        <f>BF86</f>
        <v>0</v>
      </c>
      <c r="BG63" s="7">
        <f t="shared" si="32"/>
        <v>0</v>
      </c>
      <c r="BH63" s="7">
        <f t="shared" si="32"/>
        <v>0</v>
      </c>
      <c r="BI63" s="7">
        <f t="shared" si="32"/>
        <v>0</v>
      </c>
      <c r="BJ63" s="7">
        <f t="shared" si="32"/>
        <v>0</v>
      </c>
      <c r="BK63" s="7">
        <f t="shared" si="32"/>
        <v>0</v>
      </c>
      <c r="BL63" s="7">
        <f t="shared" si="32"/>
        <v>0</v>
      </c>
      <c r="BM63" s="7">
        <f t="shared" si="32"/>
        <v>0</v>
      </c>
      <c r="BN63" s="7">
        <f t="shared" si="32"/>
        <v>0</v>
      </c>
      <c r="BO63" s="7">
        <f t="shared" si="32"/>
        <v>0</v>
      </c>
      <c r="BP63" s="7">
        <f t="shared" si="32"/>
        <v>0</v>
      </c>
      <c r="BQ63" s="7">
        <f t="shared" si="32"/>
        <v>0</v>
      </c>
    </row>
    <row r="64" spans="2:69">
      <c r="B64" s="94"/>
      <c r="C64" s="218"/>
      <c r="D64" s="232" t="e">
        <f>Assumption!#REF!</f>
        <v>#REF!</v>
      </c>
      <c r="E64" s="272" t="s">
        <v>1246</v>
      </c>
      <c r="F64" s="234" t="e">
        <f>Assumption!#REF!</f>
        <v>#REF!</v>
      </c>
      <c r="G64" s="233" t="e">
        <f>Assumption!#REF!</f>
        <v>#REF!</v>
      </c>
      <c r="H64" s="7" t="e">
        <f t="shared" si="13"/>
        <v>#REF!</v>
      </c>
      <c r="I64" s="7"/>
      <c r="J64" s="7" t="e">
        <f>$F64*J$29*J$9</f>
        <v>#REF!</v>
      </c>
      <c r="K64" s="7" t="e">
        <f t="shared" ref="K64:BQ64" si="33">$F64*K$29*K$9</f>
        <v>#REF!</v>
      </c>
      <c r="L64" s="7" t="e">
        <f t="shared" si="33"/>
        <v>#REF!</v>
      </c>
      <c r="M64" s="7" t="e">
        <f t="shared" si="33"/>
        <v>#REF!</v>
      </c>
      <c r="N64" s="7" t="e">
        <f t="shared" si="33"/>
        <v>#REF!</v>
      </c>
      <c r="O64" s="7" t="e">
        <f t="shared" si="33"/>
        <v>#REF!</v>
      </c>
      <c r="P64" s="7" t="e">
        <f t="shared" si="33"/>
        <v>#REF!</v>
      </c>
      <c r="Q64" s="7" t="e">
        <f t="shared" si="33"/>
        <v>#REF!</v>
      </c>
      <c r="R64" s="7" t="e">
        <f t="shared" si="33"/>
        <v>#REF!</v>
      </c>
      <c r="S64" s="7" t="e">
        <f t="shared" si="33"/>
        <v>#REF!</v>
      </c>
      <c r="T64" s="7" t="e">
        <f t="shared" si="33"/>
        <v>#REF!</v>
      </c>
      <c r="U64" s="7" t="e">
        <f t="shared" si="33"/>
        <v>#REF!</v>
      </c>
      <c r="V64" s="7" t="e">
        <f t="shared" si="33"/>
        <v>#REF!</v>
      </c>
      <c r="W64" s="7" t="e">
        <f t="shared" si="33"/>
        <v>#REF!</v>
      </c>
      <c r="X64" s="7" t="e">
        <f t="shared" si="33"/>
        <v>#REF!</v>
      </c>
      <c r="Y64" s="7" t="e">
        <f t="shared" si="33"/>
        <v>#REF!</v>
      </c>
      <c r="Z64" s="7" t="e">
        <f t="shared" si="33"/>
        <v>#REF!</v>
      </c>
      <c r="AA64" s="7" t="e">
        <f t="shared" si="33"/>
        <v>#REF!</v>
      </c>
      <c r="AB64" s="7" t="e">
        <f t="shared" si="33"/>
        <v>#REF!</v>
      </c>
      <c r="AC64" s="7" t="e">
        <f t="shared" si="33"/>
        <v>#REF!</v>
      </c>
      <c r="AD64" s="7" t="e">
        <f t="shared" si="33"/>
        <v>#REF!</v>
      </c>
      <c r="AE64" s="7" t="e">
        <f t="shared" si="33"/>
        <v>#REF!</v>
      </c>
      <c r="AF64" s="7" t="e">
        <f t="shared" si="33"/>
        <v>#REF!</v>
      </c>
      <c r="AG64" s="7" t="e">
        <f t="shared" si="33"/>
        <v>#REF!</v>
      </c>
      <c r="AH64" s="7" t="e">
        <f t="shared" si="33"/>
        <v>#REF!</v>
      </c>
      <c r="AI64" s="7" t="e">
        <f t="shared" si="33"/>
        <v>#REF!</v>
      </c>
      <c r="AJ64" s="7" t="e">
        <f t="shared" si="33"/>
        <v>#REF!</v>
      </c>
      <c r="AK64" s="7" t="e">
        <f t="shared" si="33"/>
        <v>#REF!</v>
      </c>
      <c r="AL64" s="7" t="e">
        <f t="shared" si="33"/>
        <v>#REF!</v>
      </c>
      <c r="AM64" s="7" t="e">
        <f t="shared" si="33"/>
        <v>#REF!</v>
      </c>
      <c r="AN64" s="7" t="e">
        <f t="shared" si="33"/>
        <v>#REF!</v>
      </c>
      <c r="AO64" s="7" t="e">
        <f t="shared" si="33"/>
        <v>#REF!</v>
      </c>
      <c r="AP64" s="7" t="e">
        <f t="shared" si="33"/>
        <v>#REF!</v>
      </c>
      <c r="AQ64" s="7" t="e">
        <f t="shared" si="33"/>
        <v>#REF!</v>
      </c>
      <c r="AR64" s="7" t="e">
        <f t="shared" si="33"/>
        <v>#REF!</v>
      </c>
      <c r="AS64" s="7" t="e">
        <f t="shared" si="33"/>
        <v>#REF!</v>
      </c>
      <c r="AT64" s="7" t="e">
        <f t="shared" si="33"/>
        <v>#REF!</v>
      </c>
      <c r="AU64" s="7" t="e">
        <f t="shared" si="33"/>
        <v>#REF!</v>
      </c>
      <c r="AV64" s="7" t="e">
        <f t="shared" si="33"/>
        <v>#REF!</v>
      </c>
      <c r="AW64" s="7" t="e">
        <f t="shared" si="33"/>
        <v>#REF!</v>
      </c>
      <c r="AX64" s="7" t="e">
        <f t="shared" si="33"/>
        <v>#REF!</v>
      </c>
      <c r="AY64" s="7" t="e">
        <f t="shared" si="33"/>
        <v>#REF!</v>
      </c>
      <c r="AZ64" s="7" t="e">
        <f t="shared" si="33"/>
        <v>#REF!</v>
      </c>
      <c r="BA64" s="7" t="e">
        <f t="shared" si="33"/>
        <v>#REF!</v>
      </c>
      <c r="BB64" s="7" t="e">
        <f t="shared" si="33"/>
        <v>#REF!</v>
      </c>
      <c r="BC64" s="7" t="e">
        <f t="shared" si="33"/>
        <v>#REF!</v>
      </c>
      <c r="BD64" s="7" t="e">
        <f t="shared" si="33"/>
        <v>#REF!</v>
      </c>
      <c r="BE64" s="7" t="e">
        <f t="shared" si="33"/>
        <v>#REF!</v>
      </c>
      <c r="BF64" s="7" t="e">
        <f>$F64*BF$29*BF$9</f>
        <v>#REF!</v>
      </c>
      <c r="BG64" s="7" t="e">
        <f t="shared" si="33"/>
        <v>#REF!</v>
      </c>
      <c r="BH64" s="7" t="e">
        <f t="shared" si="33"/>
        <v>#REF!</v>
      </c>
      <c r="BI64" s="7" t="e">
        <f t="shared" si="33"/>
        <v>#REF!</v>
      </c>
      <c r="BJ64" s="7" t="e">
        <f t="shared" si="33"/>
        <v>#REF!</v>
      </c>
      <c r="BK64" s="7" t="e">
        <f t="shared" si="33"/>
        <v>#REF!</v>
      </c>
      <c r="BL64" s="7" t="e">
        <f t="shared" si="33"/>
        <v>#REF!</v>
      </c>
      <c r="BM64" s="7" t="e">
        <f t="shared" si="33"/>
        <v>#REF!</v>
      </c>
      <c r="BN64" s="7" t="e">
        <f t="shared" si="33"/>
        <v>#REF!</v>
      </c>
      <c r="BO64" s="7" t="e">
        <f t="shared" si="33"/>
        <v>#REF!</v>
      </c>
      <c r="BP64" s="7" t="e">
        <f t="shared" si="33"/>
        <v>#REF!</v>
      </c>
      <c r="BQ64" s="7" t="e">
        <f t="shared" si="33"/>
        <v>#REF!</v>
      </c>
    </row>
    <row r="65" spans="2:69">
      <c r="B65" s="94"/>
      <c r="C65" s="218"/>
      <c r="D65" s="232" t="e">
        <f>Assumption!#REF!</f>
        <v>#REF!</v>
      </c>
      <c r="E65" s="273" t="s">
        <v>1247</v>
      </c>
      <c r="F65" s="234" t="str">
        <f>F9</f>
        <v>소비자물가상승률</v>
      </c>
      <c r="G65" s="240" t="e">
        <f>Assumption!#REF!/화폐단위*(단위기간/회계기간)</f>
        <v>#REF!</v>
      </c>
      <c r="H65" s="7" t="e">
        <f t="shared" si="13"/>
        <v>#REF!</v>
      </c>
      <c r="I65" s="7"/>
      <c r="J65" s="7" t="e">
        <f>$G65*J$9</f>
        <v>#REF!</v>
      </c>
      <c r="K65" s="7" t="e">
        <f t="shared" ref="K65:BQ65" si="34">$G65*K$9</f>
        <v>#REF!</v>
      </c>
      <c r="L65" s="7" t="e">
        <f t="shared" si="34"/>
        <v>#REF!</v>
      </c>
      <c r="M65" s="7" t="e">
        <f t="shared" si="34"/>
        <v>#REF!</v>
      </c>
      <c r="N65" s="7" t="e">
        <f t="shared" si="34"/>
        <v>#REF!</v>
      </c>
      <c r="O65" s="7" t="e">
        <f t="shared" si="34"/>
        <v>#REF!</v>
      </c>
      <c r="P65" s="7" t="e">
        <f t="shared" si="34"/>
        <v>#REF!</v>
      </c>
      <c r="Q65" s="7" t="e">
        <f t="shared" si="34"/>
        <v>#REF!</v>
      </c>
      <c r="R65" s="7" t="e">
        <f t="shared" si="34"/>
        <v>#REF!</v>
      </c>
      <c r="S65" s="7" t="e">
        <f t="shared" si="34"/>
        <v>#REF!</v>
      </c>
      <c r="T65" s="7" t="e">
        <f t="shared" si="34"/>
        <v>#REF!</v>
      </c>
      <c r="U65" s="7" t="e">
        <f t="shared" si="34"/>
        <v>#REF!</v>
      </c>
      <c r="V65" s="7" t="e">
        <f t="shared" si="34"/>
        <v>#REF!</v>
      </c>
      <c r="W65" s="7" t="e">
        <f t="shared" si="34"/>
        <v>#REF!</v>
      </c>
      <c r="X65" s="7" t="e">
        <f t="shared" si="34"/>
        <v>#REF!</v>
      </c>
      <c r="Y65" s="7" t="e">
        <f t="shared" si="34"/>
        <v>#REF!</v>
      </c>
      <c r="Z65" s="7" t="e">
        <f t="shared" si="34"/>
        <v>#REF!</v>
      </c>
      <c r="AA65" s="7" t="e">
        <f t="shared" si="34"/>
        <v>#REF!</v>
      </c>
      <c r="AB65" s="7" t="e">
        <f t="shared" si="34"/>
        <v>#REF!</v>
      </c>
      <c r="AC65" s="7" t="e">
        <f t="shared" si="34"/>
        <v>#REF!</v>
      </c>
      <c r="AD65" s="7" t="e">
        <f t="shared" si="34"/>
        <v>#REF!</v>
      </c>
      <c r="AE65" s="7" t="e">
        <f t="shared" si="34"/>
        <v>#REF!</v>
      </c>
      <c r="AF65" s="7" t="e">
        <f t="shared" si="34"/>
        <v>#REF!</v>
      </c>
      <c r="AG65" s="7" t="e">
        <f t="shared" si="34"/>
        <v>#REF!</v>
      </c>
      <c r="AH65" s="7" t="e">
        <f t="shared" si="34"/>
        <v>#REF!</v>
      </c>
      <c r="AI65" s="7" t="e">
        <f t="shared" si="34"/>
        <v>#REF!</v>
      </c>
      <c r="AJ65" s="7" t="e">
        <f t="shared" si="34"/>
        <v>#REF!</v>
      </c>
      <c r="AK65" s="7" t="e">
        <f t="shared" si="34"/>
        <v>#REF!</v>
      </c>
      <c r="AL65" s="7" t="e">
        <f t="shared" si="34"/>
        <v>#REF!</v>
      </c>
      <c r="AM65" s="7" t="e">
        <f t="shared" si="34"/>
        <v>#REF!</v>
      </c>
      <c r="AN65" s="7" t="e">
        <f t="shared" si="34"/>
        <v>#REF!</v>
      </c>
      <c r="AO65" s="7" t="e">
        <f t="shared" si="34"/>
        <v>#REF!</v>
      </c>
      <c r="AP65" s="7" t="e">
        <f t="shared" si="34"/>
        <v>#REF!</v>
      </c>
      <c r="AQ65" s="7" t="e">
        <f t="shared" si="34"/>
        <v>#REF!</v>
      </c>
      <c r="AR65" s="7" t="e">
        <f t="shared" si="34"/>
        <v>#REF!</v>
      </c>
      <c r="AS65" s="7" t="e">
        <f t="shared" si="34"/>
        <v>#REF!</v>
      </c>
      <c r="AT65" s="7" t="e">
        <f t="shared" si="34"/>
        <v>#REF!</v>
      </c>
      <c r="AU65" s="7" t="e">
        <f t="shared" si="34"/>
        <v>#REF!</v>
      </c>
      <c r="AV65" s="7" t="e">
        <f t="shared" si="34"/>
        <v>#REF!</v>
      </c>
      <c r="AW65" s="7" t="e">
        <f t="shared" si="34"/>
        <v>#REF!</v>
      </c>
      <c r="AX65" s="7" t="e">
        <f t="shared" si="34"/>
        <v>#REF!</v>
      </c>
      <c r="AY65" s="7" t="e">
        <f t="shared" si="34"/>
        <v>#REF!</v>
      </c>
      <c r="AZ65" s="7" t="e">
        <f t="shared" si="34"/>
        <v>#REF!</v>
      </c>
      <c r="BA65" s="7" t="e">
        <f t="shared" si="34"/>
        <v>#REF!</v>
      </c>
      <c r="BB65" s="7" t="e">
        <f t="shared" si="34"/>
        <v>#REF!</v>
      </c>
      <c r="BC65" s="7" t="e">
        <f t="shared" si="34"/>
        <v>#REF!</v>
      </c>
      <c r="BD65" s="7" t="e">
        <f t="shared" si="34"/>
        <v>#REF!</v>
      </c>
      <c r="BE65" s="7" t="e">
        <f t="shared" si="34"/>
        <v>#REF!</v>
      </c>
      <c r="BF65" s="7" t="e">
        <f>$G65*BF$9</f>
        <v>#REF!</v>
      </c>
      <c r="BG65" s="7" t="e">
        <f t="shared" si="34"/>
        <v>#REF!</v>
      </c>
      <c r="BH65" s="7" t="e">
        <f t="shared" si="34"/>
        <v>#REF!</v>
      </c>
      <c r="BI65" s="7" t="e">
        <f t="shared" si="34"/>
        <v>#REF!</v>
      </c>
      <c r="BJ65" s="7" t="e">
        <f t="shared" si="34"/>
        <v>#REF!</v>
      </c>
      <c r="BK65" s="7" t="e">
        <f t="shared" si="34"/>
        <v>#REF!</v>
      </c>
      <c r="BL65" s="7" t="e">
        <f t="shared" si="34"/>
        <v>#REF!</v>
      </c>
      <c r="BM65" s="7" t="e">
        <f t="shared" si="34"/>
        <v>#REF!</v>
      </c>
      <c r="BN65" s="7" t="e">
        <f t="shared" si="34"/>
        <v>#REF!</v>
      </c>
      <c r="BO65" s="7" t="e">
        <f t="shared" si="34"/>
        <v>#REF!</v>
      </c>
      <c r="BP65" s="7" t="e">
        <f t="shared" si="34"/>
        <v>#REF!</v>
      </c>
      <c r="BQ65" s="7" t="e">
        <f t="shared" si="34"/>
        <v>#REF!</v>
      </c>
    </row>
    <row r="66" spans="2:69">
      <c r="B66" s="94"/>
      <c r="C66" s="218"/>
      <c r="D66" s="232" t="e">
        <f>Assumption!#REF!</f>
        <v>#REF!</v>
      </c>
      <c r="E66" s="272" t="s">
        <v>1246</v>
      </c>
      <c r="F66" s="234" t="e">
        <f>Assumption!#REF!</f>
        <v>#REF!</v>
      </c>
      <c r="G66" s="233" t="e">
        <f>Assumption!#REF!</f>
        <v>#REF!</v>
      </c>
      <c r="H66" s="7" t="e">
        <f t="shared" si="13"/>
        <v>#REF!</v>
      </c>
      <c r="I66" s="7"/>
      <c r="J66" s="7" t="e">
        <f>$F66*J$29*J$9</f>
        <v>#REF!</v>
      </c>
      <c r="K66" s="7" t="e">
        <f t="shared" ref="K66:BQ66" si="35">$F66*K$29*K$9</f>
        <v>#REF!</v>
      </c>
      <c r="L66" s="7" t="e">
        <f t="shared" si="35"/>
        <v>#REF!</v>
      </c>
      <c r="M66" s="7" t="e">
        <f t="shared" si="35"/>
        <v>#REF!</v>
      </c>
      <c r="N66" s="7" t="e">
        <f t="shared" si="35"/>
        <v>#REF!</v>
      </c>
      <c r="O66" s="7" t="e">
        <f t="shared" si="35"/>
        <v>#REF!</v>
      </c>
      <c r="P66" s="7" t="e">
        <f t="shared" si="35"/>
        <v>#REF!</v>
      </c>
      <c r="Q66" s="7" t="e">
        <f t="shared" si="35"/>
        <v>#REF!</v>
      </c>
      <c r="R66" s="7" t="e">
        <f t="shared" si="35"/>
        <v>#REF!</v>
      </c>
      <c r="S66" s="7" t="e">
        <f t="shared" si="35"/>
        <v>#REF!</v>
      </c>
      <c r="T66" s="7" t="e">
        <f t="shared" si="35"/>
        <v>#REF!</v>
      </c>
      <c r="U66" s="7" t="e">
        <f t="shared" si="35"/>
        <v>#REF!</v>
      </c>
      <c r="V66" s="7" t="e">
        <f t="shared" si="35"/>
        <v>#REF!</v>
      </c>
      <c r="W66" s="7" t="e">
        <f t="shared" si="35"/>
        <v>#REF!</v>
      </c>
      <c r="X66" s="7" t="e">
        <f t="shared" si="35"/>
        <v>#REF!</v>
      </c>
      <c r="Y66" s="7" t="e">
        <f t="shared" si="35"/>
        <v>#REF!</v>
      </c>
      <c r="Z66" s="7" t="e">
        <f t="shared" si="35"/>
        <v>#REF!</v>
      </c>
      <c r="AA66" s="7" t="e">
        <f t="shared" si="35"/>
        <v>#REF!</v>
      </c>
      <c r="AB66" s="7" t="e">
        <f t="shared" si="35"/>
        <v>#REF!</v>
      </c>
      <c r="AC66" s="7" t="e">
        <f t="shared" si="35"/>
        <v>#REF!</v>
      </c>
      <c r="AD66" s="7" t="e">
        <f t="shared" si="35"/>
        <v>#REF!</v>
      </c>
      <c r="AE66" s="7" t="e">
        <f t="shared" si="35"/>
        <v>#REF!</v>
      </c>
      <c r="AF66" s="7" t="e">
        <f t="shared" si="35"/>
        <v>#REF!</v>
      </c>
      <c r="AG66" s="7" t="e">
        <f t="shared" si="35"/>
        <v>#REF!</v>
      </c>
      <c r="AH66" s="7" t="e">
        <f t="shared" si="35"/>
        <v>#REF!</v>
      </c>
      <c r="AI66" s="7" t="e">
        <f t="shared" si="35"/>
        <v>#REF!</v>
      </c>
      <c r="AJ66" s="7" t="e">
        <f t="shared" si="35"/>
        <v>#REF!</v>
      </c>
      <c r="AK66" s="7" t="e">
        <f t="shared" si="35"/>
        <v>#REF!</v>
      </c>
      <c r="AL66" s="7" t="e">
        <f t="shared" si="35"/>
        <v>#REF!</v>
      </c>
      <c r="AM66" s="7" t="e">
        <f t="shared" si="35"/>
        <v>#REF!</v>
      </c>
      <c r="AN66" s="7" t="e">
        <f t="shared" si="35"/>
        <v>#REF!</v>
      </c>
      <c r="AO66" s="7" t="e">
        <f t="shared" si="35"/>
        <v>#REF!</v>
      </c>
      <c r="AP66" s="7" t="e">
        <f t="shared" si="35"/>
        <v>#REF!</v>
      </c>
      <c r="AQ66" s="7" t="e">
        <f t="shared" si="35"/>
        <v>#REF!</v>
      </c>
      <c r="AR66" s="7" t="e">
        <f t="shared" si="35"/>
        <v>#REF!</v>
      </c>
      <c r="AS66" s="7" t="e">
        <f t="shared" si="35"/>
        <v>#REF!</v>
      </c>
      <c r="AT66" s="7" t="e">
        <f t="shared" si="35"/>
        <v>#REF!</v>
      </c>
      <c r="AU66" s="7" t="e">
        <f t="shared" si="35"/>
        <v>#REF!</v>
      </c>
      <c r="AV66" s="7" t="e">
        <f t="shared" si="35"/>
        <v>#REF!</v>
      </c>
      <c r="AW66" s="7" t="e">
        <f t="shared" si="35"/>
        <v>#REF!</v>
      </c>
      <c r="AX66" s="7" t="e">
        <f t="shared" si="35"/>
        <v>#REF!</v>
      </c>
      <c r="AY66" s="7" t="e">
        <f t="shared" si="35"/>
        <v>#REF!</v>
      </c>
      <c r="AZ66" s="7" t="e">
        <f t="shared" si="35"/>
        <v>#REF!</v>
      </c>
      <c r="BA66" s="7" t="e">
        <f t="shared" si="35"/>
        <v>#REF!</v>
      </c>
      <c r="BB66" s="7" t="e">
        <f t="shared" si="35"/>
        <v>#REF!</v>
      </c>
      <c r="BC66" s="7" t="e">
        <f t="shared" si="35"/>
        <v>#REF!</v>
      </c>
      <c r="BD66" s="7" t="e">
        <f t="shared" si="35"/>
        <v>#REF!</v>
      </c>
      <c r="BE66" s="7" t="e">
        <f t="shared" si="35"/>
        <v>#REF!</v>
      </c>
      <c r="BF66" s="7" t="e">
        <f>$F66*BF$29*BF$9</f>
        <v>#REF!</v>
      </c>
      <c r="BG66" s="7" t="e">
        <f t="shared" si="35"/>
        <v>#REF!</v>
      </c>
      <c r="BH66" s="7" t="e">
        <f t="shared" si="35"/>
        <v>#REF!</v>
      </c>
      <c r="BI66" s="7" t="e">
        <f t="shared" si="35"/>
        <v>#REF!</v>
      </c>
      <c r="BJ66" s="7" t="e">
        <f t="shared" si="35"/>
        <v>#REF!</v>
      </c>
      <c r="BK66" s="7" t="e">
        <f t="shared" si="35"/>
        <v>#REF!</v>
      </c>
      <c r="BL66" s="7" t="e">
        <f t="shared" si="35"/>
        <v>#REF!</v>
      </c>
      <c r="BM66" s="7" t="e">
        <f t="shared" si="35"/>
        <v>#REF!</v>
      </c>
      <c r="BN66" s="7" t="e">
        <f t="shared" si="35"/>
        <v>#REF!</v>
      </c>
      <c r="BO66" s="7" t="e">
        <f t="shared" si="35"/>
        <v>#REF!</v>
      </c>
      <c r="BP66" s="7" t="e">
        <f t="shared" si="35"/>
        <v>#REF!</v>
      </c>
      <c r="BQ66" s="7" t="e">
        <f t="shared" si="35"/>
        <v>#REF!</v>
      </c>
    </row>
    <row r="67" spans="2:69">
      <c r="B67" s="94"/>
      <c r="C67" s="149" t="s">
        <v>1265</v>
      </c>
      <c r="D67" s="224"/>
      <c r="E67" s="224"/>
      <c r="F67" s="225"/>
      <c r="G67" s="225"/>
      <c r="H67" s="226" t="e">
        <f t="shared" ref="H67:AM67" si="36">SUM(H37:H66)</f>
        <v>#REF!</v>
      </c>
      <c r="I67" s="226">
        <f t="shared" si="36"/>
        <v>0</v>
      </c>
      <c r="J67" s="226" t="e">
        <f t="shared" si="36"/>
        <v>#REF!</v>
      </c>
      <c r="K67" s="226" t="e">
        <f t="shared" si="36"/>
        <v>#REF!</v>
      </c>
      <c r="L67" s="226" t="e">
        <f t="shared" si="36"/>
        <v>#REF!</v>
      </c>
      <c r="M67" s="226" t="e">
        <f t="shared" si="36"/>
        <v>#REF!</v>
      </c>
      <c r="N67" s="226" t="e">
        <f t="shared" si="36"/>
        <v>#REF!</v>
      </c>
      <c r="O67" s="226" t="e">
        <f t="shared" si="36"/>
        <v>#REF!</v>
      </c>
      <c r="P67" s="226" t="e">
        <f t="shared" si="36"/>
        <v>#REF!</v>
      </c>
      <c r="Q67" s="226" t="e">
        <f t="shared" si="36"/>
        <v>#REF!</v>
      </c>
      <c r="R67" s="226" t="e">
        <f t="shared" si="36"/>
        <v>#REF!</v>
      </c>
      <c r="S67" s="226" t="e">
        <f t="shared" si="36"/>
        <v>#REF!</v>
      </c>
      <c r="T67" s="226" t="e">
        <f t="shared" si="36"/>
        <v>#REF!</v>
      </c>
      <c r="U67" s="226" t="e">
        <f t="shared" si="36"/>
        <v>#REF!</v>
      </c>
      <c r="V67" s="226" t="e">
        <f t="shared" si="36"/>
        <v>#REF!</v>
      </c>
      <c r="W67" s="226" t="e">
        <f t="shared" si="36"/>
        <v>#REF!</v>
      </c>
      <c r="X67" s="226" t="e">
        <f t="shared" si="36"/>
        <v>#REF!</v>
      </c>
      <c r="Y67" s="226" t="e">
        <f t="shared" si="36"/>
        <v>#REF!</v>
      </c>
      <c r="Z67" s="226" t="e">
        <f t="shared" si="36"/>
        <v>#REF!</v>
      </c>
      <c r="AA67" s="226" t="e">
        <f t="shared" si="36"/>
        <v>#REF!</v>
      </c>
      <c r="AB67" s="226" t="e">
        <f t="shared" si="36"/>
        <v>#REF!</v>
      </c>
      <c r="AC67" s="226" t="e">
        <f t="shared" si="36"/>
        <v>#REF!</v>
      </c>
      <c r="AD67" s="226" t="e">
        <f t="shared" si="36"/>
        <v>#REF!</v>
      </c>
      <c r="AE67" s="226" t="e">
        <f t="shared" si="36"/>
        <v>#REF!</v>
      </c>
      <c r="AF67" s="226" t="e">
        <f t="shared" si="36"/>
        <v>#REF!</v>
      </c>
      <c r="AG67" s="226" t="e">
        <f t="shared" si="36"/>
        <v>#REF!</v>
      </c>
      <c r="AH67" s="226" t="e">
        <f t="shared" si="36"/>
        <v>#REF!</v>
      </c>
      <c r="AI67" s="226" t="e">
        <f t="shared" si="36"/>
        <v>#REF!</v>
      </c>
      <c r="AJ67" s="226" t="e">
        <f t="shared" si="36"/>
        <v>#REF!</v>
      </c>
      <c r="AK67" s="226" t="e">
        <f t="shared" si="36"/>
        <v>#REF!</v>
      </c>
      <c r="AL67" s="226" t="e">
        <f t="shared" si="36"/>
        <v>#REF!</v>
      </c>
      <c r="AM67" s="226" t="e">
        <f t="shared" si="36"/>
        <v>#REF!</v>
      </c>
      <c r="AN67" s="226" t="e">
        <f t="shared" ref="AN67:BQ67" si="37">SUM(AN37:AN66)</f>
        <v>#REF!</v>
      </c>
      <c r="AO67" s="226" t="e">
        <f t="shared" si="37"/>
        <v>#REF!</v>
      </c>
      <c r="AP67" s="226" t="e">
        <f t="shared" si="37"/>
        <v>#REF!</v>
      </c>
      <c r="AQ67" s="226" t="e">
        <f t="shared" si="37"/>
        <v>#REF!</v>
      </c>
      <c r="AR67" s="226" t="e">
        <f t="shared" si="37"/>
        <v>#REF!</v>
      </c>
      <c r="AS67" s="226" t="e">
        <f t="shared" si="37"/>
        <v>#REF!</v>
      </c>
      <c r="AT67" s="226" t="e">
        <f t="shared" si="37"/>
        <v>#REF!</v>
      </c>
      <c r="AU67" s="226" t="e">
        <f t="shared" si="37"/>
        <v>#REF!</v>
      </c>
      <c r="AV67" s="226" t="e">
        <f t="shared" si="37"/>
        <v>#REF!</v>
      </c>
      <c r="AW67" s="226" t="e">
        <f t="shared" si="37"/>
        <v>#REF!</v>
      </c>
      <c r="AX67" s="226" t="e">
        <f t="shared" si="37"/>
        <v>#REF!</v>
      </c>
      <c r="AY67" s="226" t="e">
        <f t="shared" si="37"/>
        <v>#REF!</v>
      </c>
      <c r="AZ67" s="226" t="e">
        <f t="shared" si="37"/>
        <v>#REF!</v>
      </c>
      <c r="BA67" s="226" t="e">
        <f t="shared" si="37"/>
        <v>#REF!</v>
      </c>
      <c r="BB67" s="226" t="e">
        <f t="shared" si="37"/>
        <v>#REF!</v>
      </c>
      <c r="BC67" s="226" t="e">
        <f t="shared" si="37"/>
        <v>#REF!</v>
      </c>
      <c r="BD67" s="226" t="e">
        <f t="shared" si="37"/>
        <v>#REF!</v>
      </c>
      <c r="BE67" s="226" t="e">
        <f t="shared" si="37"/>
        <v>#REF!</v>
      </c>
      <c r="BF67" s="226" t="e">
        <f>SUM(BF37:BF66)</f>
        <v>#REF!</v>
      </c>
      <c r="BG67" s="226" t="e">
        <f t="shared" si="37"/>
        <v>#REF!</v>
      </c>
      <c r="BH67" s="226" t="e">
        <f t="shared" si="37"/>
        <v>#REF!</v>
      </c>
      <c r="BI67" s="226" t="e">
        <f t="shared" si="37"/>
        <v>#REF!</v>
      </c>
      <c r="BJ67" s="226" t="e">
        <f t="shared" si="37"/>
        <v>#REF!</v>
      </c>
      <c r="BK67" s="226" t="e">
        <f t="shared" si="37"/>
        <v>#REF!</v>
      </c>
      <c r="BL67" s="226" t="e">
        <f t="shared" si="37"/>
        <v>#REF!</v>
      </c>
      <c r="BM67" s="226" t="e">
        <f t="shared" si="37"/>
        <v>#REF!</v>
      </c>
      <c r="BN67" s="226" t="e">
        <f t="shared" si="37"/>
        <v>#REF!</v>
      </c>
      <c r="BO67" s="226" t="e">
        <f t="shared" si="37"/>
        <v>#REF!</v>
      </c>
      <c r="BP67" s="226" t="e">
        <f t="shared" si="37"/>
        <v>#REF!</v>
      </c>
      <c r="BQ67" s="226" t="e">
        <f t="shared" si="37"/>
        <v>#REF!</v>
      </c>
    </row>
    <row r="68" spans="2:69">
      <c r="B68" s="94"/>
      <c r="C68" s="94"/>
      <c r="D68" s="94"/>
      <c r="E68" s="94"/>
      <c r="F68" s="191"/>
      <c r="G68" s="191"/>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7"/>
      <c r="AV68" s="7"/>
      <c r="AW68" s="7"/>
      <c r="AX68" s="7"/>
      <c r="AY68" s="7"/>
      <c r="AZ68" s="7"/>
      <c r="BA68" s="7"/>
      <c r="BB68" s="7"/>
      <c r="BC68" s="7"/>
      <c r="BD68" s="7"/>
      <c r="BE68" s="7"/>
      <c r="BF68" s="7"/>
      <c r="BG68" s="7"/>
      <c r="BH68" s="7"/>
      <c r="BI68" s="7"/>
      <c r="BJ68" s="7"/>
      <c r="BK68" s="7"/>
      <c r="BL68" s="7"/>
      <c r="BM68" s="7"/>
      <c r="BN68" s="7"/>
      <c r="BO68" s="7"/>
      <c r="BP68" s="7"/>
      <c r="BQ68" s="7"/>
    </row>
    <row r="69" spans="2:69">
      <c r="B69" s="212" t="s">
        <v>54</v>
      </c>
      <c r="C69" s="212"/>
      <c r="D69" s="213"/>
      <c r="E69" s="213"/>
      <c r="F69" s="188"/>
      <c r="G69" s="188"/>
      <c r="H69" s="229"/>
      <c r="I69" s="212"/>
      <c r="J69" s="212"/>
      <c r="K69" s="212"/>
      <c r="L69" s="212"/>
      <c r="M69" s="212"/>
      <c r="N69" s="212"/>
      <c r="O69" s="212"/>
      <c r="P69" s="212"/>
      <c r="Q69" s="212"/>
      <c r="R69" s="212"/>
      <c r="S69" s="212"/>
      <c r="T69" s="212"/>
      <c r="U69" s="212"/>
      <c r="V69" s="212"/>
      <c r="W69" s="212"/>
      <c r="X69" s="212"/>
      <c r="Y69" s="212"/>
      <c r="Z69" s="212"/>
      <c r="AA69" s="212"/>
      <c r="AB69" s="212"/>
      <c r="AC69" s="212"/>
      <c r="AD69" s="212"/>
      <c r="AE69" s="212"/>
      <c r="AF69" s="212"/>
      <c r="AG69" s="212"/>
      <c r="AH69" s="212"/>
      <c r="AI69" s="212"/>
      <c r="AJ69" s="212"/>
      <c r="AK69" s="212"/>
      <c r="AL69" s="212"/>
      <c r="AM69" s="212"/>
      <c r="AN69" s="212"/>
      <c r="AO69" s="212"/>
      <c r="AP69" s="212"/>
      <c r="AQ69" s="212"/>
      <c r="AR69" s="212"/>
      <c r="AS69" s="212"/>
      <c r="AT69" s="212"/>
      <c r="AU69" s="212"/>
      <c r="AV69" s="212"/>
      <c r="AW69" s="212"/>
      <c r="AX69" s="212"/>
      <c r="AY69" s="212"/>
      <c r="AZ69" s="212"/>
      <c r="BA69" s="212"/>
      <c r="BB69" s="212"/>
      <c r="BC69" s="212"/>
      <c r="BD69" s="212"/>
      <c r="BE69" s="212"/>
      <c r="BF69" s="212"/>
      <c r="BG69" s="212"/>
      <c r="BH69" s="212"/>
      <c r="BI69" s="212"/>
      <c r="BJ69" s="212"/>
      <c r="BK69" s="212"/>
      <c r="BL69" s="212"/>
      <c r="BM69" s="212"/>
      <c r="BN69" s="212"/>
      <c r="BO69" s="212"/>
      <c r="BP69" s="212"/>
      <c r="BQ69" s="212"/>
    </row>
    <row r="70" spans="2:69">
      <c r="B70" s="94"/>
      <c r="C70" s="167"/>
      <c r="D70" s="220"/>
      <c r="E70" s="220"/>
      <c r="F70" s="221"/>
      <c r="G70" s="221"/>
      <c r="H70" s="7"/>
      <c r="I70" s="241"/>
      <c r="J70" s="241"/>
      <c r="K70" s="241"/>
      <c r="L70" s="241"/>
      <c r="M70" s="241"/>
      <c r="N70" s="241"/>
      <c r="O70" s="241"/>
      <c r="P70" s="241"/>
      <c r="Q70" s="241"/>
      <c r="R70" s="241"/>
      <c r="S70" s="241"/>
      <c r="T70" s="241"/>
      <c r="U70" s="241"/>
      <c r="V70" s="241"/>
      <c r="W70" s="241"/>
      <c r="X70" s="241"/>
      <c r="Y70" s="241"/>
      <c r="Z70" s="241"/>
      <c r="AA70" s="241"/>
      <c r="AB70" s="241"/>
      <c r="AC70" s="241"/>
      <c r="AD70" s="241"/>
      <c r="AE70" s="241"/>
      <c r="AF70" s="241"/>
      <c r="AG70" s="241"/>
      <c r="AH70" s="241"/>
      <c r="AI70" s="241"/>
      <c r="AJ70" s="241"/>
      <c r="AK70" s="241"/>
      <c r="AL70" s="241"/>
      <c r="AM70" s="241"/>
      <c r="AN70" s="241"/>
      <c r="AO70" s="241"/>
      <c r="AP70" s="241"/>
      <c r="AQ70" s="241"/>
      <c r="AR70" s="241"/>
      <c r="AS70" s="241"/>
      <c r="AT70" s="241"/>
      <c r="AU70" s="241"/>
      <c r="AV70" s="241"/>
      <c r="AW70" s="241"/>
      <c r="AX70" s="241"/>
      <c r="AY70" s="241"/>
      <c r="AZ70" s="241"/>
      <c r="BA70" s="241"/>
      <c r="BB70" s="241"/>
      <c r="BC70" s="241"/>
      <c r="BD70" s="241"/>
      <c r="BE70" s="241"/>
      <c r="BF70" s="241"/>
      <c r="BG70" s="241"/>
      <c r="BH70" s="241"/>
      <c r="BI70" s="241"/>
      <c r="BJ70" s="241"/>
      <c r="BK70" s="241"/>
      <c r="BL70" s="241"/>
      <c r="BM70" s="241"/>
      <c r="BN70" s="241"/>
      <c r="BO70" s="241"/>
      <c r="BP70" s="241"/>
      <c r="BQ70" s="241"/>
    </row>
    <row r="71" spans="2:69">
      <c r="B71" s="94"/>
      <c r="C71" s="167"/>
      <c r="D71" s="220" t="e">
        <f>Assumption!#REF!</f>
        <v>#REF!</v>
      </c>
      <c r="E71" s="220" t="s">
        <v>1252</v>
      </c>
      <c r="F71" s="222" t="e">
        <f>Assumption!#REF!</f>
        <v>#REF!</v>
      </c>
      <c r="G71" s="221" t="e">
        <f>Assumption!#REF!/화폐단위</f>
        <v>#REF!</v>
      </c>
      <c r="H71" s="7" t="e">
        <f t="shared" ref="H71:H78" si="38">_xlfn.SINGLE(_xlfn.XLOOKUP($H$4,$I$3:$BQ$3,$I71:$BQ71))</f>
        <v>#N/A</v>
      </c>
      <c r="I71" s="241" t="e">
        <f t="shared" ref="I71:I78" si="39">G71</f>
        <v>#REF!</v>
      </c>
      <c r="J71" s="241" t="e">
        <f>J$29*(J$15/(J$3-I$3))</f>
        <v>#REF!</v>
      </c>
      <c r="K71" s="241" t="e">
        <f t="shared" ref="K71:BQ71" si="40">K$29*(K$15/(K$3-J$3))</f>
        <v>#REF!</v>
      </c>
      <c r="L71" s="241" t="e">
        <f t="shared" si="40"/>
        <v>#REF!</v>
      </c>
      <c r="M71" s="241" t="e">
        <f t="shared" si="40"/>
        <v>#REF!</v>
      </c>
      <c r="N71" s="241" t="e">
        <f t="shared" si="40"/>
        <v>#REF!</v>
      </c>
      <c r="O71" s="241" t="e">
        <f t="shared" si="40"/>
        <v>#REF!</v>
      </c>
      <c r="P71" s="241" t="e">
        <f t="shared" si="40"/>
        <v>#REF!</v>
      </c>
      <c r="Q71" s="241" t="e">
        <f t="shared" si="40"/>
        <v>#REF!</v>
      </c>
      <c r="R71" s="241" t="e">
        <f t="shared" si="40"/>
        <v>#REF!</v>
      </c>
      <c r="S71" s="241" t="e">
        <f t="shared" si="40"/>
        <v>#REF!</v>
      </c>
      <c r="T71" s="241" t="e">
        <f t="shared" si="40"/>
        <v>#REF!</v>
      </c>
      <c r="U71" s="241" t="e">
        <f t="shared" si="40"/>
        <v>#REF!</v>
      </c>
      <c r="V71" s="241" t="e">
        <f t="shared" si="40"/>
        <v>#REF!</v>
      </c>
      <c r="W71" s="241" t="e">
        <f t="shared" si="40"/>
        <v>#REF!</v>
      </c>
      <c r="X71" s="241" t="e">
        <f t="shared" si="40"/>
        <v>#REF!</v>
      </c>
      <c r="Y71" s="241" t="e">
        <f t="shared" si="40"/>
        <v>#REF!</v>
      </c>
      <c r="Z71" s="241" t="e">
        <f t="shared" si="40"/>
        <v>#REF!</v>
      </c>
      <c r="AA71" s="241" t="e">
        <f t="shared" si="40"/>
        <v>#REF!</v>
      </c>
      <c r="AB71" s="241" t="e">
        <f t="shared" si="40"/>
        <v>#REF!</v>
      </c>
      <c r="AC71" s="241" t="e">
        <f t="shared" si="40"/>
        <v>#REF!</v>
      </c>
      <c r="AD71" s="241" t="e">
        <f t="shared" si="40"/>
        <v>#REF!</v>
      </c>
      <c r="AE71" s="241" t="e">
        <f t="shared" si="40"/>
        <v>#REF!</v>
      </c>
      <c r="AF71" s="241" t="e">
        <f t="shared" si="40"/>
        <v>#REF!</v>
      </c>
      <c r="AG71" s="241" t="e">
        <f t="shared" si="40"/>
        <v>#REF!</v>
      </c>
      <c r="AH71" s="241" t="e">
        <f t="shared" si="40"/>
        <v>#REF!</v>
      </c>
      <c r="AI71" s="241" t="e">
        <f t="shared" si="40"/>
        <v>#REF!</v>
      </c>
      <c r="AJ71" s="241" t="e">
        <f t="shared" si="40"/>
        <v>#REF!</v>
      </c>
      <c r="AK71" s="241" t="e">
        <f t="shared" si="40"/>
        <v>#REF!</v>
      </c>
      <c r="AL71" s="241" t="e">
        <f t="shared" si="40"/>
        <v>#REF!</v>
      </c>
      <c r="AM71" s="241" t="e">
        <f t="shared" si="40"/>
        <v>#REF!</v>
      </c>
      <c r="AN71" s="241" t="e">
        <f t="shared" si="40"/>
        <v>#REF!</v>
      </c>
      <c r="AO71" s="241" t="e">
        <f t="shared" si="40"/>
        <v>#REF!</v>
      </c>
      <c r="AP71" s="241" t="e">
        <f t="shared" si="40"/>
        <v>#REF!</v>
      </c>
      <c r="AQ71" s="241" t="e">
        <f t="shared" si="40"/>
        <v>#REF!</v>
      </c>
      <c r="AR71" s="241" t="e">
        <f t="shared" si="40"/>
        <v>#REF!</v>
      </c>
      <c r="AS71" s="241" t="e">
        <f t="shared" si="40"/>
        <v>#REF!</v>
      </c>
      <c r="AT71" s="241" t="e">
        <f t="shared" si="40"/>
        <v>#REF!</v>
      </c>
      <c r="AU71" s="241" t="e">
        <f t="shared" si="40"/>
        <v>#REF!</v>
      </c>
      <c r="AV71" s="241" t="e">
        <f t="shared" si="40"/>
        <v>#REF!</v>
      </c>
      <c r="AW71" s="241" t="e">
        <f t="shared" si="40"/>
        <v>#REF!</v>
      </c>
      <c r="AX71" s="241" t="e">
        <f t="shared" si="40"/>
        <v>#REF!</v>
      </c>
      <c r="AY71" s="241" t="e">
        <f t="shared" si="40"/>
        <v>#REF!</v>
      </c>
      <c r="AZ71" s="241" t="e">
        <f t="shared" si="40"/>
        <v>#REF!</v>
      </c>
      <c r="BA71" s="241" t="e">
        <f t="shared" si="40"/>
        <v>#REF!</v>
      </c>
      <c r="BB71" s="241" t="e">
        <f t="shared" si="40"/>
        <v>#REF!</v>
      </c>
      <c r="BC71" s="241" t="e">
        <f t="shared" si="40"/>
        <v>#REF!</v>
      </c>
      <c r="BD71" s="241" t="e">
        <f t="shared" si="40"/>
        <v>#REF!</v>
      </c>
      <c r="BE71" s="241" t="e">
        <f t="shared" si="40"/>
        <v>#REF!</v>
      </c>
      <c r="BF71" s="241" t="e">
        <f>BF$29*(BF$15/(BF$3-BE$3))</f>
        <v>#REF!</v>
      </c>
      <c r="BG71" s="241" t="e">
        <f t="shared" si="40"/>
        <v>#REF!</v>
      </c>
      <c r="BH71" s="241" t="e">
        <f t="shared" si="40"/>
        <v>#REF!</v>
      </c>
      <c r="BI71" s="241" t="e">
        <f t="shared" si="40"/>
        <v>#REF!</v>
      </c>
      <c r="BJ71" s="241" t="e">
        <f t="shared" si="40"/>
        <v>#REF!</v>
      </c>
      <c r="BK71" s="241" t="e">
        <f t="shared" si="40"/>
        <v>#REF!</v>
      </c>
      <c r="BL71" s="241" t="e">
        <f t="shared" si="40"/>
        <v>#REF!</v>
      </c>
      <c r="BM71" s="241" t="e">
        <f t="shared" si="40"/>
        <v>#REF!</v>
      </c>
      <c r="BN71" s="241" t="e">
        <f t="shared" si="40"/>
        <v>#REF!</v>
      </c>
      <c r="BO71" s="241" t="e">
        <f t="shared" si="40"/>
        <v>#REF!</v>
      </c>
      <c r="BP71" s="241" t="e">
        <f t="shared" si="40"/>
        <v>#REF!</v>
      </c>
      <c r="BQ71" s="241" t="e">
        <f t="shared" si="40"/>
        <v>#REF!</v>
      </c>
    </row>
    <row r="72" spans="2:69">
      <c r="B72" s="94"/>
      <c r="C72" s="167"/>
      <c r="D72" s="220" t="e">
        <f>Assumption!#REF!</f>
        <v>#REF!</v>
      </c>
      <c r="E72" s="220" t="s">
        <v>1252</v>
      </c>
      <c r="F72" s="222" t="e">
        <f>Assumption!#REF!</f>
        <v>#REF!</v>
      </c>
      <c r="G72" s="221" t="e">
        <f>Assumption!#REF!/화폐단위</f>
        <v>#REF!</v>
      </c>
      <c r="H72" s="7" t="e">
        <f t="shared" si="38"/>
        <v>#N/A</v>
      </c>
      <c r="I72" s="241" t="e">
        <f t="shared" si="39"/>
        <v>#REF!</v>
      </c>
      <c r="J72" s="241" t="e">
        <f t="shared" ref="J72:AO72" si="41">J$29*($F72/(J$3-I$3))</f>
        <v>#REF!</v>
      </c>
      <c r="K72" s="241" t="e">
        <f t="shared" si="41"/>
        <v>#REF!</v>
      </c>
      <c r="L72" s="241" t="e">
        <f t="shared" si="41"/>
        <v>#REF!</v>
      </c>
      <c r="M72" s="241" t="e">
        <f t="shared" si="41"/>
        <v>#REF!</v>
      </c>
      <c r="N72" s="241" t="e">
        <f t="shared" si="41"/>
        <v>#REF!</v>
      </c>
      <c r="O72" s="241" t="e">
        <f t="shared" si="41"/>
        <v>#REF!</v>
      </c>
      <c r="P72" s="241" t="e">
        <f t="shared" si="41"/>
        <v>#REF!</v>
      </c>
      <c r="Q72" s="241" t="e">
        <f t="shared" si="41"/>
        <v>#REF!</v>
      </c>
      <c r="R72" s="241" t="e">
        <f t="shared" si="41"/>
        <v>#REF!</v>
      </c>
      <c r="S72" s="241" t="e">
        <f t="shared" si="41"/>
        <v>#REF!</v>
      </c>
      <c r="T72" s="241" t="e">
        <f t="shared" si="41"/>
        <v>#REF!</v>
      </c>
      <c r="U72" s="241" t="e">
        <f t="shared" si="41"/>
        <v>#REF!</v>
      </c>
      <c r="V72" s="241" t="e">
        <f t="shared" si="41"/>
        <v>#REF!</v>
      </c>
      <c r="W72" s="241" t="e">
        <f t="shared" si="41"/>
        <v>#REF!</v>
      </c>
      <c r="X72" s="241" t="e">
        <f t="shared" si="41"/>
        <v>#REF!</v>
      </c>
      <c r="Y72" s="241" t="e">
        <f t="shared" si="41"/>
        <v>#REF!</v>
      </c>
      <c r="Z72" s="241" t="e">
        <f t="shared" si="41"/>
        <v>#REF!</v>
      </c>
      <c r="AA72" s="241" t="e">
        <f t="shared" si="41"/>
        <v>#REF!</v>
      </c>
      <c r="AB72" s="241" t="e">
        <f t="shared" si="41"/>
        <v>#REF!</v>
      </c>
      <c r="AC72" s="241" t="e">
        <f t="shared" si="41"/>
        <v>#REF!</v>
      </c>
      <c r="AD72" s="241" t="e">
        <f t="shared" si="41"/>
        <v>#REF!</v>
      </c>
      <c r="AE72" s="241" t="e">
        <f t="shared" si="41"/>
        <v>#REF!</v>
      </c>
      <c r="AF72" s="241" t="e">
        <f t="shared" si="41"/>
        <v>#REF!</v>
      </c>
      <c r="AG72" s="241" t="e">
        <f t="shared" si="41"/>
        <v>#REF!</v>
      </c>
      <c r="AH72" s="241" t="e">
        <f t="shared" si="41"/>
        <v>#REF!</v>
      </c>
      <c r="AI72" s="241" t="e">
        <f t="shared" si="41"/>
        <v>#REF!</v>
      </c>
      <c r="AJ72" s="241" t="e">
        <f t="shared" si="41"/>
        <v>#REF!</v>
      </c>
      <c r="AK72" s="241" t="e">
        <f t="shared" si="41"/>
        <v>#REF!</v>
      </c>
      <c r="AL72" s="241" t="e">
        <f t="shared" si="41"/>
        <v>#REF!</v>
      </c>
      <c r="AM72" s="241" t="e">
        <f t="shared" si="41"/>
        <v>#REF!</v>
      </c>
      <c r="AN72" s="241" t="e">
        <f t="shared" si="41"/>
        <v>#REF!</v>
      </c>
      <c r="AO72" s="241" t="e">
        <f t="shared" si="41"/>
        <v>#REF!</v>
      </c>
      <c r="AP72" s="241" t="e">
        <f t="shared" ref="AP72:BQ72" si="42">AP$29*($F72/(AP$3-AO$3))</f>
        <v>#REF!</v>
      </c>
      <c r="AQ72" s="241" t="e">
        <f t="shared" si="42"/>
        <v>#REF!</v>
      </c>
      <c r="AR72" s="241" t="e">
        <f t="shared" si="42"/>
        <v>#REF!</v>
      </c>
      <c r="AS72" s="241" t="e">
        <f t="shared" si="42"/>
        <v>#REF!</v>
      </c>
      <c r="AT72" s="241" t="e">
        <f t="shared" si="42"/>
        <v>#REF!</v>
      </c>
      <c r="AU72" s="241" t="e">
        <f t="shared" si="42"/>
        <v>#REF!</v>
      </c>
      <c r="AV72" s="241" t="e">
        <f t="shared" si="42"/>
        <v>#REF!</v>
      </c>
      <c r="AW72" s="241" t="e">
        <f t="shared" si="42"/>
        <v>#REF!</v>
      </c>
      <c r="AX72" s="241" t="e">
        <f t="shared" si="42"/>
        <v>#REF!</v>
      </c>
      <c r="AY72" s="241" t="e">
        <f t="shared" si="42"/>
        <v>#REF!</v>
      </c>
      <c r="AZ72" s="241" t="e">
        <f t="shared" si="42"/>
        <v>#REF!</v>
      </c>
      <c r="BA72" s="241" t="e">
        <f t="shared" si="42"/>
        <v>#REF!</v>
      </c>
      <c r="BB72" s="241" t="e">
        <f t="shared" si="42"/>
        <v>#REF!</v>
      </c>
      <c r="BC72" s="241" t="e">
        <f t="shared" si="42"/>
        <v>#REF!</v>
      </c>
      <c r="BD72" s="241" t="e">
        <f t="shared" si="42"/>
        <v>#REF!</v>
      </c>
      <c r="BE72" s="241" t="e">
        <f t="shared" si="42"/>
        <v>#REF!</v>
      </c>
      <c r="BF72" s="241" t="e">
        <f>BF$29*($F72/(BF$3-BE$3))</f>
        <v>#REF!</v>
      </c>
      <c r="BG72" s="241" t="e">
        <f t="shared" si="42"/>
        <v>#REF!</v>
      </c>
      <c r="BH72" s="241" t="e">
        <f t="shared" si="42"/>
        <v>#REF!</v>
      </c>
      <c r="BI72" s="241" t="e">
        <f t="shared" si="42"/>
        <v>#REF!</v>
      </c>
      <c r="BJ72" s="241" t="e">
        <f t="shared" si="42"/>
        <v>#REF!</v>
      </c>
      <c r="BK72" s="241" t="e">
        <f t="shared" si="42"/>
        <v>#REF!</v>
      </c>
      <c r="BL72" s="241" t="e">
        <f t="shared" si="42"/>
        <v>#REF!</v>
      </c>
      <c r="BM72" s="241" t="e">
        <f t="shared" si="42"/>
        <v>#REF!</v>
      </c>
      <c r="BN72" s="241" t="e">
        <f t="shared" si="42"/>
        <v>#REF!</v>
      </c>
      <c r="BO72" s="241" t="e">
        <f t="shared" si="42"/>
        <v>#REF!</v>
      </c>
      <c r="BP72" s="241" t="e">
        <f t="shared" si="42"/>
        <v>#REF!</v>
      </c>
      <c r="BQ72" s="241" t="e">
        <f t="shared" si="42"/>
        <v>#REF!</v>
      </c>
    </row>
    <row r="73" spans="2:69">
      <c r="B73" s="94"/>
      <c r="C73" s="167"/>
      <c r="D73" s="220" t="e">
        <f>Assumption!#REF!</f>
        <v>#REF!</v>
      </c>
      <c r="E73" s="220" t="s">
        <v>1253</v>
      </c>
      <c r="F73" s="222" t="e">
        <f>Assumption!#REF!</f>
        <v>#REF!</v>
      </c>
      <c r="G73" s="221" t="e">
        <f>Assumption!#REF!/화폐단위</f>
        <v>#REF!</v>
      </c>
      <c r="H73" s="7" t="e">
        <f t="shared" si="38"/>
        <v>#N/A</v>
      </c>
      <c r="I73" s="241" t="e">
        <f t="shared" si="39"/>
        <v>#REF!</v>
      </c>
      <c r="J73" s="241" t="e">
        <f t="shared" ref="J73:AO73" si="43">J$34*($F73/(J$3-I$3))</f>
        <v>#REF!</v>
      </c>
      <c r="K73" s="241" t="e">
        <f t="shared" si="43"/>
        <v>#REF!</v>
      </c>
      <c r="L73" s="241" t="e">
        <f t="shared" si="43"/>
        <v>#REF!</v>
      </c>
      <c r="M73" s="241" t="e">
        <f t="shared" si="43"/>
        <v>#REF!</v>
      </c>
      <c r="N73" s="241" t="e">
        <f t="shared" si="43"/>
        <v>#REF!</v>
      </c>
      <c r="O73" s="241" t="e">
        <f t="shared" si="43"/>
        <v>#REF!</v>
      </c>
      <c r="P73" s="241" t="e">
        <f t="shared" si="43"/>
        <v>#REF!</v>
      </c>
      <c r="Q73" s="241" t="e">
        <f t="shared" si="43"/>
        <v>#REF!</v>
      </c>
      <c r="R73" s="241" t="e">
        <f t="shared" si="43"/>
        <v>#REF!</v>
      </c>
      <c r="S73" s="241" t="e">
        <f t="shared" si="43"/>
        <v>#REF!</v>
      </c>
      <c r="T73" s="241" t="e">
        <f t="shared" si="43"/>
        <v>#REF!</v>
      </c>
      <c r="U73" s="241" t="e">
        <f t="shared" si="43"/>
        <v>#REF!</v>
      </c>
      <c r="V73" s="241" t="e">
        <f t="shared" si="43"/>
        <v>#REF!</v>
      </c>
      <c r="W73" s="241" t="e">
        <f t="shared" si="43"/>
        <v>#REF!</v>
      </c>
      <c r="X73" s="241" t="e">
        <f t="shared" si="43"/>
        <v>#REF!</v>
      </c>
      <c r="Y73" s="241" t="e">
        <f t="shared" si="43"/>
        <v>#REF!</v>
      </c>
      <c r="Z73" s="241" t="e">
        <f t="shared" si="43"/>
        <v>#REF!</v>
      </c>
      <c r="AA73" s="241" t="e">
        <f t="shared" si="43"/>
        <v>#REF!</v>
      </c>
      <c r="AB73" s="241" t="e">
        <f t="shared" si="43"/>
        <v>#REF!</v>
      </c>
      <c r="AC73" s="241" t="e">
        <f t="shared" si="43"/>
        <v>#REF!</v>
      </c>
      <c r="AD73" s="241" t="e">
        <f t="shared" si="43"/>
        <v>#REF!</v>
      </c>
      <c r="AE73" s="241" t="e">
        <f t="shared" si="43"/>
        <v>#REF!</v>
      </c>
      <c r="AF73" s="241" t="e">
        <f t="shared" si="43"/>
        <v>#REF!</v>
      </c>
      <c r="AG73" s="241" t="e">
        <f t="shared" si="43"/>
        <v>#REF!</v>
      </c>
      <c r="AH73" s="241" t="e">
        <f t="shared" si="43"/>
        <v>#REF!</v>
      </c>
      <c r="AI73" s="241" t="e">
        <f t="shared" si="43"/>
        <v>#REF!</v>
      </c>
      <c r="AJ73" s="241" t="e">
        <f t="shared" si="43"/>
        <v>#REF!</v>
      </c>
      <c r="AK73" s="241" t="e">
        <f t="shared" si="43"/>
        <v>#REF!</v>
      </c>
      <c r="AL73" s="241" t="e">
        <f t="shared" si="43"/>
        <v>#REF!</v>
      </c>
      <c r="AM73" s="241" t="e">
        <f t="shared" si="43"/>
        <v>#REF!</v>
      </c>
      <c r="AN73" s="241" t="e">
        <f t="shared" si="43"/>
        <v>#REF!</v>
      </c>
      <c r="AO73" s="241" t="e">
        <f t="shared" si="43"/>
        <v>#REF!</v>
      </c>
      <c r="AP73" s="241" t="e">
        <f t="shared" ref="AP73:BQ73" si="44">AP$34*($F73/(AP$3-AO$3))</f>
        <v>#REF!</v>
      </c>
      <c r="AQ73" s="241" t="e">
        <f t="shared" si="44"/>
        <v>#REF!</v>
      </c>
      <c r="AR73" s="241" t="e">
        <f t="shared" si="44"/>
        <v>#REF!</v>
      </c>
      <c r="AS73" s="241" t="e">
        <f t="shared" si="44"/>
        <v>#REF!</v>
      </c>
      <c r="AT73" s="241" t="e">
        <f t="shared" si="44"/>
        <v>#REF!</v>
      </c>
      <c r="AU73" s="241" t="e">
        <f t="shared" si="44"/>
        <v>#REF!</v>
      </c>
      <c r="AV73" s="241" t="e">
        <f t="shared" si="44"/>
        <v>#REF!</v>
      </c>
      <c r="AW73" s="241" t="e">
        <f t="shared" si="44"/>
        <v>#REF!</v>
      </c>
      <c r="AX73" s="241" t="e">
        <f t="shared" si="44"/>
        <v>#REF!</v>
      </c>
      <c r="AY73" s="241" t="e">
        <f t="shared" si="44"/>
        <v>#REF!</v>
      </c>
      <c r="AZ73" s="241" t="e">
        <f t="shared" si="44"/>
        <v>#REF!</v>
      </c>
      <c r="BA73" s="241" t="e">
        <f t="shared" si="44"/>
        <v>#REF!</v>
      </c>
      <c r="BB73" s="241" t="e">
        <f t="shared" si="44"/>
        <v>#REF!</v>
      </c>
      <c r="BC73" s="241" t="e">
        <f t="shared" si="44"/>
        <v>#REF!</v>
      </c>
      <c r="BD73" s="241" t="e">
        <f t="shared" si="44"/>
        <v>#REF!</v>
      </c>
      <c r="BE73" s="241" t="e">
        <f t="shared" si="44"/>
        <v>#REF!</v>
      </c>
      <c r="BF73" s="241" t="e">
        <f t="shared" si="44"/>
        <v>#REF!</v>
      </c>
      <c r="BG73" s="241" t="e">
        <f t="shared" si="44"/>
        <v>#REF!</v>
      </c>
      <c r="BH73" s="241" t="e">
        <f t="shared" si="44"/>
        <v>#REF!</v>
      </c>
      <c r="BI73" s="241" t="e">
        <f t="shared" si="44"/>
        <v>#REF!</v>
      </c>
      <c r="BJ73" s="241" t="e">
        <f t="shared" si="44"/>
        <v>#REF!</v>
      </c>
      <c r="BK73" s="241" t="e">
        <f t="shared" si="44"/>
        <v>#REF!</v>
      </c>
      <c r="BL73" s="241" t="e">
        <f t="shared" si="44"/>
        <v>#REF!</v>
      </c>
      <c r="BM73" s="241" t="e">
        <f t="shared" si="44"/>
        <v>#REF!</v>
      </c>
      <c r="BN73" s="241" t="e">
        <f t="shared" si="44"/>
        <v>#REF!</v>
      </c>
      <c r="BO73" s="241" t="e">
        <f t="shared" si="44"/>
        <v>#REF!</v>
      </c>
      <c r="BP73" s="241" t="e">
        <f t="shared" si="44"/>
        <v>#REF!</v>
      </c>
      <c r="BQ73" s="241" t="e">
        <f t="shared" si="44"/>
        <v>#REF!</v>
      </c>
    </row>
    <row r="74" spans="2:69">
      <c r="B74" s="94"/>
      <c r="C74" s="167"/>
      <c r="D74" s="220" t="e">
        <f>Assumption!#REF!</f>
        <v>#REF!</v>
      </c>
      <c r="E74" s="220" t="s">
        <v>1253</v>
      </c>
      <c r="F74" s="222" t="e">
        <f>Assumption!#REF!</f>
        <v>#REF!</v>
      </c>
      <c r="G74" s="221" t="e">
        <f>Assumption!#REF!/화폐단위</f>
        <v>#REF!</v>
      </c>
      <c r="H74" s="7" t="e">
        <f t="shared" si="38"/>
        <v>#N/A</v>
      </c>
      <c r="I74" s="241" t="e">
        <f t="shared" si="39"/>
        <v>#REF!</v>
      </c>
      <c r="J74" s="241" t="e">
        <f t="shared" ref="J74:AO74" si="45">J$34*($F74/(J$3-I$3))</f>
        <v>#REF!</v>
      </c>
      <c r="K74" s="241" t="e">
        <f t="shared" si="45"/>
        <v>#REF!</v>
      </c>
      <c r="L74" s="241" t="e">
        <f t="shared" si="45"/>
        <v>#REF!</v>
      </c>
      <c r="M74" s="241" t="e">
        <f t="shared" si="45"/>
        <v>#REF!</v>
      </c>
      <c r="N74" s="241" t="e">
        <f t="shared" si="45"/>
        <v>#REF!</v>
      </c>
      <c r="O74" s="241" t="e">
        <f t="shared" si="45"/>
        <v>#REF!</v>
      </c>
      <c r="P74" s="241" t="e">
        <f t="shared" si="45"/>
        <v>#REF!</v>
      </c>
      <c r="Q74" s="241" t="e">
        <f t="shared" si="45"/>
        <v>#REF!</v>
      </c>
      <c r="R74" s="241" t="e">
        <f t="shared" si="45"/>
        <v>#REF!</v>
      </c>
      <c r="S74" s="241" t="e">
        <f t="shared" si="45"/>
        <v>#REF!</v>
      </c>
      <c r="T74" s="241" t="e">
        <f t="shared" si="45"/>
        <v>#REF!</v>
      </c>
      <c r="U74" s="241" t="e">
        <f t="shared" si="45"/>
        <v>#REF!</v>
      </c>
      <c r="V74" s="241" t="e">
        <f t="shared" si="45"/>
        <v>#REF!</v>
      </c>
      <c r="W74" s="241" t="e">
        <f t="shared" si="45"/>
        <v>#REF!</v>
      </c>
      <c r="X74" s="241" t="e">
        <f t="shared" si="45"/>
        <v>#REF!</v>
      </c>
      <c r="Y74" s="241" t="e">
        <f t="shared" si="45"/>
        <v>#REF!</v>
      </c>
      <c r="Z74" s="241" t="e">
        <f t="shared" si="45"/>
        <v>#REF!</v>
      </c>
      <c r="AA74" s="241" t="e">
        <f t="shared" si="45"/>
        <v>#REF!</v>
      </c>
      <c r="AB74" s="241" t="e">
        <f t="shared" si="45"/>
        <v>#REF!</v>
      </c>
      <c r="AC74" s="241" t="e">
        <f t="shared" si="45"/>
        <v>#REF!</v>
      </c>
      <c r="AD74" s="241" t="e">
        <f t="shared" si="45"/>
        <v>#REF!</v>
      </c>
      <c r="AE74" s="241" t="e">
        <f t="shared" si="45"/>
        <v>#REF!</v>
      </c>
      <c r="AF74" s="241" t="e">
        <f t="shared" si="45"/>
        <v>#REF!</v>
      </c>
      <c r="AG74" s="241" t="e">
        <f t="shared" si="45"/>
        <v>#REF!</v>
      </c>
      <c r="AH74" s="241" t="e">
        <f t="shared" si="45"/>
        <v>#REF!</v>
      </c>
      <c r="AI74" s="241" t="e">
        <f t="shared" si="45"/>
        <v>#REF!</v>
      </c>
      <c r="AJ74" s="241" t="e">
        <f t="shared" si="45"/>
        <v>#REF!</v>
      </c>
      <c r="AK74" s="241" t="e">
        <f t="shared" si="45"/>
        <v>#REF!</v>
      </c>
      <c r="AL74" s="241" t="e">
        <f t="shared" si="45"/>
        <v>#REF!</v>
      </c>
      <c r="AM74" s="241" t="e">
        <f t="shared" si="45"/>
        <v>#REF!</v>
      </c>
      <c r="AN74" s="241" t="e">
        <f t="shared" si="45"/>
        <v>#REF!</v>
      </c>
      <c r="AO74" s="241" t="e">
        <f t="shared" si="45"/>
        <v>#REF!</v>
      </c>
      <c r="AP74" s="241" t="e">
        <f t="shared" ref="AP74:BQ74" si="46">AP$34*($F74/(AP$3-AO$3))</f>
        <v>#REF!</v>
      </c>
      <c r="AQ74" s="241" t="e">
        <f t="shared" si="46"/>
        <v>#REF!</v>
      </c>
      <c r="AR74" s="241" t="e">
        <f t="shared" si="46"/>
        <v>#REF!</v>
      </c>
      <c r="AS74" s="241" t="e">
        <f t="shared" si="46"/>
        <v>#REF!</v>
      </c>
      <c r="AT74" s="241" t="e">
        <f t="shared" si="46"/>
        <v>#REF!</v>
      </c>
      <c r="AU74" s="241" t="e">
        <f t="shared" si="46"/>
        <v>#REF!</v>
      </c>
      <c r="AV74" s="241" t="e">
        <f t="shared" si="46"/>
        <v>#REF!</v>
      </c>
      <c r="AW74" s="241" t="e">
        <f t="shared" si="46"/>
        <v>#REF!</v>
      </c>
      <c r="AX74" s="241" t="e">
        <f t="shared" si="46"/>
        <v>#REF!</v>
      </c>
      <c r="AY74" s="241" t="e">
        <f t="shared" si="46"/>
        <v>#REF!</v>
      </c>
      <c r="AZ74" s="241" t="e">
        <f t="shared" si="46"/>
        <v>#REF!</v>
      </c>
      <c r="BA74" s="241" t="e">
        <f t="shared" si="46"/>
        <v>#REF!</v>
      </c>
      <c r="BB74" s="241" t="e">
        <f t="shared" si="46"/>
        <v>#REF!</v>
      </c>
      <c r="BC74" s="241" t="e">
        <f t="shared" si="46"/>
        <v>#REF!</v>
      </c>
      <c r="BD74" s="241" t="e">
        <f t="shared" si="46"/>
        <v>#REF!</v>
      </c>
      <c r="BE74" s="241" t="e">
        <f t="shared" si="46"/>
        <v>#REF!</v>
      </c>
      <c r="BF74" s="241" t="e">
        <f t="shared" si="46"/>
        <v>#REF!</v>
      </c>
      <c r="BG74" s="241" t="e">
        <f t="shared" si="46"/>
        <v>#REF!</v>
      </c>
      <c r="BH74" s="241" t="e">
        <f t="shared" si="46"/>
        <v>#REF!</v>
      </c>
      <c r="BI74" s="241" t="e">
        <f t="shared" si="46"/>
        <v>#REF!</v>
      </c>
      <c r="BJ74" s="241" t="e">
        <f t="shared" si="46"/>
        <v>#REF!</v>
      </c>
      <c r="BK74" s="241" t="e">
        <f t="shared" si="46"/>
        <v>#REF!</v>
      </c>
      <c r="BL74" s="241" t="e">
        <f t="shared" si="46"/>
        <v>#REF!</v>
      </c>
      <c r="BM74" s="241" t="e">
        <f t="shared" si="46"/>
        <v>#REF!</v>
      </c>
      <c r="BN74" s="241" t="e">
        <f t="shared" si="46"/>
        <v>#REF!</v>
      </c>
      <c r="BO74" s="241" t="e">
        <f t="shared" si="46"/>
        <v>#REF!</v>
      </c>
      <c r="BP74" s="241" t="e">
        <f t="shared" si="46"/>
        <v>#REF!</v>
      </c>
      <c r="BQ74" s="241" t="e">
        <f t="shared" si="46"/>
        <v>#REF!</v>
      </c>
    </row>
    <row r="75" spans="2:69">
      <c r="B75" s="94"/>
      <c r="C75" s="167"/>
      <c r="D75" s="220" t="e">
        <f>Assumption!#REF!</f>
        <v>#REF!</v>
      </c>
      <c r="E75" s="220" t="s">
        <v>1253</v>
      </c>
      <c r="F75" s="222" t="e">
        <f>Assumption!#REF!</f>
        <v>#REF!</v>
      </c>
      <c r="G75" s="221" t="e">
        <f>Assumption!#REF!/화폐단위</f>
        <v>#REF!</v>
      </c>
      <c r="H75" s="7" t="e">
        <f t="shared" si="38"/>
        <v>#N/A</v>
      </c>
      <c r="I75" s="241" t="e">
        <f t="shared" si="39"/>
        <v>#REF!</v>
      </c>
      <c r="J75" s="241" t="e">
        <f t="shared" ref="J75:AO75" si="47">J$34*($F75/(J$3-I$3))</f>
        <v>#REF!</v>
      </c>
      <c r="K75" s="241" t="e">
        <f t="shared" si="47"/>
        <v>#REF!</v>
      </c>
      <c r="L75" s="241" t="e">
        <f t="shared" si="47"/>
        <v>#REF!</v>
      </c>
      <c r="M75" s="241" t="e">
        <f t="shared" si="47"/>
        <v>#REF!</v>
      </c>
      <c r="N75" s="241" t="e">
        <f t="shared" si="47"/>
        <v>#REF!</v>
      </c>
      <c r="O75" s="241" t="e">
        <f t="shared" si="47"/>
        <v>#REF!</v>
      </c>
      <c r="P75" s="241" t="e">
        <f t="shared" si="47"/>
        <v>#REF!</v>
      </c>
      <c r="Q75" s="241" t="e">
        <f t="shared" si="47"/>
        <v>#REF!</v>
      </c>
      <c r="R75" s="241" t="e">
        <f t="shared" si="47"/>
        <v>#REF!</v>
      </c>
      <c r="S75" s="241" t="e">
        <f t="shared" si="47"/>
        <v>#REF!</v>
      </c>
      <c r="T75" s="241" t="e">
        <f t="shared" si="47"/>
        <v>#REF!</v>
      </c>
      <c r="U75" s="241" t="e">
        <f t="shared" si="47"/>
        <v>#REF!</v>
      </c>
      <c r="V75" s="241" t="e">
        <f t="shared" si="47"/>
        <v>#REF!</v>
      </c>
      <c r="W75" s="241" t="e">
        <f t="shared" si="47"/>
        <v>#REF!</v>
      </c>
      <c r="X75" s="241" t="e">
        <f t="shared" si="47"/>
        <v>#REF!</v>
      </c>
      <c r="Y75" s="241" t="e">
        <f t="shared" si="47"/>
        <v>#REF!</v>
      </c>
      <c r="Z75" s="241" t="e">
        <f t="shared" si="47"/>
        <v>#REF!</v>
      </c>
      <c r="AA75" s="241" t="e">
        <f t="shared" si="47"/>
        <v>#REF!</v>
      </c>
      <c r="AB75" s="241" t="e">
        <f t="shared" si="47"/>
        <v>#REF!</v>
      </c>
      <c r="AC75" s="241" t="e">
        <f t="shared" si="47"/>
        <v>#REF!</v>
      </c>
      <c r="AD75" s="241" t="e">
        <f t="shared" si="47"/>
        <v>#REF!</v>
      </c>
      <c r="AE75" s="241" t="e">
        <f t="shared" si="47"/>
        <v>#REF!</v>
      </c>
      <c r="AF75" s="241" t="e">
        <f t="shared" si="47"/>
        <v>#REF!</v>
      </c>
      <c r="AG75" s="241" t="e">
        <f t="shared" si="47"/>
        <v>#REF!</v>
      </c>
      <c r="AH75" s="241" t="e">
        <f t="shared" si="47"/>
        <v>#REF!</v>
      </c>
      <c r="AI75" s="241" t="e">
        <f t="shared" si="47"/>
        <v>#REF!</v>
      </c>
      <c r="AJ75" s="241" t="e">
        <f t="shared" si="47"/>
        <v>#REF!</v>
      </c>
      <c r="AK75" s="241" t="e">
        <f t="shared" si="47"/>
        <v>#REF!</v>
      </c>
      <c r="AL75" s="241" t="e">
        <f t="shared" si="47"/>
        <v>#REF!</v>
      </c>
      <c r="AM75" s="241" t="e">
        <f t="shared" si="47"/>
        <v>#REF!</v>
      </c>
      <c r="AN75" s="241" t="e">
        <f t="shared" si="47"/>
        <v>#REF!</v>
      </c>
      <c r="AO75" s="241" t="e">
        <f t="shared" si="47"/>
        <v>#REF!</v>
      </c>
      <c r="AP75" s="241" t="e">
        <f t="shared" ref="AP75:BQ75" si="48">AP$34*($F75/(AP$3-AO$3))</f>
        <v>#REF!</v>
      </c>
      <c r="AQ75" s="241" t="e">
        <f t="shared" si="48"/>
        <v>#REF!</v>
      </c>
      <c r="AR75" s="241" t="e">
        <f t="shared" si="48"/>
        <v>#REF!</v>
      </c>
      <c r="AS75" s="241" t="e">
        <f t="shared" si="48"/>
        <v>#REF!</v>
      </c>
      <c r="AT75" s="241" t="e">
        <f t="shared" si="48"/>
        <v>#REF!</v>
      </c>
      <c r="AU75" s="241" t="e">
        <f t="shared" si="48"/>
        <v>#REF!</v>
      </c>
      <c r="AV75" s="241" t="e">
        <f t="shared" si="48"/>
        <v>#REF!</v>
      </c>
      <c r="AW75" s="241" t="e">
        <f t="shared" si="48"/>
        <v>#REF!</v>
      </c>
      <c r="AX75" s="241" t="e">
        <f t="shared" si="48"/>
        <v>#REF!</v>
      </c>
      <c r="AY75" s="241" t="e">
        <f t="shared" si="48"/>
        <v>#REF!</v>
      </c>
      <c r="AZ75" s="241" t="e">
        <f t="shared" si="48"/>
        <v>#REF!</v>
      </c>
      <c r="BA75" s="241" t="e">
        <f t="shared" si="48"/>
        <v>#REF!</v>
      </c>
      <c r="BB75" s="241" t="e">
        <f t="shared" si="48"/>
        <v>#REF!</v>
      </c>
      <c r="BC75" s="241" t="e">
        <f t="shared" si="48"/>
        <v>#REF!</v>
      </c>
      <c r="BD75" s="241" t="e">
        <f t="shared" si="48"/>
        <v>#REF!</v>
      </c>
      <c r="BE75" s="241" t="e">
        <f t="shared" si="48"/>
        <v>#REF!</v>
      </c>
      <c r="BF75" s="241" t="e">
        <f t="shared" si="48"/>
        <v>#REF!</v>
      </c>
      <c r="BG75" s="241" t="e">
        <f t="shared" si="48"/>
        <v>#REF!</v>
      </c>
      <c r="BH75" s="241" t="e">
        <f t="shared" si="48"/>
        <v>#REF!</v>
      </c>
      <c r="BI75" s="241" t="e">
        <f t="shared" si="48"/>
        <v>#REF!</v>
      </c>
      <c r="BJ75" s="241" t="e">
        <f t="shared" si="48"/>
        <v>#REF!</v>
      </c>
      <c r="BK75" s="241" t="e">
        <f t="shared" si="48"/>
        <v>#REF!</v>
      </c>
      <c r="BL75" s="241" t="e">
        <f t="shared" si="48"/>
        <v>#REF!</v>
      </c>
      <c r="BM75" s="241" t="e">
        <f t="shared" si="48"/>
        <v>#REF!</v>
      </c>
      <c r="BN75" s="241" t="e">
        <f t="shared" si="48"/>
        <v>#REF!</v>
      </c>
      <c r="BO75" s="241" t="e">
        <f t="shared" si="48"/>
        <v>#REF!</v>
      </c>
      <c r="BP75" s="241" t="e">
        <f t="shared" si="48"/>
        <v>#REF!</v>
      </c>
      <c r="BQ75" s="241" t="e">
        <f t="shared" si="48"/>
        <v>#REF!</v>
      </c>
    </row>
    <row r="76" spans="2:69">
      <c r="B76" s="94"/>
      <c r="C76" s="167"/>
      <c r="D76" s="220" t="e">
        <f>Assumption!#REF!</f>
        <v>#REF!</v>
      </c>
      <c r="E76" s="220" t="s">
        <v>1242</v>
      </c>
      <c r="F76" s="222" t="e">
        <f>Assumption!#REF!</f>
        <v>#REF!</v>
      </c>
      <c r="G76" s="221" t="e">
        <f>Assumption!#REF!/화폐단위</f>
        <v>#REF!</v>
      </c>
      <c r="H76" s="7" t="e">
        <f t="shared" si="38"/>
        <v>#N/A</v>
      </c>
      <c r="I76" s="241" t="e">
        <f t="shared" si="39"/>
        <v>#REF!</v>
      </c>
      <c r="J76" s="241" t="e">
        <f>J$67*($F76/(J$3-I$3))</f>
        <v>#REF!</v>
      </c>
      <c r="K76" s="241" t="e">
        <f t="shared" ref="K76:BQ76" si="49">K$67*($F76/(K$3-J$3))</f>
        <v>#REF!</v>
      </c>
      <c r="L76" s="241" t="e">
        <f t="shared" si="49"/>
        <v>#REF!</v>
      </c>
      <c r="M76" s="241" t="e">
        <f t="shared" si="49"/>
        <v>#REF!</v>
      </c>
      <c r="N76" s="241" t="e">
        <f t="shared" si="49"/>
        <v>#REF!</v>
      </c>
      <c r="O76" s="241" t="e">
        <f t="shared" si="49"/>
        <v>#REF!</v>
      </c>
      <c r="P76" s="241" t="e">
        <f t="shared" si="49"/>
        <v>#REF!</v>
      </c>
      <c r="Q76" s="241" t="e">
        <f t="shared" si="49"/>
        <v>#REF!</v>
      </c>
      <c r="R76" s="241" t="e">
        <f t="shared" si="49"/>
        <v>#REF!</v>
      </c>
      <c r="S76" s="241" t="e">
        <f t="shared" si="49"/>
        <v>#REF!</v>
      </c>
      <c r="T76" s="241" t="e">
        <f t="shared" si="49"/>
        <v>#REF!</v>
      </c>
      <c r="U76" s="241" t="e">
        <f t="shared" si="49"/>
        <v>#REF!</v>
      </c>
      <c r="V76" s="241" t="e">
        <f t="shared" si="49"/>
        <v>#REF!</v>
      </c>
      <c r="W76" s="241" t="e">
        <f t="shared" si="49"/>
        <v>#REF!</v>
      </c>
      <c r="X76" s="241" t="e">
        <f t="shared" si="49"/>
        <v>#REF!</v>
      </c>
      <c r="Y76" s="241" t="e">
        <f t="shared" si="49"/>
        <v>#REF!</v>
      </c>
      <c r="Z76" s="241" t="e">
        <f t="shared" si="49"/>
        <v>#REF!</v>
      </c>
      <c r="AA76" s="241" t="e">
        <f t="shared" si="49"/>
        <v>#REF!</v>
      </c>
      <c r="AB76" s="241" t="e">
        <f t="shared" si="49"/>
        <v>#REF!</v>
      </c>
      <c r="AC76" s="241" t="e">
        <f t="shared" si="49"/>
        <v>#REF!</v>
      </c>
      <c r="AD76" s="241" t="e">
        <f t="shared" si="49"/>
        <v>#REF!</v>
      </c>
      <c r="AE76" s="241" t="e">
        <f t="shared" si="49"/>
        <v>#REF!</v>
      </c>
      <c r="AF76" s="241" t="e">
        <f t="shared" si="49"/>
        <v>#REF!</v>
      </c>
      <c r="AG76" s="241" t="e">
        <f t="shared" si="49"/>
        <v>#REF!</v>
      </c>
      <c r="AH76" s="241" t="e">
        <f t="shared" si="49"/>
        <v>#REF!</v>
      </c>
      <c r="AI76" s="241" t="e">
        <f t="shared" si="49"/>
        <v>#REF!</v>
      </c>
      <c r="AJ76" s="241" t="e">
        <f t="shared" si="49"/>
        <v>#REF!</v>
      </c>
      <c r="AK76" s="241" t="e">
        <f t="shared" si="49"/>
        <v>#REF!</v>
      </c>
      <c r="AL76" s="241" t="e">
        <f t="shared" si="49"/>
        <v>#REF!</v>
      </c>
      <c r="AM76" s="241" t="e">
        <f t="shared" si="49"/>
        <v>#REF!</v>
      </c>
      <c r="AN76" s="241" t="e">
        <f t="shared" si="49"/>
        <v>#REF!</v>
      </c>
      <c r="AO76" s="241" t="e">
        <f t="shared" si="49"/>
        <v>#REF!</v>
      </c>
      <c r="AP76" s="241" t="e">
        <f t="shared" si="49"/>
        <v>#REF!</v>
      </c>
      <c r="AQ76" s="241" t="e">
        <f t="shared" si="49"/>
        <v>#REF!</v>
      </c>
      <c r="AR76" s="241" t="e">
        <f t="shared" si="49"/>
        <v>#REF!</v>
      </c>
      <c r="AS76" s="241" t="e">
        <f t="shared" si="49"/>
        <v>#REF!</v>
      </c>
      <c r="AT76" s="241" t="e">
        <f t="shared" si="49"/>
        <v>#REF!</v>
      </c>
      <c r="AU76" s="241" t="e">
        <f t="shared" si="49"/>
        <v>#REF!</v>
      </c>
      <c r="AV76" s="241" t="e">
        <f t="shared" si="49"/>
        <v>#REF!</v>
      </c>
      <c r="AW76" s="241" t="e">
        <f t="shared" si="49"/>
        <v>#REF!</v>
      </c>
      <c r="AX76" s="241" t="e">
        <f t="shared" si="49"/>
        <v>#REF!</v>
      </c>
      <c r="AY76" s="241" t="e">
        <f t="shared" si="49"/>
        <v>#REF!</v>
      </c>
      <c r="AZ76" s="241" t="e">
        <f t="shared" si="49"/>
        <v>#REF!</v>
      </c>
      <c r="BA76" s="241" t="e">
        <f t="shared" si="49"/>
        <v>#REF!</v>
      </c>
      <c r="BB76" s="241" t="e">
        <f t="shared" si="49"/>
        <v>#REF!</v>
      </c>
      <c r="BC76" s="241" t="e">
        <f t="shared" si="49"/>
        <v>#REF!</v>
      </c>
      <c r="BD76" s="241" t="e">
        <f t="shared" si="49"/>
        <v>#REF!</v>
      </c>
      <c r="BE76" s="241" t="e">
        <f t="shared" si="49"/>
        <v>#REF!</v>
      </c>
      <c r="BF76" s="241" t="e">
        <f t="shared" si="49"/>
        <v>#REF!</v>
      </c>
      <c r="BG76" s="241" t="e">
        <f t="shared" si="49"/>
        <v>#REF!</v>
      </c>
      <c r="BH76" s="241" t="e">
        <f t="shared" si="49"/>
        <v>#REF!</v>
      </c>
      <c r="BI76" s="241" t="e">
        <f t="shared" si="49"/>
        <v>#REF!</v>
      </c>
      <c r="BJ76" s="241" t="e">
        <f t="shared" si="49"/>
        <v>#REF!</v>
      </c>
      <c r="BK76" s="241" t="e">
        <f t="shared" si="49"/>
        <v>#REF!</v>
      </c>
      <c r="BL76" s="241" t="e">
        <f t="shared" si="49"/>
        <v>#REF!</v>
      </c>
      <c r="BM76" s="241" t="e">
        <f t="shared" si="49"/>
        <v>#REF!</v>
      </c>
      <c r="BN76" s="241" t="e">
        <f t="shared" si="49"/>
        <v>#REF!</v>
      </c>
      <c r="BO76" s="241" t="e">
        <f t="shared" si="49"/>
        <v>#REF!</v>
      </c>
      <c r="BP76" s="241" t="e">
        <f t="shared" si="49"/>
        <v>#REF!</v>
      </c>
      <c r="BQ76" s="241" t="e">
        <f t="shared" si="49"/>
        <v>#REF!</v>
      </c>
    </row>
    <row r="77" spans="2:69">
      <c r="B77" s="94"/>
      <c r="C77" s="167"/>
      <c r="D77" s="220" t="e">
        <f>Assumption!#REF!</f>
        <v>#REF!</v>
      </c>
      <c r="E77" s="220" t="s">
        <v>1252</v>
      </c>
      <c r="F77" s="222" t="e">
        <f>Assumption!#REF!</f>
        <v>#REF!</v>
      </c>
      <c r="G77" s="221" t="e">
        <f>Assumption!#REF!/화폐단위</f>
        <v>#REF!</v>
      </c>
      <c r="H77" s="7" t="e">
        <f t="shared" si="38"/>
        <v>#N/A</v>
      </c>
      <c r="I77" s="241" t="e">
        <f t="shared" si="39"/>
        <v>#REF!</v>
      </c>
      <c r="J77" s="241" t="e">
        <f t="shared" ref="J77:AO77" si="50">J$29*($F77/(J$3-I$3))</f>
        <v>#REF!</v>
      </c>
      <c r="K77" s="241" t="e">
        <f t="shared" si="50"/>
        <v>#REF!</v>
      </c>
      <c r="L77" s="241" t="e">
        <f t="shared" si="50"/>
        <v>#REF!</v>
      </c>
      <c r="M77" s="241" t="e">
        <f t="shared" si="50"/>
        <v>#REF!</v>
      </c>
      <c r="N77" s="241" t="e">
        <f t="shared" si="50"/>
        <v>#REF!</v>
      </c>
      <c r="O77" s="241" t="e">
        <f t="shared" si="50"/>
        <v>#REF!</v>
      </c>
      <c r="P77" s="241" t="e">
        <f t="shared" si="50"/>
        <v>#REF!</v>
      </c>
      <c r="Q77" s="241" t="e">
        <f t="shared" si="50"/>
        <v>#REF!</v>
      </c>
      <c r="R77" s="241" t="e">
        <f t="shared" si="50"/>
        <v>#REF!</v>
      </c>
      <c r="S77" s="241" t="e">
        <f t="shared" si="50"/>
        <v>#REF!</v>
      </c>
      <c r="T77" s="241" t="e">
        <f t="shared" si="50"/>
        <v>#REF!</v>
      </c>
      <c r="U77" s="241" t="e">
        <f t="shared" si="50"/>
        <v>#REF!</v>
      </c>
      <c r="V77" s="241" t="e">
        <f t="shared" si="50"/>
        <v>#REF!</v>
      </c>
      <c r="W77" s="241" t="e">
        <f t="shared" si="50"/>
        <v>#REF!</v>
      </c>
      <c r="X77" s="241" t="e">
        <f t="shared" si="50"/>
        <v>#REF!</v>
      </c>
      <c r="Y77" s="241" t="e">
        <f t="shared" si="50"/>
        <v>#REF!</v>
      </c>
      <c r="Z77" s="241" t="e">
        <f t="shared" si="50"/>
        <v>#REF!</v>
      </c>
      <c r="AA77" s="241" t="e">
        <f t="shared" si="50"/>
        <v>#REF!</v>
      </c>
      <c r="AB77" s="241" t="e">
        <f t="shared" si="50"/>
        <v>#REF!</v>
      </c>
      <c r="AC77" s="241" t="e">
        <f t="shared" si="50"/>
        <v>#REF!</v>
      </c>
      <c r="AD77" s="241" t="e">
        <f t="shared" si="50"/>
        <v>#REF!</v>
      </c>
      <c r="AE77" s="241" t="e">
        <f t="shared" si="50"/>
        <v>#REF!</v>
      </c>
      <c r="AF77" s="241" t="e">
        <f t="shared" si="50"/>
        <v>#REF!</v>
      </c>
      <c r="AG77" s="241" t="e">
        <f t="shared" si="50"/>
        <v>#REF!</v>
      </c>
      <c r="AH77" s="241" t="e">
        <f t="shared" si="50"/>
        <v>#REF!</v>
      </c>
      <c r="AI77" s="241" t="e">
        <f t="shared" si="50"/>
        <v>#REF!</v>
      </c>
      <c r="AJ77" s="241" t="e">
        <f t="shared" si="50"/>
        <v>#REF!</v>
      </c>
      <c r="AK77" s="241" t="e">
        <f t="shared" si="50"/>
        <v>#REF!</v>
      </c>
      <c r="AL77" s="241" t="e">
        <f t="shared" si="50"/>
        <v>#REF!</v>
      </c>
      <c r="AM77" s="241" t="e">
        <f t="shared" si="50"/>
        <v>#REF!</v>
      </c>
      <c r="AN77" s="241" t="e">
        <f t="shared" si="50"/>
        <v>#REF!</v>
      </c>
      <c r="AO77" s="241" t="e">
        <f t="shared" si="50"/>
        <v>#REF!</v>
      </c>
      <c r="AP77" s="241" t="e">
        <f t="shared" ref="AP77:BQ77" si="51">AP$29*($F77/(AP$3-AO$3))</f>
        <v>#REF!</v>
      </c>
      <c r="AQ77" s="241" t="e">
        <f t="shared" si="51"/>
        <v>#REF!</v>
      </c>
      <c r="AR77" s="241" t="e">
        <f t="shared" si="51"/>
        <v>#REF!</v>
      </c>
      <c r="AS77" s="241" t="e">
        <f t="shared" si="51"/>
        <v>#REF!</v>
      </c>
      <c r="AT77" s="241" t="e">
        <f t="shared" si="51"/>
        <v>#REF!</v>
      </c>
      <c r="AU77" s="241" t="e">
        <f t="shared" si="51"/>
        <v>#REF!</v>
      </c>
      <c r="AV77" s="241" t="e">
        <f t="shared" si="51"/>
        <v>#REF!</v>
      </c>
      <c r="AW77" s="241" t="e">
        <f t="shared" si="51"/>
        <v>#REF!</v>
      </c>
      <c r="AX77" s="241" t="e">
        <f t="shared" si="51"/>
        <v>#REF!</v>
      </c>
      <c r="AY77" s="241" t="e">
        <f t="shared" si="51"/>
        <v>#REF!</v>
      </c>
      <c r="AZ77" s="241" t="e">
        <f t="shared" si="51"/>
        <v>#REF!</v>
      </c>
      <c r="BA77" s="241" t="e">
        <f t="shared" si="51"/>
        <v>#REF!</v>
      </c>
      <c r="BB77" s="241" t="e">
        <f t="shared" si="51"/>
        <v>#REF!</v>
      </c>
      <c r="BC77" s="241" t="e">
        <f t="shared" si="51"/>
        <v>#REF!</v>
      </c>
      <c r="BD77" s="241" t="e">
        <f t="shared" si="51"/>
        <v>#REF!</v>
      </c>
      <c r="BE77" s="241" t="e">
        <f t="shared" si="51"/>
        <v>#REF!</v>
      </c>
      <c r="BF77" s="241" t="e">
        <f t="shared" si="51"/>
        <v>#REF!</v>
      </c>
      <c r="BG77" s="241" t="e">
        <f t="shared" si="51"/>
        <v>#REF!</v>
      </c>
      <c r="BH77" s="241" t="e">
        <f t="shared" si="51"/>
        <v>#REF!</v>
      </c>
      <c r="BI77" s="241" t="e">
        <f t="shared" si="51"/>
        <v>#REF!</v>
      </c>
      <c r="BJ77" s="241" t="e">
        <f t="shared" si="51"/>
        <v>#REF!</v>
      </c>
      <c r="BK77" s="241" t="e">
        <f t="shared" si="51"/>
        <v>#REF!</v>
      </c>
      <c r="BL77" s="241" t="e">
        <f t="shared" si="51"/>
        <v>#REF!</v>
      </c>
      <c r="BM77" s="241" t="e">
        <f t="shared" si="51"/>
        <v>#REF!</v>
      </c>
      <c r="BN77" s="241" t="e">
        <f t="shared" si="51"/>
        <v>#REF!</v>
      </c>
      <c r="BO77" s="241" t="e">
        <f t="shared" si="51"/>
        <v>#REF!</v>
      </c>
      <c r="BP77" s="241" t="e">
        <f t="shared" si="51"/>
        <v>#REF!</v>
      </c>
      <c r="BQ77" s="241" t="e">
        <f t="shared" si="51"/>
        <v>#REF!</v>
      </c>
    </row>
    <row r="78" spans="2:69">
      <c r="B78" s="94"/>
      <c r="C78" s="167"/>
      <c r="D78" s="220" t="e">
        <f>Assumption!#REF!</f>
        <v>#REF!</v>
      </c>
      <c r="E78" s="220" t="s">
        <v>1252</v>
      </c>
      <c r="F78" s="222" t="e">
        <f>Assumption!#REF!</f>
        <v>#REF!</v>
      </c>
      <c r="G78" s="221" t="e">
        <f>Assumption!#REF!/화폐단위</f>
        <v>#REF!</v>
      </c>
      <c r="H78" s="7" t="e">
        <f t="shared" si="38"/>
        <v>#N/A</v>
      </c>
      <c r="I78" s="241" t="e">
        <f t="shared" si="39"/>
        <v>#REF!</v>
      </c>
      <c r="J78" s="241" t="e">
        <f t="shared" ref="J78:AO78" si="52">J$29*($F78/(J$3-I$3))</f>
        <v>#REF!</v>
      </c>
      <c r="K78" s="241" t="e">
        <f t="shared" si="52"/>
        <v>#REF!</v>
      </c>
      <c r="L78" s="241" t="e">
        <f t="shared" si="52"/>
        <v>#REF!</v>
      </c>
      <c r="M78" s="241" t="e">
        <f t="shared" si="52"/>
        <v>#REF!</v>
      </c>
      <c r="N78" s="241" t="e">
        <f t="shared" si="52"/>
        <v>#REF!</v>
      </c>
      <c r="O78" s="241" t="e">
        <f t="shared" si="52"/>
        <v>#REF!</v>
      </c>
      <c r="P78" s="241" t="e">
        <f t="shared" si="52"/>
        <v>#REF!</v>
      </c>
      <c r="Q78" s="241" t="e">
        <f t="shared" si="52"/>
        <v>#REF!</v>
      </c>
      <c r="R78" s="241" t="e">
        <f t="shared" si="52"/>
        <v>#REF!</v>
      </c>
      <c r="S78" s="241" t="e">
        <f t="shared" si="52"/>
        <v>#REF!</v>
      </c>
      <c r="T78" s="241" t="e">
        <f t="shared" si="52"/>
        <v>#REF!</v>
      </c>
      <c r="U78" s="241" t="e">
        <f t="shared" si="52"/>
        <v>#REF!</v>
      </c>
      <c r="V78" s="241" t="e">
        <f t="shared" si="52"/>
        <v>#REF!</v>
      </c>
      <c r="W78" s="241" t="e">
        <f t="shared" si="52"/>
        <v>#REF!</v>
      </c>
      <c r="X78" s="241" t="e">
        <f t="shared" si="52"/>
        <v>#REF!</v>
      </c>
      <c r="Y78" s="241" t="e">
        <f t="shared" si="52"/>
        <v>#REF!</v>
      </c>
      <c r="Z78" s="241" t="e">
        <f t="shared" si="52"/>
        <v>#REF!</v>
      </c>
      <c r="AA78" s="241" t="e">
        <f t="shared" si="52"/>
        <v>#REF!</v>
      </c>
      <c r="AB78" s="241" t="e">
        <f t="shared" si="52"/>
        <v>#REF!</v>
      </c>
      <c r="AC78" s="241" t="e">
        <f t="shared" si="52"/>
        <v>#REF!</v>
      </c>
      <c r="AD78" s="241" t="e">
        <f t="shared" si="52"/>
        <v>#REF!</v>
      </c>
      <c r="AE78" s="241" t="e">
        <f t="shared" si="52"/>
        <v>#REF!</v>
      </c>
      <c r="AF78" s="241" t="e">
        <f t="shared" si="52"/>
        <v>#REF!</v>
      </c>
      <c r="AG78" s="241" t="e">
        <f t="shared" si="52"/>
        <v>#REF!</v>
      </c>
      <c r="AH78" s="241" t="e">
        <f t="shared" si="52"/>
        <v>#REF!</v>
      </c>
      <c r="AI78" s="241" t="e">
        <f t="shared" si="52"/>
        <v>#REF!</v>
      </c>
      <c r="AJ78" s="241" t="e">
        <f t="shared" si="52"/>
        <v>#REF!</v>
      </c>
      <c r="AK78" s="241" t="e">
        <f t="shared" si="52"/>
        <v>#REF!</v>
      </c>
      <c r="AL78" s="241" t="e">
        <f t="shared" si="52"/>
        <v>#REF!</v>
      </c>
      <c r="AM78" s="241" t="e">
        <f t="shared" si="52"/>
        <v>#REF!</v>
      </c>
      <c r="AN78" s="241" t="e">
        <f t="shared" si="52"/>
        <v>#REF!</v>
      </c>
      <c r="AO78" s="241" t="e">
        <f t="shared" si="52"/>
        <v>#REF!</v>
      </c>
      <c r="AP78" s="241" t="e">
        <f t="shared" ref="AP78:BQ78" si="53">AP$29*($F78/(AP$3-AO$3))</f>
        <v>#REF!</v>
      </c>
      <c r="AQ78" s="241" t="e">
        <f t="shared" si="53"/>
        <v>#REF!</v>
      </c>
      <c r="AR78" s="241" t="e">
        <f t="shared" si="53"/>
        <v>#REF!</v>
      </c>
      <c r="AS78" s="241" t="e">
        <f t="shared" si="53"/>
        <v>#REF!</v>
      </c>
      <c r="AT78" s="241" t="e">
        <f t="shared" si="53"/>
        <v>#REF!</v>
      </c>
      <c r="AU78" s="241" t="e">
        <f t="shared" si="53"/>
        <v>#REF!</v>
      </c>
      <c r="AV78" s="241" t="e">
        <f t="shared" si="53"/>
        <v>#REF!</v>
      </c>
      <c r="AW78" s="241" t="e">
        <f t="shared" si="53"/>
        <v>#REF!</v>
      </c>
      <c r="AX78" s="241" t="e">
        <f t="shared" si="53"/>
        <v>#REF!</v>
      </c>
      <c r="AY78" s="241" t="e">
        <f t="shared" si="53"/>
        <v>#REF!</v>
      </c>
      <c r="AZ78" s="241" t="e">
        <f t="shared" si="53"/>
        <v>#REF!</v>
      </c>
      <c r="BA78" s="241" t="e">
        <f t="shared" si="53"/>
        <v>#REF!</v>
      </c>
      <c r="BB78" s="241" t="e">
        <f t="shared" si="53"/>
        <v>#REF!</v>
      </c>
      <c r="BC78" s="241" t="e">
        <f t="shared" si="53"/>
        <v>#REF!</v>
      </c>
      <c r="BD78" s="241" t="e">
        <f t="shared" si="53"/>
        <v>#REF!</v>
      </c>
      <c r="BE78" s="241" t="e">
        <f t="shared" si="53"/>
        <v>#REF!</v>
      </c>
      <c r="BF78" s="241" t="e">
        <f t="shared" si="53"/>
        <v>#REF!</v>
      </c>
      <c r="BG78" s="241" t="e">
        <f t="shared" si="53"/>
        <v>#REF!</v>
      </c>
      <c r="BH78" s="241" t="e">
        <f t="shared" si="53"/>
        <v>#REF!</v>
      </c>
      <c r="BI78" s="241" t="e">
        <f t="shared" si="53"/>
        <v>#REF!</v>
      </c>
      <c r="BJ78" s="241" t="e">
        <f t="shared" si="53"/>
        <v>#REF!</v>
      </c>
      <c r="BK78" s="241" t="e">
        <f t="shared" si="53"/>
        <v>#REF!</v>
      </c>
      <c r="BL78" s="241" t="e">
        <f t="shared" si="53"/>
        <v>#REF!</v>
      </c>
      <c r="BM78" s="241" t="e">
        <f t="shared" si="53"/>
        <v>#REF!</v>
      </c>
      <c r="BN78" s="241" t="e">
        <f t="shared" si="53"/>
        <v>#REF!</v>
      </c>
      <c r="BO78" s="241" t="e">
        <f t="shared" si="53"/>
        <v>#REF!</v>
      </c>
      <c r="BP78" s="241" t="e">
        <f t="shared" si="53"/>
        <v>#REF!</v>
      </c>
      <c r="BQ78" s="241" t="e">
        <f t="shared" si="53"/>
        <v>#REF!</v>
      </c>
    </row>
    <row r="79" spans="2:69">
      <c r="B79" s="94"/>
      <c r="C79" s="167"/>
      <c r="D79" s="220" t="s">
        <v>53</v>
      </c>
      <c r="E79" s="220"/>
      <c r="F79" s="221"/>
      <c r="G79" s="221"/>
      <c r="H79" s="241" t="e">
        <f>SUM(H71:H74)-SUM(H75:H78)</f>
        <v>#N/A</v>
      </c>
      <c r="I79" s="241" t="e">
        <f>SUM(I71:I74)-SUM(I75:I78)</f>
        <v>#REF!</v>
      </c>
      <c r="J79" s="241" t="e">
        <f t="shared" ref="J79:BQ79" si="54">SUM(J71:J74)-SUM(J75:J78)</f>
        <v>#REF!</v>
      </c>
      <c r="K79" s="241" t="e">
        <f t="shared" si="54"/>
        <v>#REF!</v>
      </c>
      <c r="L79" s="241" t="e">
        <f t="shared" si="54"/>
        <v>#REF!</v>
      </c>
      <c r="M79" s="241" t="e">
        <f t="shared" si="54"/>
        <v>#REF!</v>
      </c>
      <c r="N79" s="241" t="e">
        <f t="shared" si="54"/>
        <v>#REF!</v>
      </c>
      <c r="O79" s="241" t="e">
        <f t="shared" si="54"/>
        <v>#REF!</v>
      </c>
      <c r="P79" s="241" t="e">
        <f t="shared" si="54"/>
        <v>#REF!</v>
      </c>
      <c r="Q79" s="241" t="e">
        <f t="shared" si="54"/>
        <v>#REF!</v>
      </c>
      <c r="R79" s="241" t="e">
        <f t="shared" si="54"/>
        <v>#REF!</v>
      </c>
      <c r="S79" s="241" t="e">
        <f t="shared" si="54"/>
        <v>#REF!</v>
      </c>
      <c r="T79" s="241" t="e">
        <f t="shared" si="54"/>
        <v>#REF!</v>
      </c>
      <c r="U79" s="241" t="e">
        <f t="shared" si="54"/>
        <v>#REF!</v>
      </c>
      <c r="V79" s="241" t="e">
        <f t="shared" si="54"/>
        <v>#REF!</v>
      </c>
      <c r="W79" s="241" t="e">
        <f t="shared" si="54"/>
        <v>#REF!</v>
      </c>
      <c r="X79" s="241" t="e">
        <f t="shared" si="54"/>
        <v>#REF!</v>
      </c>
      <c r="Y79" s="241" t="e">
        <f t="shared" si="54"/>
        <v>#REF!</v>
      </c>
      <c r="Z79" s="241" t="e">
        <f t="shared" si="54"/>
        <v>#REF!</v>
      </c>
      <c r="AA79" s="241" t="e">
        <f t="shared" si="54"/>
        <v>#REF!</v>
      </c>
      <c r="AB79" s="241" t="e">
        <f t="shared" si="54"/>
        <v>#REF!</v>
      </c>
      <c r="AC79" s="241" t="e">
        <f t="shared" si="54"/>
        <v>#REF!</v>
      </c>
      <c r="AD79" s="241" t="e">
        <f t="shared" si="54"/>
        <v>#REF!</v>
      </c>
      <c r="AE79" s="241" t="e">
        <f t="shared" si="54"/>
        <v>#REF!</v>
      </c>
      <c r="AF79" s="241" t="e">
        <f t="shared" si="54"/>
        <v>#REF!</v>
      </c>
      <c r="AG79" s="241" t="e">
        <f t="shared" si="54"/>
        <v>#REF!</v>
      </c>
      <c r="AH79" s="241" t="e">
        <f t="shared" si="54"/>
        <v>#REF!</v>
      </c>
      <c r="AI79" s="241" t="e">
        <f t="shared" si="54"/>
        <v>#REF!</v>
      </c>
      <c r="AJ79" s="241" t="e">
        <f t="shared" si="54"/>
        <v>#REF!</v>
      </c>
      <c r="AK79" s="241" t="e">
        <f t="shared" si="54"/>
        <v>#REF!</v>
      </c>
      <c r="AL79" s="241" t="e">
        <f t="shared" si="54"/>
        <v>#REF!</v>
      </c>
      <c r="AM79" s="241" t="e">
        <f t="shared" si="54"/>
        <v>#REF!</v>
      </c>
      <c r="AN79" s="241" t="e">
        <f t="shared" si="54"/>
        <v>#REF!</v>
      </c>
      <c r="AO79" s="241" t="e">
        <f t="shared" si="54"/>
        <v>#REF!</v>
      </c>
      <c r="AP79" s="241" t="e">
        <f t="shared" si="54"/>
        <v>#REF!</v>
      </c>
      <c r="AQ79" s="241" t="e">
        <f t="shared" si="54"/>
        <v>#REF!</v>
      </c>
      <c r="AR79" s="241" t="e">
        <f t="shared" si="54"/>
        <v>#REF!</v>
      </c>
      <c r="AS79" s="241" t="e">
        <f t="shared" si="54"/>
        <v>#REF!</v>
      </c>
      <c r="AT79" s="241" t="e">
        <f t="shared" si="54"/>
        <v>#REF!</v>
      </c>
      <c r="AU79" s="241" t="e">
        <f t="shared" si="54"/>
        <v>#REF!</v>
      </c>
      <c r="AV79" s="241" t="e">
        <f t="shared" si="54"/>
        <v>#REF!</v>
      </c>
      <c r="AW79" s="241" t="e">
        <f t="shared" si="54"/>
        <v>#REF!</v>
      </c>
      <c r="AX79" s="241" t="e">
        <f t="shared" si="54"/>
        <v>#REF!</v>
      </c>
      <c r="AY79" s="241" t="e">
        <f t="shared" si="54"/>
        <v>#REF!</v>
      </c>
      <c r="AZ79" s="241" t="e">
        <f t="shared" si="54"/>
        <v>#REF!</v>
      </c>
      <c r="BA79" s="241" t="e">
        <f t="shared" si="54"/>
        <v>#REF!</v>
      </c>
      <c r="BB79" s="241" t="e">
        <f t="shared" si="54"/>
        <v>#REF!</v>
      </c>
      <c r="BC79" s="241" t="e">
        <f t="shared" si="54"/>
        <v>#REF!</v>
      </c>
      <c r="BD79" s="241" t="e">
        <f t="shared" si="54"/>
        <v>#REF!</v>
      </c>
      <c r="BE79" s="241" t="e">
        <f t="shared" si="54"/>
        <v>#REF!</v>
      </c>
      <c r="BF79" s="241" t="e">
        <f t="shared" si="54"/>
        <v>#REF!</v>
      </c>
      <c r="BG79" s="241" t="e">
        <f t="shared" si="54"/>
        <v>#REF!</v>
      </c>
      <c r="BH79" s="241" t="e">
        <f t="shared" si="54"/>
        <v>#REF!</v>
      </c>
      <c r="BI79" s="241" t="e">
        <f t="shared" si="54"/>
        <v>#REF!</v>
      </c>
      <c r="BJ79" s="241" t="e">
        <f t="shared" si="54"/>
        <v>#REF!</v>
      </c>
      <c r="BK79" s="241" t="e">
        <f t="shared" si="54"/>
        <v>#REF!</v>
      </c>
      <c r="BL79" s="241" t="e">
        <f t="shared" si="54"/>
        <v>#REF!</v>
      </c>
      <c r="BM79" s="241" t="e">
        <f t="shared" si="54"/>
        <v>#REF!</v>
      </c>
      <c r="BN79" s="241" t="e">
        <f t="shared" si="54"/>
        <v>#REF!</v>
      </c>
      <c r="BO79" s="241" t="e">
        <f t="shared" si="54"/>
        <v>#REF!</v>
      </c>
      <c r="BP79" s="241" t="e">
        <f t="shared" si="54"/>
        <v>#REF!</v>
      </c>
      <c r="BQ79" s="241" t="e">
        <f t="shared" si="54"/>
        <v>#REF!</v>
      </c>
    </row>
    <row r="80" spans="2:69">
      <c r="B80" s="94"/>
      <c r="C80" s="167"/>
      <c r="D80" s="220" t="s">
        <v>52</v>
      </c>
      <c r="E80" s="220"/>
      <c r="F80" s="221"/>
      <c r="G80" s="221"/>
      <c r="H80" s="7"/>
      <c r="I80" s="241"/>
      <c r="J80" s="241" t="e">
        <f>J79-I79</f>
        <v>#REF!</v>
      </c>
      <c r="K80" s="241" t="e">
        <f>K79-J79</f>
        <v>#REF!</v>
      </c>
      <c r="L80" s="241" t="e">
        <f>L79-K79</f>
        <v>#REF!</v>
      </c>
      <c r="M80" s="241" t="e">
        <f>M79-L79</f>
        <v>#REF!</v>
      </c>
      <c r="N80" s="241" t="e">
        <f>N79-M79</f>
        <v>#REF!</v>
      </c>
      <c r="O80" s="241" t="e">
        <f t="shared" ref="O80:BQ80" si="55">O79-N79</f>
        <v>#REF!</v>
      </c>
      <c r="P80" s="241" t="e">
        <f t="shared" si="55"/>
        <v>#REF!</v>
      </c>
      <c r="Q80" s="241" t="e">
        <f t="shared" si="55"/>
        <v>#REF!</v>
      </c>
      <c r="R80" s="241" t="e">
        <f t="shared" si="55"/>
        <v>#REF!</v>
      </c>
      <c r="S80" s="241" t="e">
        <f t="shared" si="55"/>
        <v>#REF!</v>
      </c>
      <c r="T80" s="241" t="e">
        <f t="shared" si="55"/>
        <v>#REF!</v>
      </c>
      <c r="U80" s="241" t="e">
        <f t="shared" si="55"/>
        <v>#REF!</v>
      </c>
      <c r="V80" s="241" t="e">
        <f t="shared" si="55"/>
        <v>#REF!</v>
      </c>
      <c r="W80" s="241" t="e">
        <f t="shared" si="55"/>
        <v>#REF!</v>
      </c>
      <c r="X80" s="241" t="e">
        <f t="shared" si="55"/>
        <v>#REF!</v>
      </c>
      <c r="Y80" s="241" t="e">
        <f t="shared" si="55"/>
        <v>#REF!</v>
      </c>
      <c r="Z80" s="241" t="e">
        <f t="shared" si="55"/>
        <v>#REF!</v>
      </c>
      <c r="AA80" s="241" t="e">
        <f t="shared" si="55"/>
        <v>#REF!</v>
      </c>
      <c r="AB80" s="241" t="e">
        <f t="shared" si="55"/>
        <v>#REF!</v>
      </c>
      <c r="AC80" s="241" t="e">
        <f t="shared" si="55"/>
        <v>#REF!</v>
      </c>
      <c r="AD80" s="241" t="e">
        <f t="shared" si="55"/>
        <v>#REF!</v>
      </c>
      <c r="AE80" s="241" t="e">
        <f t="shared" si="55"/>
        <v>#REF!</v>
      </c>
      <c r="AF80" s="241" t="e">
        <f t="shared" si="55"/>
        <v>#REF!</v>
      </c>
      <c r="AG80" s="241" t="e">
        <f t="shared" si="55"/>
        <v>#REF!</v>
      </c>
      <c r="AH80" s="241" t="e">
        <f t="shared" si="55"/>
        <v>#REF!</v>
      </c>
      <c r="AI80" s="241" t="e">
        <f t="shared" si="55"/>
        <v>#REF!</v>
      </c>
      <c r="AJ80" s="241" t="e">
        <f t="shared" si="55"/>
        <v>#REF!</v>
      </c>
      <c r="AK80" s="241" t="e">
        <f t="shared" si="55"/>
        <v>#REF!</v>
      </c>
      <c r="AL80" s="241" t="e">
        <f t="shared" si="55"/>
        <v>#REF!</v>
      </c>
      <c r="AM80" s="241" t="e">
        <f t="shared" si="55"/>
        <v>#REF!</v>
      </c>
      <c r="AN80" s="241" t="e">
        <f t="shared" si="55"/>
        <v>#REF!</v>
      </c>
      <c r="AO80" s="241" t="e">
        <f t="shared" si="55"/>
        <v>#REF!</v>
      </c>
      <c r="AP80" s="241" t="e">
        <f t="shared" si="55"/>
        <v>#REF!</v>
      </c>
      <c r="AQ80" s="241" t="e">
        <f t="shared" si="55"/>
        <v>#REF!</v>
      </c>
      <c r="AR80" s="241" t="e">
        <f t="shared" si="55"/>
        <v>#REF!</v>
      </c>
      <c r="AS80" s="241" t="e">
        <f t="shared" si="55"/>
        <v>#REF!</v>
      </c>
      <c r="AT80" s="241" t="e">
        <f t="shared" si="55"/>
        <v>#REF!</v>
      </c>
      <c r="AU80" s="241" t="e">
        <f t="shared" si="55"/>
        <v>#REF!</v>
      </c>
      <c r="AV80" s="241" t="e">
        <f t="shared" si="55"/>
        <v>#REF!</v>
      </c>
      <c r="AW80" s="241" t="e">
        <f t="shared" si="55"/>
        <v>#REF!</v>
      </c>
      <c r="AX80" s="241" t="e">
        <f t="shared" si="55"/>
        <v>#REF!</v>
      </c>
      <c r="AY80" s="241" t="e">
        <f t="shared" si="55"/>
        <v>#REF!</v>
      </c>
      <c r="AZ80" s="241" t="e">
        <f t="shared" si="55"/>
        <v>#REF!</v>
      </c>
      <c r="BA80" s="241" t="e">
        <f t="shared" si="55"/>
        <v>#REF!</v>
      </c>
      <c r="BB80" s="241" t="e">
        <f t="shared" si="55"/>
        <v>#REF!</v>
      </c>
      <c r="BC80" s="241" t="e">
        <f t="shared" si="55"/>
        <v>#REF!</v>
      </c>
      <c r="BD80" s="241" t="e">
        <f t="shared" si="55"/>
        <v>#REF!</v>
      </c>
      <c r="BE80" s="241" t="e">
        <f t="shared" si="55"/>
        <v>#REF!</v>
      </c>
      <c r="BF80" s="241" t="e">
        <f t="shared" si="55"/>
        <v>#REF!</v>
      </c>
      <c r="BG80" s="241" t="e">
        <f t="shared" si="55"/>
        <v>#REF!</v>
      </c>
      <c r="BH80" s="241" t="e">
        <f t="shared" si="55"/>
        <v>#REF!</v>
      </c>
      <c r="BI80" s="241" t="e">
        <f t="shared" si="55"/>
        <v>#REF!</v>
      </c>
      <c r="BJ80" s="241" t="e">
        <f t="shared" si="55"/>
        <v>#REF!</v>
      </c>
      <c r="BK80" s="241" t="e">
        <f t="shared" si="55"/>
        <v>#REF!</v>
      </c>
      <c r="BL80" s="241" t="e">
        <f t="shared" si="55"/>
        <v>#REF!</v>
      </c>
      <c r="BM80" s="241" t="e">
        <f t="shared" si="55"/>
        <v>#REF!</v>
      </c>
      <c r="BN80" s="241" t="e">
        <f t="shared" si="55"/>
        <v>#REF!</v>
      </c>
      <c r="BO80" s="241" t="e">
        <f t="shared" si="55"/>
        <v>#REF!</v>
      </c>
      <c r="BP80" s="241" t="e">
        <f t="shared" si="55"/>
        <v>#REF!</v>
      </c>
      <c r="BQ80" s="241" t="e">
        <f t="shared" si="55"/>
        <v>#REF!</v>
      </c>
    </row>
    <row r="82" spans="2:69">
      <c r="B82" s="212" t="s">
        <v>73</v>
      </c>
      <c r="C82" s="212"/>
      <c r="D82" s="213"/>
      <c r="E82" s="213"/>
      <c r="F82" s="188"/>
      <c r="G82" s="188"/>
      <c r="H82" s="229"/>
      <c r="I82" s="212"/>
      <c r="J82" s="212"/>
      <c r="K82" s="212"/>
      <c r="L82" s="212"/>
      <c r="M82" s="212"/>
      <c r="N82" s="212"/>
      <c r="O82" s="212"/>
      <c r="P82" s="212"/>
      <c r="Q82" s="212"/>
      <c r="R82" s="212"/>
      <c r="S82" s="212"/>
      <c r="T82" s="212"/>
      <c r="U82" s="212"/>
      <c r="V82" s="212"/>
      <c r="W82" s="212"/>
      <c r="X82" s="212"/>
      <c r="Y82" s="212"/>
      <c r="Z82" s="212"/>
      <c r="AA82" s="212"/>
      <c r="AB82" s="212"/>
      <c r="AC82" s="212"/>
      <c r="AD82" s="212"/>
      <c r="AE82" s="212"/>
      <c r="AF82" s="212"/>
      <c r="AG82" s="212"/>
      <c r="AH82" s="212"/>
      <c r="AI82" s="212"/>
      <c r="AJ82" s="212"/>
      <c r="AK82" s="212"/>
      <c r="AL82" s="212"/>
      <c r="AM82" s="212"/>
      <c r="AN82" s="212"/>
      <c r="AO82" s="212"/>
      <c r="AP82" s="212"/>
      <c r="AQ82" s="212"/>
      <c r="AR82" s="212"/>
      <c r="AS82" s="212"/>
      <c r="AT82" s="212"/>
      <c r="AU82" s="212"/>
      <c r="AV82" s="212"/>
      <c r="AW82" s="212"/>
      <c r="AX82" s="212"/>
      <c r="AY82" s="212"/>
      <c r="AZ82" s="212"/>
      <c r="BA82" s="212"/>
      <c r="BB82" s="212"/>
      <c r="BC82" s="212"/>
      <c r="BD82" s="212"/>
      <c r="BE82" s="212"/>
      <c r="BF82" s="212"/>
      <c r="BG82" s="212"/>
      <c r="BH82" s="212"/>
      <c r="BI82" s="212"/>
      <c r="BJ82" s="212"/>
      <c r="BK82" s="212"/>
      <c r="BL82" s="212"/>
      <c r="BM82" s="212"/>
      <c r="BN82" s="212"/>
      <c r="BO82" s="212"/>
      <c r="BP82" s="212"/>
      <c r="BQ82" s="212"/>
    </row>
    <row r="83" spans="2:69">
      <c r="B83" s="94"/>
      <c r="C83" s="167"/>
      <c r="D83" s="220"/>
      <c r="E83" s="220"/>
      <c r="F83" s="221"/>
      <c r="G83" s="221"/>
      <c r="H83" s="7"/>
      <c r="I83" s="7"/>
      <c r="J83" s="7"/>
      <c r="K83" s="7"/>
      <c r="L83" s="7"/>
      <c r="M83" s="7"/>
      <c r="N83" s="7"/>
      <c r="O83" s="7"/>
      <c r="P83" s="7"/>
      <c r="Q83" s="7"/>
      <c r="R83" s="7"/>
      <c r="S83" s="7"/>
      <c r="T83" s="7"/>
      <c r="U83" s="7"/>
      <c r="V83" s="7"/>
      <c r="W83" s="7"/>
      <c r="X83" s="7"/>
      <c r="Y83" s="7"/>
      <c r="Z83" s="7"/>
      <c r="AA83" s="7"/>
      <c r="AB83" s="7"/>
      <c r="AC83" s="7"/>
      <c r="AD83" s="7"/>
      <c r="AE83" s="7"/>
      <c r="AF83" s="7"/>
      <c r="AG83" s="7"/>
      <c r="AH83" s="7"/>
      <c r="AI83" s="7"/>
      <c r="AJ83" s="7"/>
      <c r="AK83" s="7"/>
      <c r="AL83" s="7"/>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7"/>
      <c r="BP83" s="7"/>
      <c r="BQ83" s="7"/>
    </row>
    <row r="84" spans="2:69">
      <c r="B84" s="94"/>
      <c r="C84" s="167" t="s">
        <v>179</v>
      </c>
      <c r="D84" s="220"/>
      <c r="E84" s="220"/>
      <c r="F84" s="221"/>
      <c r="G84" s="221"/>
      <c r="H84" s="7"/>
      <c r="I84" s="7"/>
      <c r="J84" s="7"/>
      <c r="K84" s="7"/>
      <c r="L84" s="7"/>
      <c r="M84" s="7"/>
      <c r="N84" s="7"/>
      <c r="O84" s="7"/>
      <c r="P84" s="7"/>
      <c r="Q84" s="7"/>
      <c r="R84" s="7"/>
      <c r="S84" s="7"/>
      <c r="T84" s="7"/>
      <c r="U84" s="7"/>
      <c r="V84" s="7"/>
      <c r="W84" s="7"/>
      <c r="X84" s="7"/>
      <c r="Y84" s="7"/>
      <c r="Z84" s="7"/>
      <c r="AA84" s="7"/>
      <c r="AB84" s="7"/>
      <c r="AC84" s="7"/>
      <c r="AD84" s="7"/>
      <c r="AE84" s="7"/>
      <c r="AF84" s="7"/>
      <c r="AG84" s="7"/>
      <c r="AH84" s="7"/>
      <c r="AI84" s="7"/>
      <c r="AJ84" s="7"/>
      <c r="AK84" s="7"/>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7"/>
      <c r="BP84" s="7"/>
      <c r="BQ84" s="7"/>
    </row>
    <row r="85" spans="2:69">
      <c r="B85" s="94"/>
      <c r="C85" s="249"/>
      <c r="D85" s="220" t="s">
        <v>597</v>
      </c>
      <c r="E85" s="220"/>
      <c r="F85" s="221"/>
      <c r="G85" s="221"/>
      <c r="H85" s="244"/>
      <c r="I85" s="94"/>
      <c r="J85" s="244">
        <f>IFERROR(_xlfn.XLOOKUP(J$6,#REF!,#REF!)*(단위기간/회계기간)/화폐단위,0)</f>
        <v>0</v>
      </c>
      <c r="K85" s="244">
        <f>IFERROR(_xlfn.XLOOKUP(K$6,#REF!,#REF!)*(단위기간/회계기간)/화폐단위,0)</f>
        <v>0</v>
      </c>
      <c r="L85" s="244">
        <f>IFERROR(_xlfn.XLOOKUP(L$6,#REF!,#REF!)*(단위기간/회계기간)/화폐단위,0)</f>
        <v>0</v>
      </c>
      <c r="M85" s="244">
        <f>IFERROR(_xlfn.XLOOKUP(M$6,#REF!,#REF!)*(단위기간/회계기간)/화폐단위,0)</f>
        <v>0</v>
      </c>
      <c r="N85" s="244">
        <f>IFERROR(_xlfn.XLOOKUP(N$6,#REF!,#REF!)*(단위기간/회계기간)/화폐단위,0)</f>
        <v>0</v>
      </c>
      <c r="O85" s="244">
        <f>IFERROR(_xlfn.XLOOKUP(O$6,#REF!,#REF!)*(단위기간/회계기간)/화폐단위,0)</f>
        <v>0</v>
      </c>
      <c r="P85" s="244">
        <f>IFERROR(_xlfn.XLOOKUP(P$6,#REF!,#REF!)*(단위기간/회계기간)/화폐단위,0)</f>
        <v>0</v>
      </c>
      <c r="Q85" s="244">
        <f>IFERROR(_xlfn.XLOOKUP(Q$6,#REF!,#REF!)*(단위기간/회계기간)/화폐단위,0)</f>
        <v>0</v>
      </c>
      <c r="R85" s="244">
        <f>IFERROR(_xlfn.XLOOKUP(R$6,#REF!,#REF!)*(단위기간/회계기간)/화폐단위,0)</f>
        <v>0</v>
      </c>
      <c r="S85" s="244">
        <f>IFERROR(_xlfn.XLOOKUP(S$6,#REF!,#REF!)*(단위기간/회계기간)/화폐단위,0)</f>
        <v>0</v>
      </c>
      <c r="T85" s="244">
        <f>IFERROR(_xlfn.XLOOKUP(T$6,#REF!,#REF!)*(단위기간/회계기간)/화폐단위,0)</f>
        <v>0</v>
      </c>
      <c r="U85" s="244">
        <f>IFERROR(_xlfn.XLOOKUP(U$6,#REF!,#REF!)*(단위기간/회계기간)/화폐단위,0)</f>
        <v>0</v>
      </c>
      <c r="V85" s="244">
        <f>IFERROR(_xlfn.XLOOKUP(V$6,#REF!,#REF!)*(단위기간/회계기간)/화폐단위,0)</f>
        <v>0</v>
      </c>
      <c r="W85" s="244">
        <f>IFERROR(_xlfn.XLOOKUP(W$6,#REF!,#REF!)*(단위기간/회계기간)/화폐단위,0)</f>
        <v>0</v>
      </c>
      <c r="X85" s="244">
        <f>IFERROR(_xlfn.XLOOKUP(X$6,#REF!,#REF!)*(단위기간/회계기간)/화폐단위,0)</f>
        <v>0</v>
      </c>
      <c r="Y85" s="244">
        <f>IFERROR(_xlfn.XLOOKUP(Y$6,#REF!,#REF!)*(단위기간/회계기간)/화폐단위,0)</f>
        <v>0</v>
      </c>
      <c r="Z85" s="244">
        <f>IFERROR(_xlfn.XLOOKUP(Z$6,#REF!,#REF!)*(단위기간/회계기간)/화폐단위,0)</f>
        <v>0</v>
      </c>
      <c r="AA85" s="244">
        <f>IFERROR(_xlfn.XLOOKUP(AA$6,#REF!,#REF!)*(단위기간/회계기간)/화폐단위,0)</f>
        <v>0</v>
      </c>
      <c r="AB85" s="244">
        <f>IFERROR(_xlfn.XLOOKUP(AB$6,#REF!,#REF!)*(단위기간/회계기간)/화폐단위,0)</f>
        <v>0</v>
      </c>
      <c r="AC85" s="244">
        <f>IFERROR(_xlfn.XLOOKUP(AC$6,#REF!,#REF!)*(단위기간/회계기간)/화폐단위,0)</f>
        <v>0</v>
      </c>
      <c r="AD85" s="244">
        <f>IFERROR(_xlfn.XLOOKUP(AD$6,#REF!,#REF!)*(단위기간/회계기간)/화폐단위,0)</f>
        <v>0</v>
      </c>
      <c r="AE85" s="244">
        <f>IFERROR(_xlfn.XLOOKUP(AE$6,#REF!,#REF!)*(단위기간/회계기간)/화폐단위,0)</f>
        <v>0</v>
      </c>
      <c r="AF85" s="244">
        <f>IFERROR(_xlfn.XLOOKUP(AF$6,#REF!,#REF!)*(단위기간/회계기간)/화폐단위,0)</f>
        <v>0</v>
      </c>
      <c r="AG85" s="244">
        <f>IFERROR(_xlfn.XLOOKUP(AG$6,#REF!,#REF!)*(단위기간/회계기간)/화폐단위,0)</f>
        <v>0</v>
      </c>
      <c r="AH85" s="244">
        <f>IFERROR(_xlfn.XLOOKUP(AH$6,#REF!,#REF!)*(단위기간/회계기간)/화폐단위,0)</f>
        <v>0</v>
      </c>
      <c r="AI85" s="244">
        <f>IFERROR(_xlfn.XLOOKUP(AI$6,#REF!,#REF!)*(단위기간/회계기간)/화폐단위,0)</f>
        <v>0</v>
      </c>
      <c r="AJ85" s="244">
        <f>IFERROR(_xlfn.XLOOKUP(AJ$6,#REF!,#REF!)*(단위기간/회계기간)/화폐단위,0)</f>
        <v>0</v>
      </c>
      <c r="AK85" s="244">
        <f>IFERROR(_xlfn.XLOOKUP(AK$6,#REF!,#REF!)*(단위기간/회계기간)/화폐단위,0)</f>
        <v>0</v>
      </c>
      <c r="AL85" s="244">
        <f>IFERROR(_xlfn.XLOOKUP(AL$6,#REF!,#REF!)*(단위기간/회계기간)/화폐단위,0)</f>
        <v>0</v>
      </c>
      <c r="AM85" s="244">
        <f>IFERROR(_xlfn.XLOOKUP(AM$6,#REF!,#REF!)*(단위기간/회계기간)/화폐단위,0)</f>
        <v>0</v>
      </c>
      <c r="AN85" s="244">
        <f>IFERROR(_xlfn.XLOOKUP(AN$6,#REF!,#REF!)*(단위기간/회계기간)/화폐단위,0)</f>
        <v>0</v>
      </c>
      <c r="AO85" s="244">
        <f>IFERROR(_xlfn.XLOOKUP(AO$6,#REF!,#REF!)*(단위기간/회계기간)/화폐단위,0)</f>
        <v>0</v>
      </c>
      <c r="AP85" s="244">
        <f>IFERROR(_xlfn.XLOOKUP(AP$6,#REF!,#REF!)*(단위기간/회계기간)/화폐단위,0)</f>
        <v>0</v>
      </c>
      <c r="AQ85" s="244">
        <f>IFERROR(_xlfn.XLOOKUP(AQ$6,#REF!,#REF!)*(단위기간/회계기간)/화폐단위,0)</f>
        <v>0</v>
      </c>
      <c r="AR85" s="244">
        <f>IFERROR(_xlfn.XLOOKUP(AR$6,#REF!,#REF!)*(단위기간/회계기간)/화폐단위,0)</f>
        <v>0</v>
      </c>
      <c r="AS85" s="244">
        <f>IFERROR(_xlfn.XLOOKUP(AS$6,#REF!,#REF!)*(단위기간/회계기간)/화폐단위,0)</f>
        <v>0</v>
      </c>
      <c r="AT85" s="244">
        <f>IFERROR(_xlfn.XLOOKUP(AT$6,#REF!,#REF!)*(단위기간/회계기간)/화폐단위,0)</f>
        <v>0</v>
      </c>
      <c r="AU85" s="244">
        <f>IFERROR(_xlfn.XLOOKUP(AU$6,#REF!,#REF!)*(단위기간/회계기간)/화폐단위,0)</f>
        <v>0</v>
      </c>
      <c r="AV85" s="244">
        <f>IFERROR(_xlfn.XLOOKUP(AV$6,#REF!,#REF!)*(단위기간/회계기간)/화폐단위,0)</f>
        <v>0</v>
      </c>
      <c r="AW85" s="244">
        <f>IFERROR(_xlfn.XLOOKUP(AW$6,#REF!,#REF!)*(단위기간/회계기간)/화폐단위,0)</f>
        <v>0</v>
      </c>
      <c r="AX85" s="244">
        <f>IFERROR(_xlfn.XLOOKUP(AX$6,#REF!,#REF!)*(단위기간/회계기간)/화폐단위,0)</f>
        <v>0</v>
      </c>
      <c r="AY85" s="244">
        <f>IFERROR(_xlfn.XLOOKUP(AY$6,#REF!,#REF!)*(단위기간/회계기간)/화폐단위,0)</f>
        <v>0</v>
      </c>
      <c r="AZ85" s="244">
        <f>IFERROR(_xlfn.XLOOKUP(AZ$6,#REF!,#REF!)*(단위기간/회계기간)/화폐단위,0)</f>
        <v>0</v>
      </c>
      <c r="BA85" s="244">
        <f>IFERROR(_xlfn.XLOOKUP(BA$6,#REF!,#REF!)*(단위기간/회계기간)/화폐단위,0)</f>
        <v>0</v>
      </c>
      <c r="BB85" s="244">
        <f>IFERROR(_xlfn.XLOOKUP(BB$6,#REF!,#REF!)*(단위기간/회계기간)/화폐단위,0)</f>
        <v>0</v>
      </c>
      <c r="BC85" s="244">
        <f>IFERROR(_xlfn.XLOOKUP(BC$6,#REF!,#REF!)*(단위기간/회계기간)/화폐단위,0)</f>
        <v>0</v>
      </c>
      <c r="BD85" s="244">
        <f>IFERROR(_xlfn.XLOOKUP(BD$6,#REF!,#REF!)*(단위기간/회계기간)/화폐단위,0)</f>
        <v>0</v>
      </c>
      <c r="BE85" s="244">
        <f>IFERROR(_xlfn.XLOOKUP(BE$6,#REF!,#REF!)*(단위기간/회계기간)/화폐단위,0)</f>
        <v>0</v>
      </c>
      <c r="BF85" s="244">
        <f>IFERROR(_xlfn.XLOOKUP(BF$6,#REF!,#REF!)*(단위기간/회계기간)/화폐단위,0)</f>
        <v>0</v>
      </c>
      <c r="BG85" s="244">
        <f>IFERROR(_xlfn.XLOOKUP(BG$6,#REF!,#REF!)*(단위기간/회계기간)/화폐단위,0)</f>
        <v>0</v>
      </c>
      <c r="BH85" s="244">
        <f>IFERROR(_xlfn.XLOOKUP(BH$6,#REF!,#REF!)*(단위기간/회계기간)/화폐단위,0)</f>
        <v>0</v>
      </c>
      <c r="BI85" s="244">
        <f>IFERROR(_xlfn.XLOOKUP(BI$6,#REF!,#REF!)*(단위기간/회계기간)/화폐단위,0)</f>
        <v>0</v>
      </c>
      <c r="BJ85" s="244">
        <f>IFERROR(_xlfn.XLOOKUP(BJ$6,#REF!,#REF!)*(단위기간/회계기간)/화폐단위,0)</f>
        <v>0</v>
      </c>
      <c r="BK85" s="244">
        <f>IFERROR(_xlfn.XLOOKUP(BK$6,#REF!,#REF!)*(단위기간/회계기간)/화폐단위,0)</f>
        <v>0</v>
      </c>
      <c r="BL85" s="244">
        <f>IFERROR(_xlfn.XLOOKUP(BL$6,#REF!,#REF!)*(단위기간/회계기간)/화폐단위,0)</f>
        <v>0</v>
      </c>
      <c r="BM85" s="244">
        <f>IFERROR(_xlfn.XLOOKUP(BM$6,#REF!,#REF!)*(단위기간/회계기간)/화폐단위,0)</f>
        <v>0</v>
      </c>
      <c r="BN85" s="244">
        <f>IFERROR(_xlfn.XLOOKUP(BN$6,#REF!,#REF!)*(단위기간/회계기간)/화폐단위,0)</f>
        <v>0</v>
      </c>
      <c r="BO85" s="244">
        <f>IFERROR(_xlfn.XLOOKUP(BO$6,#REF!,#REF!)*(단위기간/회계기간)/화폐단위,0)</f>
        <v>0</v>
      </c>
      <c r="BP85" s="244">
        <f>IFERROR(_xlfn.XLOOKUP(BP$6,#REF!,#REF!)*(단위기간/회계기간)/화폐단위,0)</f>
        <v>0</v>
      </c>
      <c r="BQ85" s="244">
        <f>IFERROR(_xlfn.XLOOKUP(BQ$6,#REF!,#REF!)*(단위기간/회계기간)/화폐단위,0)</f>
        <v>0</v>
      </c>
    </row>
    <row r="86" spans="2:69">
      <c r="B86" s="94"/>
      <c r="C86" s="167"/>
      <c r="D86" s="220" t="s">
        <v>598</v>
      </c>
      <c r="E86" s="220"/>
      <c r="F86" s="221"/>
      <c r="G86" s="221"/>
      <c r="H86" s="244"/>
      <c r="I86" s="94"/>
      <c r="J86" s="250">
        <f>IFERROR(_xlfn.XLOOKUP(J$6,#REF!,#REF!)*(단위기간/회계기간)/화폐단위,0)</f>
        <v>0</v>
      </c>
      <c r="K86" s="250">
        <f>IFERROR(_xlfn.XLOOKUP(K$6,#REF!,#REF!)*(단위기간/회계기간)/화폐단위,0)</f>
        <v>0</v>
      </c>
      <c r="L86" s="250">
        <f>IFERROR(_xlfn.XLOOKUP(L$6,#REF!,#REF!)*(단위기간/회계기간)/화폐단위,0)</f>
        <v>0</v>
      </c>
      <c r="M86" s="250">
        <f>IFERROR(_xlfn.XLOOKUP(M$6,#REF!,#REF!)*(단위기간/회계기간)/화폐단위,0)</f>
        <v>0</v>
      </c>
      <c r="N86" s="250">
        <f>IFERROR(_xlfn.XLOOKUP(N$6,#REF!,#REF!)*(단위기간/회계기간)/화폐단위,0)</f>
        <v>0</v>
      </c>
      <c r="O86" s="250">
        <f>IFERROR(_xlfn.XLOOKUP(O$6,#REF!,#REF!)*(단위기간/회계기간)/화폐단위,0)</f>
        <v>0</v>
      </c>
      <c r="P86" s="250">
        <f>IFERROR(_xlfn.XLOOKUP(P$6,#REF!,#REF!)*(단위기간/회계기간)/화폐단위,0)</f>
        <v>0</v>
      </c>
      <c r="Q86" s="250">
        <f>IFERROR(_xlfn.XLOOKUP(Q$6,#REF!,#REF!)*(단위기간/회계기간)/화폐단위,0)</f>
        <v>0</v>
      </c>
      <c r="R86" s="250">
        <f>IFERROR(_xlfn.XLOOKUP(R$6,#REF!,#REF!)*(단위기간/회계기간)/화폐단위,0)</f>
        <v>0</v>
      </c>
      <c r="S86" s="250">
        <f>IFERROR(_xlfn.XLOOKUP(S$6,#REF!,#REF!)*(단위기간/회계기간)/화폐단위,0)</f>
        <v>0</v>
      </c>
      <c r="T86" s="250">
        <f>IFERROR(_xlfn.XLOOKUP(T$6,#REF!,#REF!)*(단위기간/회계기간)/화폐단위,0)</f>
        <v>0</v>
      </c>
      <c r="U86" s="250">
        <f>IFERROR(_xlfn.XLOOKUP(U$6,#REF!,#REF!)*(단위기간/회계기간)/화폐단위,0)</f>
        <v>0</v>
      </c>
      <c r="V86" s="250">
        <f>IFERROR(_xlfn.XLOOKUP(V$6,#REF!,#REF!)*(단위기간/회계기간)/화폐단위,0)</f>
        <v>0</v>
      </c>
      <c r="W86" s="250">
        <f>IFERROR(_xlfn.XLOOKUP(W$6,#REF!,#REF!)*(단위기간/회계기간)/화폐단위,0)</f>
        <v>0</v>
      </c>
      <c r="X86" s="250">
        <f>IFERROR(_xlfn.XLOOKUP(X$6,#REF!,#REF!)*(단위기간/회계기간)/화폐단위,0)</f>
        <v>0</v>
      </c>
      <c r="Y86" s="250">
        <f>IFERROR(_xlfn.XLOOKUP(Y$6,#REF!,#REF!)*(단위기간/회계기간)/화폐단위,0)</f>
        <v>0</v>
      </c>
      <c r="Z86" s="250">
        <f>IFERROR(_xlfn.XLOOKUP(Z$6,#REF!,#REF!)*(단위기간/회계기간)/화폐단위,0)</f>
        <v>0</v>
      </c>
      <c r="AA86" s="250">
        <f>IFERROR(_xlfn.XLOOKUP(AA$6,#REF!,#REF!)*(단위기간/회계기간)/화폐단위,0)</f>
        <v>0</v>
      </c>
      <c r="AB86" s="250">
        <f>IFERROR(_xlfn.XLOOKUP(AB$6,#REF!,#REF!)*(단위기간/회계기간)/화폐단위,0)</f>
        <v>0</v>
      </c>
      <c r="AC86" s="250">
        <f>IFERROR(_xlfn.XLOOKUP(AC$6,#REF!,#REF!)*(단위기간/회계기간)/화폐단위,0)</f>
        <v>0</v>
      </c>
      <c r="AD86" s="250">
        <f>IFERROR(_xlfn.XLOOKUP(AD$6,#REF!,#REF!)*(단위기간/회계기간)/화폐단위,0)</f>
        <v>0</v>
      </c>
      <c r="AE86" s="250">
        <f>IFERROR(_xlfn.XLOOKUP(AE$6,#REF!,#REF!)*(단위기간/회계기간)/화폐단위,0)</f>
        <v>0</v>
      </c>
      <c r="AF86" s="250">
        <f>IFERROR(_xlfn.XLOOKUP(AF$6,#REF!,#REF!)*(단위기간/회계기간)/화폐단위,0)</f>
        <v>0</v>
      </c>
      <c r="AG86" s="250">
        <f>IFERROR(_xlfn.XLOOKUP(AG$6,#REF!,#REF!)*(단위기간/회계기간)/화폐단위,0)</f>
        <v>0</v>
      </c>
      <c r="AH86" s="250">
        <f>IFERROR(_xlfn.XLOOKUP(AH$6,#REF!,#REF!)*(단위기간/회계기간)/화폐단위,0)</f>
        <v>0</v>
      </c>
      <c r="AI86" s="250">
        <f>IFERROR(_xlfn.XLOOKUP(AI$6,#REF!,#REF!)*(단위기간/회계기간)/화폐단위,0)</f>
        <v>0</v>
      </c>
      <c r="AJ86" s="250">
        <f>IFERROR(_xlfn.XLOOKUP(AJ$6,#REF!,#REF!)*(단위기간/회계기간)/화폐단위,0)</f>
        <v>0</v>
      </c>
      <c r="AK86" s="250">
        <f>IFERROR(_xlfn.XLOOKUP(AK$6,#REF!,#REF!)*(단위기간/회계기간)/화폐단위,0)</f>
        <v>0</v>
      </c>
      <c r="AL86" s="250">
        <f>IFERROR(_xlfn.XLOOKUP(AL$6,#REF!,#REF!)*(단위기간/회계기간)/화폐단위,0)</f>
        <v>0</v>
      </c>
      <c r="AM86" s="250">
        <f>IFERROR(_xlfn.XLOOKUP(AM$6,#REF!,#REF!)*(단위기간/회계기간)/화폐단위,0)</f>
        <v>0</v>
      </c>
      <c r="AN86" s="250">
        <f>IFERROR(_xlfn.XLOOKUP(AN$6,#REF!,#REF!)*(단위기간/회계기간)/화폐단위,0)</f>
        <v>0</v>
      </c>
      <c r="AO86" s="250">
        <f>IFERROR(_xlfn.XLOOKUP(AO$6,#REF!,#REF!)*(단위기간/회계기간)/화폐단위,0)</f>
        <v>0</v>
      </c>
      <c r="AP86" s="250">
        <f>IFERROR(_xlfn.XLOOKUP(AP$6,#REF!,#REF!)*(단위기간/회계기간)/화폐단위,0)</f>
        <v>0</v>
      </c>
      <c r="AQ86" s="250">
        <f>IFERROR(_xlfn.XLOOKUP(AQ$6,#REF!,#REF!)*(단위기간/회계기간)/화폐단위,0)</f>
        <v>0</v>
      </c>
      <c r="AR86" s="250">
        <f>IFERROR(_xlfn.XLOOKUP(AR$6,#REF!,#REF!)*(단위기간/회계기간)/화폐단위,0)</f>
        <v>0</v>
      </c>
      <c r="AS86" s="250">
        <f>IFERROR(_xlfn.XLOOKUP(AS$6,#REF!,#REF!)*(단위기간/회계기간)/화폐단위,0)</f>
        <v>0</v>
      </c>
      <c r="AT86" s="250">
        <f>IFERROR(_xlfn.XLOOKUP(AT$6,#REF!,#REF!)*(단위기간/회계기간)/화폐단위,0)</f>
        <v>0</v>
      </c>
      <c r="AU86" s="250">
        <f>IFERROR(_xlfn.XLOOKUP(AU$6,#REF!,#REF!)*(단위기간/회계기간)/화폐단위,0)</f>
        <v>0</v>
      </c>
      <c r="AV86" s="250">
        <f>IFERROR(_xlfn.XLOOKUP(AV$6,#REF!,#REF!)*(단위기간/회계기간)/화폐단위,0)</f>
        <v>0</v>
      </c>
      <c r="AW86" s="250">
        <f>IFERROR(_xlfn.XLOOKUP(AW$6,#REF!,#REF!)*(단위기간/회계기간)/화폐단위,0)</f>
        <v>0</v>
      </c>
      <c r="AX86" s="250">
        <f>IFERROR(_xlfn.XLOOKUP(AX$6,#REF!,#REF!)*(단위기간/회계기간)/화폐단위,0)</f>
        <v>0</v>
      </c>
      <c r="AY86" s="250">
        <f>IFERROR(_xlfn.XLOOKUP(AY$6,#REF!,#REF!)*(단위기간/회계기간)/화폐단위,0)</f>
        <v>0</v>
      </c>
      <c r="AZ86" s="250">
        <f>IFERROR(_xlfn.XLOOKUP(AZ$6,#REF!,#REF!)*(단위기간/회계기간)/화폐단위,0)</f>
        <v>0</v>
      </c>
      <c r="BA86" s="250">
        <f>IFERROR(_xlfn.XLOOKUP(BA$6,#REF!,#REF!)*(단위기간/회계기간)/화폐단위,0)</f>
        <v>0</v>
      </c>
      <c r="BB86" s="250">
        <f>IFERROR(_xlfn.XLOOKUP(BB$6,#REF!,#REF!)*(단위기간/회계기간)/화폐단위,0)</f>
        <v>0</v>
      </c>
      <c r="BC86" s="250">
        <f>IFERROR(_xlfn.XLOOKUP(BC$6,#REF!,#REF!)*(단위기간/회계기간)/화폐단위,0)</f>
        <v>0</v>
      </c>
      <c r="BD86" s="250">
        <f>IFERROR(_xlfn.XLOOKUP(BD$6,#REF!,#REF!)*(단위기간/회계기간)/화폐단위,0)</f>
        <v>0</v>
      </c>
      <c r="BE86" s="250">
        <f>IFERROR(_xlfn.XLOOKUP(BE$6,#REF!,#REF!)*(단위기간/회계기간)/화폐단위,0)</f>
        <v>0</v>
      </c>
      <c r="BF86" s="250">
        <f>IFERROR(_xlfn.XLOOKUP(BF$6,#REF!,#REF!)*(단위기간/회계기간)/화폐단위,0)</f>
        <v>0</v>
      </c>
      <c r="BG86" s="250">
        <f>IFERROR(_xlfn.XLOOKUP(BG$6,#REF!,#REF!)*(단위기간/회계기간)/화폐단위,0)</f>
        <v>0</v>
      </c>
      <c r="BH86" s="250">
        <f>IFERROR(_xlfn.XLOOKUP(BH$6,#REF!,#REF!)*(단위기간/회계기간)/화폐단위,0)</f>
        <v>0</v>
      </c>
      <c r="BI86" s="250">
        <f>IFERROR(_xlfn.XLOOKUP(BI$6,#REF!,#REF!)*(단위기간/회계기간)/화폐단위,0)</f>
        <v>0</v>
      </c>
      <c r="BJ86" s="250">
        <f>IFERROR(_xlfn.XLOOKUP(BJ$6,#REF!,#REF!)*(단위기간/회계기간)/화폐단위,0)</f>
        <v>0</v>
      </c>
      <c r="BK86" s="250">
        <f>IFERROR(_xlfn.XLOOKUP(BK$6,#REF!,#REF!)*(단위기간/회계기간)/화폐단위,0)</f>
        <v>0</v>
      </c>
      <c r="BL86" s="250">
        <f>IFERROR(_xlfn.XLOOKUP(BL$6,#REF!,#REF!)*(단위기간/회계기간)/화폐단위,0)</f>
        <v>0</v>
      </c>
      <c r="BM86" s="250">
        <f>IFERROR(_xlfn.XLOOKUP(BM$6,#REF!,#REF!)*(단위기간/회계기간)/화폐단위,0)</f>
        <v>0</v>
      </c>
      <c r="BN86" s="250">
        <f>IFERROR(_xlfn.XLOOKUP(BN$6,#REF!,#REF!)*(단위기간/회계기간)/화폐단위,0)</f>
        <v>0</v>
      </c>
      <c r="BO86" s="250">
        <f>IFERROR(_xlfn.XLOOKUP(BO$6,#REF!,#REF!)*(단위기간/회계기간)/화폐단위,0)</f>
        <v>0</v>
      </c>
      <c r="BP86" s="250">
        <f>IFERROR(_xlfn.XLOOKUP(BP$6,#REF!,#REF!)*(단위기간/회계기간)/화폐단위,0)</f>
        <v>0</v>
      </c>
      <c r="BQ86" s="250">
        <f>IFERROR(_xlfn.XLOOKUP(BQ$6,#REF!,#REF!)*(단위기간/회계기간)/화폐단위,0)</f>
        <v>0</v>
      </c>
    </row>
    <row r="87" spans="2:69">
      <c r="B87" s="94"/>
      <c r="C87" s="167"/>
      <c r="D87" s="220"/>
      <c r="E87" s="220"/>
      <c r="F87" s="221"/>
      <c r="G87" s="221"/>
      <c r="H87" s="244"/>
      <c r="I87" s="94"/>
      <c r="J87" s="244"/>
      <c r="K87" s="244"/>
      <c r="L87" s="244"/>
      <c r="M87" s="244"/>
      <c r="N87" s="244"/>
      <c r="O87" s="244"/>
      <c r="P87" s="244"/>
      <c r="Q87" s="244"/>
      <c r="R87" s="244"/>
      <c r="S87" s="244"/>
      <c r="T87" s="244"/>
      <c r="U87" s="244"/>
      <c r="V87" s="244"/>
      <c r="W87" s="244"/>
      <c r="X87" s="244"/>
      <c r="Y87" s="244"/>
      <c r="Z87" s="244"/>
      <c r="AA87" s="244"/>
      <c r="AB87" s="244"/>
      <c r="AC87" s="244"/>
      <c r="AD87" s="244"/>
      <c r="AE87" s="244"/>
      <c r="AF87" s="244"/>
      <c r="AG87" s="244"/>
      <c r="AH87" s="244"/>
      <c r="AI87" s="244"/>
      <c r="AJ87" s="244"/>
      <c r="AK87" s="244"/>
      <c r="AL87" s="244"/>
      <c r="AM87" s="244"/>
      <c r="AN87" s="244"/>
      <c r="AO87" s="244"/>
      <c r="AP87" s="244"/>
      <c r="AQ87" s="244"/>
      <c r="AR87" s="244"/>
      <c r="AS87" s="244"/>
      <c r="AT87" s="244"/>
      <c r="AU87" s="244"/>
      <c r="AV87" s="244"/>
      <c r="AW87" s="244"/>
      <c r="AX87" s="244"/>
      <c r="AY87" s="244"/>
      <c r="AZ87" s="244"/>
      <c r="BA87" s="244"/>
      <c r="BB87" s="244"/>
      <c r="BC87" s="244"/>
      <c r="BD87" s="244"/>
      <c r="BE87" s="244"/>
      <c r="BF87" s="244"/>
      <c r="BG87" s="244"/>
      <c r="BH87" s="244"/>
      <c r="BI87" s="244"/>
      <c r="BJ87" s="244"/>
      <c r="BK87" s="244"/>
      <c r="BL87" s="244"/>
      <c r="BM87" s="244"/>
      <c r="BN87" s="244"/>
      <c r="BO87" s="244"/>
      <c r="BP87" s="244"/>
      <c r="BQ87" s="244"/>
    </row>
    <row r="88" spans="2:69">
      <c r="B88" s="94"/>
      <c r="C88" s="167" t="s">
        <v>1270</v>
      </c>
      <c r="D88" s="220"/>
      <c r="E88" s="220"/>
      <c r="F88" s="221"/>
      <c r="G88" s="221"/>
      <c r="H88" s="244"/>
      <c r="I88" s="94"/>
      <c r="J88" s="244"/>
      <c r="K88" s="244"/>
      <c r="L88" s="244"/>
      <c r="M88" s="244"/>
      <c r="N88" s="244"/>
      <c r="O88" s="244"/>
      <c r="P88" s="244"/>
      <c r="Q88" s="244"/>
      <c r="R88" s="244"/>
      <c r="S88" s="244"/>
      <c r="T88" s="244"/>
      <c r="U88" s="244"/>
      <c r="V88" s="244"/>
      <c r="W88" s="244"/>
      <c r="X88" s="244"/>
      <c r="Y88" s="244"/>
      <c r="Z88" s="244"/>
      <c r="AA88" s="244"/>
      <c r="AB88" s="244"/>
      <c r="AC88" s="244"/>
      <c r="AD88" s="244"/>
      <c r="AE88" s="244"/>
      <c r="AF88" s="244"/>
      <c r="AG88" s="244"/>
      <c r="AH88" s="244"/>
      <c r="AI88" s="244"/>
      <c r="AJ88" s="244"/>
      <c r="AK88" s="244"/>
      <c r="AL88" s="244"/>
      <c r="AM88" s="244"/>
      <c r="AN88" s="244"/>
      <c r="AO88" s="244"/>
      <c r="AP88" s="244"/>
      <c r="AQ88" s="244"/>
      <c r="AR88" s="244"/>
      <c r="AS88" s="244"/>
      <c r="AT88" s="244"/>
      <c r="AU88" s="244"/>
      <c r="AV88" s="244"/>
      <c r="AW88" s="244"/>
      <c r="AX88" s="244"/>
      <c r="AY88" s="244"/>
      <c r="AZ88" s="244"/>
      <c r="BA88" s="244"/>
      <c r="BB88" s="244"/>
      <c r="BC88" s="244"/>
      <c r="BD88" s="244"/>
      <c r="BE88" s="244"/>
      <c r="BF88" s="244"/>
      <c r="BG88" s="244"/>
      <c r="BH88" s="244"/>
      <c r="BI88" s="244"/>
      <c r="BJ88" s="244"/>
      <c r="BK88" s="244"/>
      <c r="BL88" s="244"/>
      <c r="BM88" s="244"/>
      <c r="BN88" s="244"/>
      <c r="BO88" s="244"/>
      <c r="BP88" s="244"/>
      <c r="BQ88" s="244"/>
    </row>
    <row r="89" spans="2:69">
      <c r="B89" s="94"/>
      <c r="C89" s="167"/>
      <c r="D89" s="220" t="s">
        <v>597</v>
      </c>
      <c r="E89" s="220"/>
      <c r="F89" s="221"/>
      <c r="G89" s="221"/>
      <c r="H89" s="244"/>
      <c r="I89" s="94"/>
      <c r="J89" s="244">
        <f>IFERROR(_xlfn.XLOOKUP(J$6,#REF!,#REF!)*(단위기간/회계기간)/화폐단위,0)</f>
        <v>0</v>
      </c>
      <c r="K89" s="244">
        <f>IFERROR(_xlfn.XLOOKUP(K$6,#REF!,#REF!)*(단위기간/회계기간)/화폐단위,0)</f>
        <v>0</v>
      </c>
      <c r="L89" s="244">
        <f>IFERROR(_xlfn.XLOOKUP(L$6,#REF!,#REF!)*(단위기간/회계기간)/화폐단위,0)</f>
        <v>0</v>
      </c>
      <c r="M89" s="244">
        <f>IFERROR(_xlfn.XLOOKUP(M$6,#REF!,#REF!)*(단위기간/회계기간)/화폐단위,0)</f>
        <v>0</v>
      </c>
      <c r="N89" s="244">
        <f>IFERROR(_xlfn.XLOOKUP(N$6,#REF!,#REF!)*(단위기간/회계기간)/화폐단위,0)</f>
        <v>0</v>
      </c>
      <c r="O89" s="244">
        <f>IFERROR(_xlfn.XLOOKUP(O$6,#REF!,#REF!)*(단위기간/회계기간)/화폐단위,0)</f>
        <v>0</v>
      </c>
      <c r="P89" s="244">
        <f>IFERROR(_xlfn.XLOOKUP(P$6,#REF!,#REF!)*(단위기간/회계기간)/화폐단위,0)</f>
        <v>0</v>
      </c>
      <c r="Q89" s="244">
        <f>IFERROR(_xlfn.XLOOKUP(Q$6,#REF!,#REF!)*(단위기간/회계기간)/화폐단위,0)</f>
        <v>0</v>
      </c>
      <c r="R89" s="244">
        <f>IFERROR(_xlfn.XLOOKUP(R$6,#REF!,#REF!)*(단위기간/회계기간)/화폐단위,0)</f>
        <v>0</v>
      </c>
      <c r="S89" s="244">
        <f>IFERROR(_xlfn.XLOOKUP(S$6,#REF!,#REF!)*(단위기간/회계기간)/화폐단위,0)</f>
        <v>0</v>
      </c>
      <c r="T89" s="244">
        <f>IFERROR(_xlfn.XLOOKUP(T$6,#REF!,#REF!)*(단위기간/회계기간)/화폐단위,0)</f>
        <v>0</v>
      </c>
      <c r="U89" s="244">
        <f>IFERROR(_xlfn.XLOOKUP(U$6,#REF!,#REF!)*(단위기간/회계기간)/화폐단위,0)</f>
        <v>0</v>
      </c>
      <c r="V89" s="244">
        <f>IFERROR(_xlfn.XLOOKUP(V$6,#REF!,#REF!)*(단위기간/회계기간)/화폐단위,0)</f>
        <v>0</v>
      </c>
      <c r="W89" s="244">
        <f>IFERROR(_xlfn.XLOOKUP(W$6,#REF!,#REF!)*(단위기간/회계기간)/화폐단위,0)</f>
        <v>0</v>
      </c>
      <c r="X89" s="244">
        <f>IFERROR(_xlfn.XLOOKUP(X$6,#REF!,#REF!)*(단위기간/회계기간)/화폐단위,0)</f>
        <v>0</v>
      </c>
      <c r="Y89" s="244">
        <f>IFERROR(_xlfn.XLOOKUP(Y$6,#REF!,#REF!)*(단위기간/회계기간)/화폐단위,0)</f>
        <v>0</v>
      </c>
      <c r="Z89" s="244">
        <f>IFERROR(_xlfn.XLOOKUP(Z$6,#REF!,#REF!)*(단위기간/회계기간)/화폐단위,0)</f>
        <v>0</v>
      </c>
      <c r="AA89" s="244">
        <f>IFERROR(_xlfn.XLOOKUP(AA$6,#REF!,#REF!)*(단위기간/회계기간)/화폐단위,0)</f>
        <v>0</v>
      </c>
      <c r="AB89" s="244">
        <f>IFERROR(_xlfn.XLOOKUP(AB$6,#REF!,#REF!)*(단위기간/회계기간)/화폐단위,0)</f>
        <v>0</v>
      </c>
      <c r="AC89" s="244">
        <f>IFERROR(_xlfn.XLOOKUP(AC$6,#REF!,#REF!)*(단위기간/회계기간)/화폐단위,0)</f>
        <v>0</v>
      </c>
      <c r="AD89" s="244">
        <f>IFERROR(_xlfn.XLOOKUP(AD$6,#REF!,#REF!)*(단위기간/회계기간)/화폐단위,0)</f>
        <v>0</v>
      </c>
      <c r="AE89" s="244">
        <f>IFERROR(_xlfn.XLOOKUP(AE$6,#REF!,#REF!)*(단위기간/회계기간)/화폐단위,0)</f>
        <v>0</v>
      </c>
      <c r="AF89" s="244">
        <f>IFERROR(_xlfn.XLOOKUP(AF$6,#REF!,#REF!)*(단위기간/회계기간)/화폐단위,0)</f>
        <v>0</v>
      </c>
      <c r="AG89" s="244">
        <f>IFERROR(_xlfn.XLOOKUP(AG$6,#REF!,#REF!)*(단위기간/회계기간)/화폐단위,0)</f>
        <v>0</v>
      </c>
      <c r="AH89" s="244">
        <f>IFERROR(_xlfn.XLOOKUP(AH$6,#REF!,#REF!)*(단위기간/회계기간)/화폐단위,0)</f>
        <v>0</v>
      </c>
      <c r="AI89" s="244">
        <f>IFERROR(_xlfn.XLOOKUP(AI$6,#REF!,#REF!)*(단위기간/회계기간)/화폐단위,0)</f>
        <v>0</v>
      </c>
      <c r="AJ89" s="244">
        <f>IFERROR(_xlfn.XLOOKUP(AJ$6,#REF!,#REF!)*(단위기간/회계기간)/화폐단위,0)</f>
        <v>0</v>
      </c>
      <c r="AK89" s="244">
        <f>IFERROR(_xlfn.XLOOKUP(AK$6,#REF!,#REF!)*(단위기간/회계기간)/화폐단위,0)</f>
        <v>0</v>
      </c>
      <c r="AL89" s="244">
        <f>IFERROR(_xlfn.XLOOKUP(AL$6,#REF!,#REF!)*(단위기간/회계기간)/화폐단위,0)</f>
        <v>0</v>
      </c>
      <c r="AM89" s="244">
        <f>IFERROR(_xlfn.XLOOKUP(AM$6,#REF!,#REF!)*(단위기간/회계기간)/화폐단위,0)</f>
        <v>0</v>
      </c>
      <c r="AN89" s="244">
        <f>IFERROR(_xlfn.XLOOKUP(AN$6,#REF!,#REF!)*(단위기간/회계기간)/화폐단위,0)</f>
        <v>0</v>
      </c>
      <c r="AO89" s="244">
        <f>IFERROR(_xlfn.XLOOKUP(AO$6,#REF!,#REF!)*(단위기간/회계기간)/화폐단위,0)</f>
        <v>0</v>
      </c>
      <c r="AP89" s="244">
        <f>IFERROR(_xlfn.XLOOKUP(AP$6,#REF!,#REF!)*(단위기간/회계기간)/화폐단위,0)</f>
        <v>0</v>
      </c>
      <c r="AQ89" s="244">
        <f>IFERROR(_xlfn.XLOOKUP(AQ$6,#REF!,#REF!)*(단위기간/회계기간)/화폐단위,0)</f>
        <v>0</v>
      </c>
      <c r="AR89" s="244">
        <f>IFERROR(_xlfn.XLOOKUP(AR$6,#REF!,#REF!)*(단위기간/회계기간)/화폐단위,0)</f>
        <v>0</v>
      </c>
      <c r="AS89" s="244">
        <f>IFERROR(_xlfn.XLOOKUP(AS$6,#REF!,#REF!)*(단위기간/회계기간)/화폐단위,0)</f>
        <v>0</v>
      </c>
      <c r="AT89" s="244">
        <f>IFERROR(_xlfn.XLOOKUP(AT$6,#REF!,#REF!)*(단위기간/회계기간)/화폐단위,0)</f>
        <v>0</v>
      </c>
      <c r="AU89" s="244">
        <f>IFERROR(_xlfn.XLOOKUP(AU$6,#REF!,#REF!)*(단위기간/회계기간)/화폐단위,0)</f>
        <v>0</v>
      </c>
      <c r="AV89" s="244">
        <f>IFERROR(_xlfn.XLOOKUP(AV$6,#REF!,#REF!)*(단위기간/회계기간)/화폐단위,0)</f>
        <v>0</v>
      </c>
      <c r="AW89" s="244">
        <f>IFERROR(_xlfn.XLOOKUP(AW$6,#REF!,#REF!)*(단위기간/회계기간)/화폐단위,0)</f>
        <v>0</v>
      </c>
      <c r="AX89" s="244">
        <f>IFERROR(_xlfn.XLOOKUP(AX$6,#REF!,#REF!)*(단위기간/회계기간)/화폐단위,0)</f>
        <v>0</v>
      </c>
      <c r="AY89" s="244">
        <f>IFERROR(_xlfn.XLOOKUP(AY$6,#REF!,#REF!)*(단위기간/회계기간)/화폐단위,0)</f>
        <v>0</v>
      </c>
      <c r="AZ89" s="244">
        <f>IFERROR(_xlfn.XLOOKUP(AZ$6,#REF!,#REF!)*(단위기간/회계기간)/화폐단위,0)</f>
        <v>0</v>
      </c>
      <c r="BA89" s="244">
        <f>IFERROR(_xlfn.XLOOKUP(BA$6,#REF!,#REF!)*(단위기간/회계기간)/화폐단위,0)</f>
        <v>0</v>
      </c>
      <c r="BB89" s="244">
        <f>IFERROR(_xlfn.XLOOKUP(BB$6,#REF!,#REF!)*(단위기간/회계기간)/화폐단위,0)</f>
        <v>0</v>
      </c>
      <c r="BC89" s="244">
        <f>IFERROR(_xlfn.XLOOKUP(BC$6,#REF!,#REF!)*(단위기간/회계기간)/화폐단위,0)</f>
        <v>0</v>
      </c>
      <c r="BD89" s="244">
        <f>IFERROR(_xlfn.XLOOKUP(BD$6,#REF!,#REF!)*(단위기간/회계기간)/화폐단위,0)</f>
        <v>0</v>
      </c>
      <c r="BE89" s="244">
        <f>IFERROR(_xlfn.XLOOKUP(BE$6,#REF!,#REF!)*(단위기간/회계기간)/화폐단위,0)</f>
        <v>0</v>
      </c>
      <c r="BF89" s="244">
        <f>IFERROR(_xlfn.XLOOKUP(BF$6,#REF!,#REF!)*(단위기간/회계기간)/화폐단위,0)</f>
        <v>0</v>
      </c>
      <c r="BG89" s="244">
        <f>IFERROR(_xlfn.XLOOKUP(BG$6,#REF!,#REF!)*(단위기간/회계기간)/화폐단위,0)</f>
        <v>0</v>
      </c>
      <c r="BH89" s="244">
        <f>IFERROR(_xlfn.XLOOKUP(BH$6,#REF!,#REF!)*(단위기간/회계기간)/화폐단위,0)</f>
        <v>0</v>
      </c>
      <c r="BI89" s="244">
        <f>IFERROR(_xlfn.XLOOKUP(BI$6,#REF!,#REF!)*(단위기간/회계기간)/화폐단위,0)</f>
        <v>0</v>
      </c>
      <c r="BJ89" s="244">
        <f>IFERROR(_xlfn.XLOOKUP(BJ$6,#REF!,#REF!)*(단위기간/회계기간)/화폐단위,0)</f>
        <v>0</v>
      </c>
      <c r="BK89" s="244">
        <f>IFERROR(_xlfn.XLOOKUP(BK$6,#REF!,#REF!)*(단위기간/회계기간)/화폐단위,0)</f>
        <v>0</v>
      </c>
      <c r="BL89" s="244">
        <f>IFERROR(_xlfn.XLOOKUP(BL$6,#REF!,#REF!)*(단위기간/회계기간)/화폐단위,0)</f>
        <v>0</v>
      </c>
      <c r="BM89" s="244">
        <f>IFERROR(_xlfn.XLOOKUP(BM$6,#REF!,#REF!)*(단위기간/회계기간)/화폐단위,0)</f>
        <v>0</v>
      </c>
      <c r="BN89" s="244">
        <f>IFERROR(_xlfn.XLOOKUP(BN$6,#REF!,#REF!)*(단위기간/회계기간)/화폐단위,0)</f>
        <v>0</v>
      </c>
      <c r="BO89" s="244">
        <f>IFERROR(_xlfn.XLOOKUP(BO$6,#REF!,#REF!)*(단위기간/회계기간)/화폐단위,0)</f>
        <v>0</v>
      </c>
      <c r="BP89" s="244">
        <f>IFERROR(_xlfn.XLOOKUP(BP$6,#REF!,#REF!)*(단위기간/회계기간)/화폐단위,0)</f>
        <v>0</v>
      </c>
      <c r="BQ89" s="244">
        <f>IFERROR(_xlfn.XLOOKUP(BQ$6,#REF!,#REF!)*(단위기간/회계기간)/화폐단위,0)</f>
        <v>0</v>
      </c>
    </row>
    <row r="90" spans="2:69">
      <c r="B90" s="94"/>
      <c r="C90" s="167"/>
      <c r="D90" s="220" t="s">
        <v>598</v>
      </c>
      <c r="E90" s="220"/>
      <c r="F90" s="221"/>
      <c r="G90" s="221"/>
      <c r="H90" s="244"/>
      <c r="I90" s="94"/>
      <c r="J90" s="250">
        <f>IFERROR(_xlfn.XLOOKUP(J$6,#REF!,#REF!)*(단위기간/회계기간)/화폐단위,0)</f>
        <v>0</v>
      </c>
      <c r="K90" s="250">
        <f>IFERROR(_xlfn.XLOOKUP(K$6,#REF!,#REF!)*(단위기간/회계기간)/화폐단위,0)</f>
        <v>0</v>
      </c>
      <c r="L90" s="250">
        <f>IFERROR(_xlfn.XLOOKUP(L$6,#REF!,#REF!)*(단위기간/회계기간)/화폐단위,0)</f>
        <v>0</v>
      </c>
      <c r="M90" s="250">
        <f>IFERROR(_xlfn.XLOOKUP(M$6,#REF!,#REF!)*(단위기간/회계기간)/화폐단위,0)</f>
        <v>0</v>
      </c>
      <c r="N90" s="250">
        <f>IFERROR(_xlfn.XLOOKUP(N$6,#REF!,#REF!)*(단위기간/회계기간)/화폐단위,0)</f>
        <v>0</v>
      </c>
      <c r="O90" s="250">
        <f>IFERROR(_xlfn.XLOOKUP(O$6,#REF!,#REF!)*(단위기간/회계기간)/화폐단위,0)</f>
        <v>0</v>
      </c>
      <c r="P90" s="250">
        <f>IFERROR(_xlfn.XLOOKUP(P$6,#REF!,#REF!)*(단위기간/회계기간)/화폐단위,0)</f>
        <v>0</v>
      </c>
      <c r="Q90" s="250">
        <f>IFERROR(_xlfn.XLOOKUP(Q$6,#REF!,#REF!)*(단위기간/회계기간)/화폐단위,0)</f>
        <v>0</v>
      </c>
      <c r="R90" s="250">
        <f>IFERROR(_xlfn.XLOOKUP(R$6,#REF!,#REF!)*(단위기간/회계기간)/화폐단위,0)</f>
        <v>0</v>
      </c>
      <c r="S90" s="250">
        <f>IFERROR(_xlfn.XLOOKUP(S$6,#REF!,#REF!)*(단위기간/회계기간)/화폐단위,0)</f>
        <v>0</v>
      </c>
      <c r="T90" s="250">
        <f>IFERROR(_xlfn.XLOOKUP(T$6,#REF!,#REF!)*(단위기간/회계기간)/화폐단위,0)</f>
        <v>0</v>
      </c>
      <c r="U90" s="250">
        <f>IFERROR(_xlfn.XLOOKUP(U$6,#REF!,#REF!)*(단위기간/회계기간)/화폐단위,0)</f>
        <v>0</v>
      </c>
      <c r="V90" s="250">
        <f>IFERROR(_xlfn.XLOOKUP(V$6,#REF!,#REF!)*(단위기간/회계기간)/화폐단위,0)</f>
        <v>0</v>
      </c>
      <c r="W90" s="250">
        <f>IFERROR(_xlfn.XLOOKUP(W$6,#REF!,#REF!)*(단위기간/회계기간)/화폐단위,0)</f>
        <v>0</v>
      </c>
      <c r="X90" s="250">
        <f>IFERROR(_xlfn.XLOOKUP(X$6,#REF!,#REF!)*(단위기간/회계기간)/화폐단위,0)</f>
        <v>0</v>
      </c>
      <c r="Y90" s="250">
        <f>IFERROR(_xlfn.XLOOKUP(Y$6,#REF!,#REF!)*(단위기간/회계기간)/화폐단위,0)</f>
        <v>0</v>
      </c>
      <c r="Z90" s="250">
        <f>IFERROR(_xlfn.XLOOKUP(Z$6,#REF!,#REF!)*(단위기간/회계기간)/화폐단위,0)</f>
        <v>0</v>
      </c>
      <c r="AA90" s="250">
        <f>IFERROR(_xlfn.XLOOKUP(AA$6,#REF!,#REF!)*(단위기간/회계기간)/화폐단위,0)</f>
        <v>0</v>
      </c>
      <c r="AB90" s="250">
        <f>IFERROR(_xlfn.XLOOKUP(AB$6,#REF!,#REF!)*(단위기간/회계기간)/화폐단위,0)</f>
        <v>0</v>
      </c>
      <c r="AC90" s="250">
        <f>IFERROR(_xlfn.XLOOKUP(AC$6,#REF!,#REF!)*(단위기간/회계기간)/화폐단위,0)</f>
        <v>0</v>
      </c>
      <c r="AD90" s="250">
        <f>IFERROR(_xlfn.XLOOKUP(AD$6,#REF!,#REF!)*(단위기간/회계기간)/화폐단위,0)</f>
        <v>0</v>
      </c>
      <c r="AE90" s="250">
        <f>IFERROR(_xlfn.XLOOKUP(AE$6,#REF!,#REF!)*(단위기간/회계기간)/화폐단위,0)</f>
        <v>0</v>
      </c>
      <c r="AF90" s="250">
        <f>IFERROR(_xlfn.XLOOKUP(AF$6,#REF!,#REF!)*(단위기간/회계기간)/화폐단위,0)</f>
        <v>0</v>
      </c>
      <c r="AG90" s="250">
        <f>IFERROR(_xlfn.XLOOKUP(AG$6,#REF!,#REF!)*(단위기간/회계기간)/화폐단위,0)</f>
        <v>0</v>
      </c>
      <c r="AH90" s="250">
        <f>IFERROR(_xlfn.XLOOKUP(AH$6,#REF!,#REF!)*(단위기간/회계기간)/화폐단위,0)</f>
        <v>0</v>
      </c>
      <c r="AI90" s="250">
        <f>IFERROR(_xlfn.XLOOKUP(AI$6,#REF!,#REF!)*(단위기간/회계기간)/화폐단위,0)</f>
        <v>0</v>
      </c>
      <c r="AJ90" s="250">
        <f>IFERROR(_xlfn.XLOOKUP(AJ$6,#REF!,#REF!)*(단위기간/회계기간)/화폐단위,0)</f>
        <v>0</v>
      </c>
      <c r="AK90" s="250">
        <f>IFERROR(_xlfn.XLOOKUP(AK$6,#REF!,#REF!)*(단위기간/회계기간)/화폐단위,0)</f>
        <v>0</v>
      </c>
      <c r="AL90" s="250">
        <f>IFERROR(_xlfn.XLOOKUP(AL$6,#REF!,#REF!)*(단위기간/회계기간)/화폐단위,0)</f>
        <v>0</v>
      </c>
      <c r="AM90" s="250">
        <f>IFERROR(_xlfn.XLOOKUP(AM$6,#REF!,#REF!)*(단위기간/회계기간)/화폐단위,0)</f>
        <v>0</v>
      </c>
      <c r="AN90" s="250">
        <f>IFERROR(_xlfn.XLOOKUP(AN$6,#REF!,#REF!)*(단위기간/회계기간)/화폐단위,0)</f>
        <v>0</v>
      </c>
      <c r="AO90" s="250">
        <f>IFERROR(_xlfn.XLOOKUP(AO$6,#REF!,#REF!)*(단위기간/회계기간)/화폐단위,0)</f>
        <v>0</v>
      </c>
      <c r="AP90" s="250">
        <f>IFERROR(_xlfn.XLOOKUP(AP$6,#REF!,#REF!)*(단위기간/회계기간)/화폐단위,0)</f>
        <v>0</v>
      </c>
      <c r="AQ90" s="250">
        <f>IFERROR(_xlfn.XLOOKUP(AQ$6,#REF!,#REF!)*(단위기간/회계기간)/화폐단위,0)</f>
        <v>0</v>
      </c>
      <c r="AR90" s="250">
        <f>IFERROR(_xlfn.XLOOKUP(AR$6,#REF!,#REF!)*(단위기간/회계기간)/화폐단위,0)</f>
        <v>0</v>
      </c>
      <c r="AS90" s="250">
        <f>IFERROR(_xlfn.XLOOKUP(AS$6,#REF!,#REF!)*(단위기간/회계기간)/화폐단위,0)</f>
        <v>0</v>
      </c>
      <c r="AT90" s="250">
        <f>IFERROR(_xlfn.XLOOKUP(AT$6,#REF!,#REF!)*(단위기간/회계기간)/화폐단위,0)</f>
        <v>0</v>
      </c>
      <c r="AU90" s="250">
        <f>IFERROR(_xlfn.XLOOKUP(AU$6,#REF!,#REF!)*(단위기간/회계기간)/화폐단위,0)</f>
        <v>0</v>
      </c>
      <c r="AV90" s="250">
        <f>IFERROR(_xlfn.XLOOKUP(AV$6,#REF!,#REF!)*(단위기간/회계기간)/화폐단위,0)</f>
        <v>0</v>
      </c>
      <c r="AW90" s="250">
        <f>IFERROR(_xlfn.XLOOKUP(AW$6,#REF!,#REF!)*(단위기간/회계기간)/화폐단위,0)</f>
        <v>0</v>
      </c>
      <c r="AX90" s="250">
        <f>IFERROR(_xlfn.XLOOKUP(AX$6,#REF!,#REF!)*(단위기간/회계기간)/화폐단위,0)</f>
        <v>0</v>
      </c>
      <c r="AY90" s="250">
        <f>IFERROR(_xlfn.XLOOKUP(AY$6,#REF!,#REF!)*(단위기간/회계기간)/화폐단위,0)</f>
        <v>0</v>
      </c>
      <c r="AZ90" s="250">
        <f>IFERROR(_xlfn.XLOOKUP(AZ$6,#REF!,#REF!)*(단위기간/회계기간)/화폐단위,0)</f>
        <v>0</v>
      </c>
      <c r="BA90" s="250">
        <f>IFERROR(_xlfn.XLOOKUP(BA$6,#REF!,#REF!)*(단위기간/회계기간)/화폐단위,0)</f>
        <v>0</v>
      </c>
      <c r="BB90" s="250">
        <f>IFERROR(_xlfn.XLOOKUP(BB$6,#REF!,#REF!)*(단위기간/회계기간)/화폐단위,0)</f>
        <v>0</v>
      </c>
      <c r="BC90" s="250">
        <f>IFERROR(_xlfn.XLOOKUP(BC$6,#REF!,#REF!)*(단위기간/회계기간)/화폐단위,0)</f>
        <v>0</v>
      </c>
      <c r="BD90" s="250">
        <f>IFERROR(_xlfn.XLOOKUP(BD$6,#REF!,#REF!)*(단위기간/회계기간)/화폐단위,0)</f>
        <v>0</v>
      </c>
      <c r="BE90" s="250">
        <f>IFERROR(_xlfn.XLOOKUP(BE$6,#REF!,#REF!)*(단위기간/회계기간)/화폐단위,0)</f>
        <v>0</v>
      </c>
      <c r="BF90" s="250">
        <f>IFERROR(_xlfn.XLOOKUP(BF$6,#REF!,#REF!)*(단위기간/회계기간)/화폐단위,0)</f>
        <v>0</v>
      </c>
      <c r="BG90" s="250">
        <f>IFERROR(_xlfn.XLOOKUP(BG$6,#REF!,#REF!)*(단위기간/회계기간)/화폐단위,0)</f>
        <v>0</v>
      </c>
      <c r="BH90" s="250">
        <f>IFERROR(_xlfn.XLOOKUP(BH$6,#REF!,#REF!)*(단위기간/회계기간)/화폐단위,0)</f>
        <v>0</v>
      </c>
      <c r="BI90" s="250">
        <f>IFERROR(_xlfn.XLOOKUP(BI$6,#REF!,#REF!)*(단위기간/회계기간)/화폐단위,0)</f>
        <v>0</v>
      </c>
      <c r="BJ90" s="250">
        <f>IFERROR(_xlfn.XLOOKUP(BJ$6,#REF!,#REF!)*(단위기간/회계기간)/화폐단위,0)</f>
        <v>0</v>
      </c>
      <c r="BK90" s="250">
        <f>IFERROR(_xlfn.XLOOKUP(BK$6,#REF!,#REF!)*(단위기간/회계기간)/화폐단위,0)</f>
        <v>0</v>
      </c>
      <c r="BL90" s="250">
        <f>IFERROR(_xlfn.XLOOKUP(BL$6,#REF!,#REF!)*(단위기간/회계기간)/화폐단위,0)</f>
        <v>0</v>
      </c>
      <c r="BM90" s="250">
        <f>IFERROR(_xlfn.XLOOKUP(BM$6,#REF!,#REF!)*(단위기간/회계기간)/화폐단위,0)</f>
        <v>0</v>
      </c>
      <c r="BN90" s="250">
        <f>IFERROR(_xlfn.XLOOKUP(BN$6,#REF!,#REF!)*(단위기간/회계기간)/화폐단위,0)</f>
        <v>0</v>
      </c>
      <c r="BO90" s="250">
        <f>IFERROR(_xlfn.XLOOKUP(BO$6,#REF!,#REF!)*(단위기간/회계기간)/화폐단위,0)</f>
        <v>0</v>
      </c>
      <c r="BP90" s="250">
        <f>IFERROR(_xlfn.XLOOKUP(BP$6,#REF!,#REF!)*(단위기간/회계기간)/화폐단위,0)</f>
        <v>0</v>
      </c>
      <c r="BQ90" s="250">
        <f>IFERROR(_xlfn.XLOOKUP(BQ$6,#REF!,#REF!)*(단위기간/회계기간)/화폐단위,0)</f>
        <v>0</v>
      </c>
    </row>
    <row r="91" spans="2:69">
      <c r="B91" s="94"/>
      <c r="C91" s="167"/>
      <c r="D91" s="220"/>
      <c r="E91" s="220"/>
      <c r="F91" s="221"/>
      <c r="G91" s="221"/>
      <c r="H91" s="244"/>
      <c r="I91" s="94"/>
      <c r="J91" s="244"/>
      <c r="K91" s="244"/>
      <c r="L91" s="244"/>
      <c r="M91" s="244"/>
      <c r="N91" s="244"/>
      <c r="O91" s="244"/>
      <c r="P91" s="244"/>
      <c r="Q91" s="244"/>
      <c r="R91" s="244"/>
      <c r="S91" s="244"/>
      <c r="T91" s="244"/>
      <c r="U91" s="244"/>
      <c r="V91" s="244"/>
      <c r="W91" s="244"/>
      <c r="X91" s="244"/>
      <c r="Y91" s="244"/>
      <c r="Z91" s="244"/>
      <c r="AA91" s="244"/>
      <c r="AB91" s="244"/>
      <c r="AC91" s="244"/>
      <c r="AD91" s="244"/>
      <c r="AE91" s="244"/>
      <c r="AF91" s="244"/>
      <c r="AG91" s="244"/>
      <c r="AH91" s="244"/>
      <c r="AI91" s="244"/>
      <c r="AJ91" s="244"/>
      <c r="AK91" s="244"/>
      <c r="AL91" s="244"/>
      <c r="AM91" s="244"/>
      <c r="AN91" s="244"/>
      <c r="AO91" s="244"/>
      <c r="AP91" s="244"/>
      <c r="AQ91" s="244"/>
      <c r="AR91" s="244"/>
      <c r="AS91" s="244"/>
      <c r="AT91" s="244"/>
      <c r="AU91" s="244"/>
      <c r="AV91" s="244"/>
      <c r="AW91" s="244"/>
      <c r="AX91" s="244"/>
      <c r="AY91" s="244"/>
      <c r="AZ91" s="244"/>
      <c r="BA91" s="244"/>
      <c r="BB91" s="244"/>
      <c r="BC91" s="244"/>
      <c r="BD91" s="244"/>
      <c r="BE91" s="244"/>
      <c r="BF91" s="244"/>
      <c r="BG91" s="244"/>
      <c r="BH91" s="244"/>
      <c r="BI91" s="244"/>
      <c r="BJ91" s="244"/>
      <c r="BK91" s="244"/>
      <c r="BL91" s="244"/>
      <c r="BM91" s="244"/>
      <c r="BN91" s="244"/>
      <c r="BO91" s="244"/>
      <c r="BP91" s="244"/>
      <c r="BQ91" s="244"/>
    </row>
    <row r="92" spans="2:69">
      <c r="B92" s="94"/>
      <c r="C92" s="94"/>
      <c r="D92" s="242"/>
      <c r="E92" s="242"/>
      <c r="F92" s="191"/>
      <c r="G92" s="191"/>
      <c r="H92" s="7"/>
      <c r="I92" s="94"/>
      <c r="J92" s="94"/>
      <c r="K92" s="94"/>
      <c r="L92" s="94"/>
      <c r="M92" s="94"/>
      <c r="N92" s="243"/>
      <c r="O92" s="94"/>
      <c r="P92" s="94"/>
      <c r="Q92" s="94"/>
      <c r="R92" s="243"/>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94"/>
      <c r="AW92" s="94"/>
      <c r="AX92" s="94"/>
      <c r="AY92" s="94"/>
      <c r="AZ92" s="94"/>
      <c r="BA92" s="94"/>
      <c r="BB92" s="94"/>
      <c r="BC92" s="94"/>
      <c r="BD92" s="94"/>
      <c r="BE92" s="94"/>
      <c r="BF92" s="94"/>
      <c r="BG92" s="94"/>
      <c r="BH92" s="94"/>
      <c r="BI92" s="94"/>
      <c r="BJ92" s="94"/>
      <c r="BK92" s="94"/>
      <c r="BL92" s="94"/>
      <c r="BM92" s="94"/>
      <c r="BN92" s="94"/>
      <c r="BO92" s="94"/>
      <c r="BP92" s="94"/>
      <c r="BQ92" s="94"/>
    </row>
    <row r="93" spans="2:69">
      <c r="U93" s="133"/>
    </row>
    <row r="94" spans="2:69">
      <c r="H94" s="278" t="s">
        <v>1319</v>
      </c>
      <c r="V94" s="133"/>
    </row>
    <row r="95" spans="2:69">
      <c r="V95" s="133"/>
    </row>
    <row r="96" spans="2:69">
      <c r="H96" s="264"/>
      <c r="I96" s="264"/>
      <c r="J96" s="269"/>
      <c r="K96" s="269"/>
      <c r="L96" s="269"/>
      <c r="M96" s="269"/>
      <c r="N96" s="265" t="s">
        <v>1283</v>
      </c>
    </row>
    <row r="97" spans="8:14">
      <c r="H97" s="270" t="s">
        <v>173</v>
      </c>
      <c r="I97" s="270" t="s">
        <v>1289</v>
      </c>
      <c r="J97" s="270" t="s">
        <v>1241</v>
      </c>
      <c r="K97" s="270" t="s">
        <v>1284</v>
      </c>
      <c r="L97" s="270" t="s">
        <v>1285</v>
      </c>
      <c r="M97" s="270" t="s">
        <v>1286</v>
      </c>
      <c r="N97" s="270" t="s">
        <v>1287</v>
      </c>
    </row>
    <row r="98" spans="8:14">
      <c r="H98" s="267" t="s">
        <v>1249</v>
      </c>
      <c r="I98" s="268" t="e">
        <f>Assumption!#REF!/1000</f>
        <v>#REF!</v>
      </c>
      <c r="J98" s="268" t="e">
        <f>SUM(J37:K37)</f>
        <v>#REF!</v>
      </c>
      <c r="K98" s="268" t="e">
        <f>SUM(L37:M37)</f>
        <v>#REF!</v>
      </c>
      <c r="L98" s="268" t="e">
        <f>SUM(N37:O37)</f>
        <v>#REF!</v>
      </c>
      <c r="M98" s="268" t="e">
        <f>SUM(P37:Q37)</f>
        <v>#REF!</v>
      </c>
      <c r="N98" s="268" t="e">
        <f>SUM(R37:S37)</f>
        <v>#REF!</v>
      </c>
    </row>
    <row r="99" spans="8:14">
      <c r="H99" s="267" t="s">
        <v>1290</v>
      </c>
      <c r="I99" s="268" t="e">
        <f>Assumption!#REF!/1000</f>
        <v>#REF!</v>
      </c>
      <c r="J99" s="268" t="e">
        <f>SUM(J38:K38)</f>
        <v>#REF!</v>
      </c>
      <c r="K99" s="268" t="e">
        <f>SUM(L38:M38)</f>
        <v>#REF!</v>
      </c>
      <c r="L99" s="268" t="e">
        <f>SUM(N38:O38)</f>
        <v>#REF!</v>
      </c>
      <c r="M99" s="268" t="e">
        <f>SUM(P38:Q38)</f>
        <v>#REF!</v>
      </c>
      <c r="N99" s="268" t="e">
        <f>SUM(R38:S38)</f>
        <v>#REF!</v>
      </c>
    </row>
    <row r="100" spans="8:14">
      <c r="H100" s="267" t="s">
        <v>1291</v>
      </c>
      <c r="I100" s="268" t="e">
        <f>Assumption!#REF!/1000</f>
        <v>#REF!</v>
      </c>
      <c r="J100" s="268" t="e">
        <f>SUM(J39:K39)</f>
        <v>#REF!</v>
      </c>
      <c r="K100" s="268" t="e">
        <f>SUM(L39:M39)</f>
        <v>#REF!</v>
      </c>
      <c r="L100" s="268" t="e">
        <f>SUM(N39:O39)</f>
        <v>#REF!</v>
      </c>
      <c r="M100" s="268" t="e">
        <f>SUM(P39:Q39)</f>
        <v>#REF!</v>
      </c>
      <c r="N100" s="268" t="e">
        <f>SUM(R39:S39)</f>
        <v>#REF!</v>
      </c>
    </row>
    <row r="101" spans="8:14">
      <c r="H101" s="267" t="s">
        <v>1292</v>
      </c>
      <c r="I101" s="268" t="e">
        <f>Assumption!#REF!/1000</f>
        <v>#REF!</v>
      </c>
      <c r="J101" s="268" t="e">
        <f>SUM(J40:K40)</f>
        <v>#REF!</v>
      </c>
      <c r="K101" s="268" t="e">
        <f>SUM(L40:M40)</f>
        <v>#REF!</v>
      </c>
      <c r="L101" s="268" t="e">
        <f>SUM(N40:O40)</f>
        <v>#REF!</v>
      </c>
      <c r="M101" s="268" t="e">
        <f>SUM(P40:Q40)</f>
        <v>#REF!</v>
      </c>
      <c r="N101" s="268" t="e">
        <f>SUM(R40:S40)</f>
        <v>#REF!</v>
      </c>
    </row>
    <row r="102" spans="8:14">
      <c r="H102" s="267" t="s">
        <v>1293</v>
      </c>
      <c r="I102" s="268" t="e">
        <f>Assumption!#REF!/1000</f>
        <v>#REF!</v>
      </c>
      <c r="J102" s="268" t="e">
        <f>SUM(J41:K41)</f>
        <v>#REF!</v>
      </c>
      <c r="K102" s="268" t="e">
        <f>SUM(L41:M41)</f>
        <v>#REF!</v>
      </c>
      <c r="L102" s="268" t="e">
        <f>SUM(N41:O41)</f>
        <v>#REF!</v>
      </c>
      <c r="M102" s="268" t="e">
        <f>SUM(P41:Q41)</f>
        <v>#REF!</v>
      </c>
      <c r="N102" s="268" t="e">
        <f>SUM(R41:S41)</f>
        <v>#REF!</v>
      </c>
    </row>
    <row r="103" spans="8:14">
      <c r="H103" s="266" t="s">
        <v>1288</v>
      </c>
      <c r="I103" s="268" t="e">
        <f t="shared" ref="I103:N103" si="56">SUM(I98:I102)</f>
        <v>#REF!</v>
      </c>
      <c r="J103" s="268" t="e">
        <f t="shared" si="56"/>
        <v>#REF!</v>
      </c>
      <c r="K103" s="268" t="e">
        <f t="shared" si="56"/>
        <v>#REF!</v>
      </c>
      <c r="L103" s="268" t="e">
        <f t="shared" si="56"/>
        <v>#REF!</v>
      </c>
      <c r="M103" s="268" t="e">
        <f t="shared" si="56"/>
        <v>#REF!</v>
      </c>
      <c r="N103" s="268" t="e">
        <f t="shared" si="56"/>
        <v>#REF!</v>
      </c>
    </row>
    <row r="104" spans="8:14">
      <c r="I104" s="271" t="e">
        <f>IF(I103=SUM(Assumption!#REF!)/1000,"OK!","ERROR!")</f>
        <v>#REF!</v>
      </c>
      <c r="J104" s="271" t="e">
        <f>IF(INT(J103)=INT(DCF!G12),"OK!","ERROR!")</f>
        <v>#REF!</v>
      </c>
      <c r="K104" s="271" t="e">
        <f>IF(K103=DCF!I12,"OK!","ERROR!")</f>
        <v>#REF!</v>
      </c>
      <c r="L104" s="271" t="e">
        <f>IF(L103=DCF!J12,"OK!","ERROR!")</f>
        <v>#REF!</v>
      </c>
      <c r="M104" s="271" t="e">
        <f>IF(M103=DCF!#REF!,"OK!","ERROR!")</f>
        <v>#REF!</v>
      </c>
      <c r="N104" s="271" t="e">
        <f>IF(N103=DCF!#REF!,"OK!","ERROR!")</f>
        <v>#REF!</v>
      </c>
    </row>
    <row r="106" spans="8:14">
      <c r="H106" s="264"/>
      <c r="I106" s="264"/>
      <c r="J106" s="269"/>
      <c r="K106" s="269"/>
      <c r="L106" s="269"/>
      <c r="M106" s="269"/>
      <c r="N106" s="265" t="s">
        <v>1283</v>
      </c>
    </row>
    <row r="107" spans="8:14">
      <c r="H107" s="270" t="s">
        <v>1294</v>
      </c>
      <c r="I107" s="270" t="s">
        <v>1289</v>
      </c>
      <c r="J107" s="270" t="s">
        <v>1241</v>
      </c>
      <c r="K107" s="270" t="s">
        <v>1284</v>
      </c>
      <c r="L107" s="270" t="s">
        <v>1285</v>
      </c>
      <c r="M107" s="270" t="s">
        <v>1286</v>
      </c>
      <c r="N107" s="270" t="s">
        <v>1287</v>
      </c>
    </row>
    <row r="108" spans="8:14">
      <c r="H108" s="267" t="s">
        <v>1295</v>
      </c>
      <c r="I108" s="274" t="e">
        <f>Assumption!#REF!/1000</f>
        <v>#REF!</v>
      </c>
      <c r="J108" s="274" t="e">
        <f>SUM(J42:K42)</f>
        <v>#REF!</v>
      </c>
      <c r="K108" s="274" t="e">
        <f>SUM(L42:M42)</f>
        <v>#REF!</v>
      </c>
      <c r="L108" s="274" t="e">
        <f>SUM(N42:O42)</f>
        <v>#REF!</v>
      </c>
      <c r="M108" s="274" t="e">
        <f>SUM(P42:Q42)</f>
        <v>#REF!</v>
      </c>
      <c r="N108" s="274" t="e">
        <f>SUM(R42:S42)</f>
        <v>#REF!</v>
      </c>
    </row>
    <row r="109" spans="8:14">
      <c r="H109" s="267" t="s">
        <v>1296</v>
      </c>
      <c r="I109" s="274" t="e">
        <f>Assumption!#REF!/1000</f>
        <v>#REF!</v>
      </c>
      <c r="J109" s="274" t="e">
        <f>SUM(J43:K43)</f>
        <v>#REF!</v>
      </c>
      <c r="K109" s="274" t="e">
        <f>SUM(L43:M43)</f>
        <v>#REF!</v>
      </c>
      <c r="L109" s="274" t="e">
        <f>SUM(N43:O43)</f>
        <v>#REF!</v>
      </c>
      <c r="M109" s="274" t="e">
        <f>SUM(P43:Q43)</f>
        <v>#REF!</v>
      </c>
      <c r="N109" s="274" t="e">
        <f>SUM(R43:S43)</f>
        <v>#REF!</v>
      </c>
    </row>
    <row r="110" spans="8:14">
      <c r="H110" s="267" t="s">
        <v>1297</v>
      </c>
      <c r="I110" s="274" t="e">
        <f>Assumption!#REF!/1000</f>
        <v>#REF!</v>
      </c>
      <c r="J110" s="274" t="e">
        <f>SUM(J46:K46)</f>
        <v>#REF!</v>
      </c>
      <c r="K110" s="274" t="e">
        <f>SUM(L46:M46)</f>
        <v>#REF!</v>
      </c>
      <c r="L110" s="274" t="e">
        <f>SUM(N46:O46)</f>
        <v>#REF!</v>
      </c>
      <c r="M110" s="274" t="e">
        <f>SUM(P46:Q46)</f>
        <v>#REF!</v>
      </c>
      <c r="N110" s="274" t="e">
        <f>SUM(R46:S46)</f>
        <v>#REF!</v>
      </c>
    </row>
    <row r="111" spans="8:14">
      <c r="H111" s="267" t="s">
        <v>1298</v>
      </c>
      <c r="I111" s="274" t="e">
        <f>Assumption!#REF!/1000</f>
        <v>#REF!</v>
      </c>
      <c r="J111" s="274" t="e">
        <f>SUM(J50:K50)</f>
        <v>#REF!</v>
      </c>
      <c r="K111" s="274" t="e">
        <f>SUM(L50:M50)</f>
        <v>#REF!</v>
      </c>
      <c r="L111" s="274" t="e">
        <f>SUM(N50:O50)</f>
        <v>#REF!</v>
      </c>
      <c r="M111" s="274" t="e">
        <f>SUM(P50:Q50)</f>
        <v>#REF!</v>
      </c>
      <c r="N111" s="274" t="e">
        <f>SUM(R50:S50)</f>
        <v>#REF!</v>
      </c>
    </row>
    <row r="112" spans="8:14">
      <c r="H112" s="267" t="s">
        <v>1299</v>
      </c>
      <c r="I112" s="274" t="e">
        <f>Assumption!#REF!/1000</f>
        <v>#REF!</v>
      </c>
      <c r="J112" s="274" t="e">
        <f>SUM(J53:K53)</f>
        <v>#REF!</v>
      </c>
      <c r="K112" s="274" t="e">
        <f>SUM(L53:M53)</f>
        <v>#REF!</v>
      </c>
      <c r="L112" s="274" t="e">
        <f>SUM(N53:O53)</f>
        <v>#REF!</v>
      </c>
      <c r="M112" s="274" t="e">
        <f>SUM(P53:Q53)</f>
        <v>#REF!</v>
      </c>
      <c r="N112" s="274" t="e">
        <f>SUM(R53:S53)</f>
        <v>#REF!</v>
      </c>
    </row>
    <row r="113" spans="8:14">
      <c r="H113" s="267" t="s">
        <v>1300</v>
      </c>
      <c r="I113" s="274" t="e">
        <f>Assumption!#REF!/1000</f>
        <v>#REF!</v>
      </c>
      <c r="J113" s="274" t="e">
        <f>SUM(J55:K55)</f>
        <v>#REF!</v>
      </c>
      <c r="K113" s="274" t="e">
        <f>SUM(L55:M55)</f>
        <v>#REF!</v>
      </c>
      <c r="L113" s="274" t="e">
        <f>SUM(N55:O55)</f>
        <v>#REF!</v>
      </c>
      <c r="M113" s="274" t="e">
        <f>SUM(P55:Q55)</f>
        <v>#REF!</v>
      </c>
      <c r="N113" s="274" t="e">
        <f>SUM(R55:S55)</f>
        <v>#REF!</v>
      </c>
    </row>
    <row r="114" spans="8:14">
      <c r="H114" s="267" t="s">
        <v>1301</v>
      </c>
      <c r="I114" s="274" t="e">
        <f>Assumption!#REF!</f>
        <v>#REF!</v>
      </c>
      <c r="J114" s="274" t="e">
        <f>SUM(J61:K61)</f>
        <v>#REF!</v>
      </c>
      <c r="K114" s="274" t="e">
        <f>SUM(L61:M61)</f>
        <v>#REF!</v>
      </c>
      <c r="L114" s="274" t="e">
        <f>SUM(N61:O61)</f>
        <v>#REF!</v>
      </c>
      <c r="M114" s="274" t="e">
        <f>SUM(P61:Q61)</f>
        <v>#REF!</v>
      </c>
      <c r="N114" s="274" t="e">
        <f>SUM(R61:S61)</f>
        <v>#REF!</v>
      </c>
    </row>
    <row r="115" spans="8:14">
      <c r="H115" s="267" t="s">
        <v>1302</v>
      </c>
      <c r="I115" s="274" t="e">
        <f>Assumption!#REF!/1000</f>
        <v>#REF!</v>
      </c>
      <c r="J115" s="274" t="e">
        <f>SUM(J64:K64)</f>
        <v>#REF!</v>
      </c>
      <c r="K115" s="274" t="e">
        <f>SUM(L64:M64)</f>
        <v>#REF!</v>
      </c>
      <c r="L115" s="274" t="e">
        <f>SUM(N64:O64)</f>
        <v>#REF!</v>
      </c>
      <c r="M115" s="274" t="e">
        <f>SUM(P64:Q64)</f>
        <v>#REF!</v>
      </c>
      <c r="N115" s="274" t="e">
        <f>SUM(R64:S64)</f>
        <v>#REF!</v>
      </c>
    </row>
    <row r="116" spans="8:14">
      <c r="H116" s="267" t="s">
        <v>1303</v>
      </c>
      <c r="I116" s="274" t="e">
        <f>Assumption!#REF!/1000</f>
        <v>#REF!</v>
      </c>
      <c r="J116" s="274" t="e">
        <f>SUM(J66:K66)</f>
        <v>#REF!</v>
      </c>
      <c r="K116" s="274" t="e">
        <f>SUM(L66:M66)</f>
        <v>#REF!</v>
      </c>
      <c r="L116" s="274" t="e">
        <f>SUM(N66:O66)</f>
        <v>#REF!</v>
      </c>
      <c r="M116" s="274" t="e">
        <f>SUM(P66:Q66)</f>
        <v>#REF!</v>
      </c>
      <c r="N116" s="274" t="e">
        <f>SUM(R66:S66)</f>
        <v>#REF!</v>
      </c>
    </row>
    <row r="117" spans="8:14">
      <c r="H117" s="266" t="s">
        <v>1288</v>
      </c>
      <c r="I117" s="274" t="e">
        <f t="shared" ref="I117:N117" si="57">SUM(I108:I116)</f>
        <v>#REF!</v>
      </c>
      <c r="J117" s="274" t="e">
        <f t="shared" si="57"/>
        <v>#REF!</v>
      </c>
      <c r="K117" s="274" t="e">
        <f t="shared" si="57"/>
        <v>#REF!</v>
      </c>
      <c r="L117" s="274" t="e">
        <f t="shared" si="57"/>
        <v>#REF!</v>
      </c>
      <c r="M117" s="274" t="e">
        <f t="shared" si="57"/>
        <v>#REF!</v>
      </c>
      <c r="N117" s="274" t="e">
        <f t="shared" si="57"/>
        <v>#REF!</v>
      </c>
    </row>
    <row r="118" spans="8:14">
      <c r="I118" s="271" t="e">
        <f>IF(I117=DCF!#REF!,"OK!","ERROR!")</f>
        <v>#REF!</v>
      </c>
      <c r="J118" s="271" t="e">
        <f>IF(INT(J117)=INT(DCF!#REF!),"OK!","ERROR!")</f>
        <v>#REF!</v>
      </c>
      <c r="K118" s="271" t="e">
        <f>IF(K117=DCF!#REF!,"OK!","ERROR!")</f>
        <v>#REF!</v>
      </c>
      <c r="L118" s="271" t="e">
        <f>IF(INT(L117)=INT(DCF!#REF!),"OK!","ERROR!")</f>
        <v>#REF!</v>
      </c>
      <c r="M118" s="271" t="e">
        <f>IF(INT(M117)=INT(DCF!#REF!),"OK!","ERROR!")</f>
        <v>#REF!</v>
      </c>
      <c r="N118" s="271" t="e">
        <f>IF(N117=DCF!#REF!,"OK!","ERROR!")</f>
        <v>#REF!</v>
      </c>
    </row>
    <row r="120" spans="8:14">
      <c r="H120" s="264"/>
      <c r="I120" s="264"/>
      <c r="J120" s="269"/>
      <c r="K120" s="269"/>
      <c r="L120" s="269"/>
      <c r="M120" s="269"/>
      <c r="N120" s="265" t="s">
        <v>1283</v>
      </c>
    </row>
    <row r="121" spans="8:14">
      <c r="H121" s="270" t="s">
        <v>1304</v>
      </c>
      <c r="I121" s="270" t="s">
        <v>64</v>
      </c>
      <c r="J121" s="270" t="s">
        <v>1305</v>
      </c>
      <c r="K121" s="270" t="s">
        <v>1306</v>
      </c>
      <c r="L121" s="270" t="s">
        <v>1307</v>
      </c>
      <c r="M121" s="270" t="s">
        <v>1308</v>
      </c>
      <c r="N121" s="270" t="s">
        <v>1309</v>
      </c>
    </row>
    <row r="122" spans="8:14">
      <c r="H122" s="267" t="s">
        <v>1310</v>
      </c>
      <c r="I122" s="268" t="e">
        <f>I71</f>
        <v>#REF!</v>
      </c>
      <c r="J122" s="274" t="e">
        <f>K71</f>
        <v>#REF!</v>
      </c>
      <c r="K122" s="274" t="e">
        <f>M71</f>
        <v>#REF!</v>
      </c>
      <c r="L122" s="274" t="e">
        <f>O71</f>
        <v>#REF!</v>
      </c>
      <c r="M122" s="274" t="e">
        <f>Q71</f>
        <v>#REF!</v>
      </c>
      <c r="N122" s="274" t="e">
        <f>S71</f>
        <v>#REF!</v>
      </c>
    </row>
    <row r="123" spans="8:14">
      <c r="H123" s="267" t="s">
        <v>1311</v>
      </c>
      <c r="I123" s="268" t="e">
        <f t="shared" ref="I123:I129" si="58">I72</f>
        <v>#REF!</v>
      </c>
      <c r="J123" s="274" t="e">
        <f t="shared" ref="J123:J129" si="59">K72</f>
        <v>#REF!</v>
      </c>
      <c r="K123" s="274" t="e">
        <f t="shared" ref="K123:K129" si="60">M72</f>
        <v>#REF!</v>
      </c>
      <c r="L123" s="274" t="e">
        <f t="shared" ref="L123:L129" si="61">O72</f>
        <v>#REF!</v>
      </c>
      <c r="M123" s="274" t="e">
        <f t="shared" ref="M123:M129" si="62">Q72</f>
        <v>#REF!</v>
      </c>
      <c r="N123" s="274" t="e">
        <f t="shared" ref="N123:N129" si="63">S72</f>
        <v>#REF!</v>
      </c>
    </row>
    <row r="124" spans="8:14">
      <c r="H124" s="267" t="s">
        <v>1312</v>
      </c>
      <c r="I124" s="268" t="e">
        <f t="shared" si="58"/>
        <v>#REF!</v>
      </c>
      <c r="J124" s="274" t="e">
        <f t="shared" si="59"/>
        <v>#REF!</v>
      </c>
      <c r="K124" s="274" t="e">
        <f t="shared" si="60"/>
        <v>#REF!</v>
      </c>
      <c r="L124" s="274" t="e">
        <f t="shared" si="61"/>
        <v>#REF!</v>
      </c>
      <c r="M124" s="274" t="e">
        <f t="shared" si="62"/>
        <v>#REF!</v>
      </c>
      <c r="N124" s="274" t="e">
        <f t="shared" si="63"/>
        <v>#REF!</v>
      </c>
    </row>
    <row r="125" spans="8:14">
      <c r="H125" s="267" t="s">
        <v>1313</v>
      </c>
      <c r="I125" s="268" t="e">
        <f t="shared" si="58"/>
        <v>#REF!</v>
      </c>
      <c r="J125" s="274" t="e">
        <f t="shared" si="59"/>
        <v>#REF!</v>
      </c>
      <c r="K125" s="274" t="e">
        <f t="shared" si="60"/>
        <v>#REF!</v>
      </c>
      <c r="L125" s="274" t="e">
        <f t="shared" si="61"/>
        <v>#REF!</v>
      </c>
      <c r="M125" s="274" t="e">
        <f t="shared" si="62"/>
        <v>#REF!</v>
      </c>
      <c r="N125" s="274" t="e">
        <f t="shared" si="63"/>
        <v>#REF!</v>
      </c>
    </row>
    <row r="126" spans="8:14">
      <c r="H126" s="267" t="s">
        <v>1314</v>
      </c>
      <c r="I126" s="276" t="e">
        <f t="shared" si="58"/>
        <v>#REF!</v>
      </c>
      <c r="J126" s="274" t="e">
        <f t="shared" si="59"/>
        <v>#REF!</v>
      </c>
      <c r="K126" s="274" t="e">
        <f t="shared" si="60"/>
        <v>#REF!</v>
      </c>
      <c r="L126" s="274" t="e">
        <f t="shared" si="61"/>
        <v>#REF!</v>
      </c>
      <c r="M126" s="274" t="e">
        <f t="shared" si="62"/>
        <v>#REF!</v>
      </c>
      <c r="N126" s="274" t="e">
        <f t="shared" si="63"/>
        <v>#REF!</v>
      </c>
    </row>
    <row r="127" spans="8:14">
      <c r="H127" s="267" t="s">
        <v>1315</v>
      </c>
      <c r="I127" s="268" t="e">
        <f t="shared" si="58"/>
        <v>#REF!</v>
      </c>
      <c r="J127" s="274" t="e">
        <f t="shared" si="59"/>
        <v>#REF!</v>
      </c>
      <c r="K127" s="274" t="e">
        <f t="shared" si="60"/>
        <v>#REF!</v>
      </c>
      <c r="L127" s="274" t="e">
        <f t="shared" si="61"/>
        <v>#REF!</v>
      </c>
      <c r="M127" s="274" t="e">
        <f t="shared" si="62"/>
        <v>#REF!</v>
      </c>
      <c r="N127" s="274" t="e">
        <f t="shared" si="63"/>
        <v>#REF!</v>
      </c>
    </row>
    <row r="128" spans="8:14">
      <c r="H128" s="267" t="s">
        <v>1316</v>
      </c>
      <c r="I128" s="268" t="e">
        <f t="shared" si="58"/>
        <v>#REF!</v>
      </c>
      <c r="J128" s="274" t="e">
        <f t="shared" si="59"/>
        <v>#REF!</v>
      </c>
      <c r="K128" s="274" t="e">
        <f t="shared" si="60"/>
        <v>#REF!</v>
      </c>
      <c r="L128" s="274" t="e">
        <f t="shared" si="61"/>
        <v>#REF!</v>
      </c>
      <c r="M128" s="274" t="e">
        <f t="shared" si="62"/>
        <v>#REF!</v>
      </c>
      <c r="N128" s="274" t="e">
        <f t="shared" si="63"/>
        <v>#REF!</v>
      </c>
    </row>
    <row r="129" spans="8:14">
      <c r="H129" s="267" t="s">
        <v>1317</v>
      </c>
      <c r="I129" s="268" t="e">
        <f t="shared" si="58"/>
        <v>#REF!</v>
      </c>
      <c r="J129" s="274" t="e">
        <f t="shared" si="59"/>
        <v>#REF!</v>
      </c>
      <c r="K129" s="274" t="e">
        <f t="shared" si="60"/>
        <v>#REF!</v>
      </c>
      <c r="L129" s="274" t="e">
        <f t="shared" si="61"/>
        <v>#REF!</v>
      </c>
      <c r="M129" s="274" t="e">
        <f t="shared" si="62"/>
        <v>#REF!</v>
      </c>
      <c r="N129" s="274" t="e">
        <f t="shared" si="63"/>
        <v>#REF!</v>
      </c>
    </row>
    <row r="130" spans="8:14">
      <c r="H130" s="267" t="s">
        <v>53</v>
      </c>
      <c r="I130" s="277" t="e">
        <f t="shared" ref="I130:N130" si="64">-SUM(I126:I129)+SUM(I122:I125)</f>
        <v>#REF!</v>
      </c>
      <c r="J130" s="275" t="e">
        <f t="shared" si="64"/>
        <v>#REF!</v>
      </c>
      <c r="K130" s="275" t="e">
        <f t="shared" si="64"/>
        <v>#REF!</v>
      </c>
      <c r="L130" s="275" t="e">
        <f t="shared" si="64"/>
        <v>#REF!</v>
      </c>
      <c r="M130" s="275" t="e">
        <f t="shared" si="64"/>
        <v>#REF!</v>
      </c>
      <c r="N130" s="275" t="e">
        <f t="shared" si="64"/>
        <v>#REF!</v>
      </c>
    </row>
    <row r="131" spans="8:14">
      <c r="H131" s="266" t="s">
        <v>52</v>
      </c>
      <c r="I131" s="266" t="s">
        <v>1318</v>
      </c>
      <c r="J131" s="275" t="e">
        <f>I130-J130</f>
        <v>#REF!</v>
      </c>
      <c r="K131" s="275" t="e">
        <f>J130-K130</f>
        <v>#REF!</v>
      </c>
      <c r="L131" s="275" t="e">
        <f>K130-L130</f>
        <v>#REF!</v>
      </c>
      <c r="M131" s="275" t="e">
        <f>L130-M130</f>
        <v>#REF!</v>
      </c>
      <c r="N131" s="275" t="e">
        <f>M130-N130</f>
        <v>#REF!</v>
      </c>
    </row>
    <row r="132" spans="8:14">
      <c r="J132" s="271" t="e">
        <f>IF(INT(J131)=INT(DCF!G21),"OK!","ERROR!")</f>
        <v>#REF!</v>
      </c>
      <c r="K132" s="271" t="e">
        <f>IF(INT(K131)=INT(DCF!I21),"OK!","ERROR!")</f>
        <v>#REF!</v>
      </c>
      <c r="L132" s="271" t="e">
        <f>IF(INT(L131)=INT(DCF!J21),"OK!","ERROR!")</f>
        <v>#REF!</v>
      </c>
      <c r="M132" s="271" t="e">
        <f>IF(INT(M131)=INT(DCF!#REF!),"OK!","ERROR!")</f>
        <v>#REF!</v>
      </c>
      <c r="N132" s="271" t="e">
        <f>IF(INT(N131)=INT(DCF!#REF!),"OK!","ERROR!")</f>
        <v>#REF!</v>
      </c>
    </row>
  </sheetData>
  <phoneticPr fontId="17" type="noConversion"/>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C978B-0068-45E6-A9BF-D467CFEA281A}">
  <sheetPr>
    <tabColor rgb="FFFFFF00"/>
  </sheetPr>
  <dimension ref="A1:I78"/>
  <sheetViews>
    <sheetView showGridLines="0" topLeftCell="A39" workbookViewId="0">
      <selection activeCell="L49" sqref="L48:L49"/>
    </sheetView>
  </sheetViews>
  <sheetFormatPr defaultColWidth="9.140625" defaultRowHeight="16.5"/>
  <cols>
    <col min="1" max="1" width="3.5703125" style="13" customWidth="1"/>
    <col min="2" max="2" width="29.5703125" style="13" customWidth="1"/>
    <col min="3" max="8" width="16" style="13" customWidth="1"/>
    <col min="9" max="9" width="37.85546875" style="13" customWidth="1"/>
    <col min="10" max="16384" width="9.140625" style="13"/>
  </cols>
  <sheetData>
    <row r="1" spans="1:9" ht="20.25">
      <c r="A1" s="5" t="str">
        <f ca="1">REPLACE(CELL("filename",$A$1),1,FIND("]",CELL("filename",$A$1),1),"")</f>
        <v>Pro FS</v>
      </c>
      <c r="B1" s="4"/>
      <c r="C1" s="4"/>
      <c r="D1" s="4"/>
      <c r="E1" s="4"/>
      <c r="F1" s="4"/>
      <c r="G1" s="4"/>
      <c r="H1" s="4"/>
      <c r="I1" s="4"/>
    </row>
    <row r="4" spans="1:9">
      <c r="A4" s="88" t="s">
        <v>93</v>
      </c>
      <c r="B4" s="83" t="s">
        <v>122</v>
      </c>
      <c r="F4" s="93"/>
    </row>
    <row r="6" spans="1:9">
      <c r="B6" s="922" t="s">
        <v>7</v>
      </c>
      <c r="C6" s="53" t="s">
        <v>123</v>
      </c>
      <c r="D6" s="53">
        <v>43830</v>
      </c>
      <c r="E6" s="53">
        <f>EOMONTH(D6,12)</f>
        <v>44196</v>
      </c>
      <c r="F6" s="53">
        <f>EOMONTH(E6,12)</f>
        <v>44561</v>
      </c>
      <c r="G6" s="53">
        <f>EOMONTH(F6,12)</f>
        <v>44926</v>
      </c>
      <c r="H6" s="53">
        <f>EOMONTH(G6,12)</f>
        <v>45291</v>
      </c>
      <c r="I6" s="922" t="s">
        <v>6</v>
      </c>
    </row>
    <row r="7" spans="1:9">
      <c r="B7" s="922"/>
      <c r="C7" s="54">
        <v>0</v>
      </c>
      <c r="D7" s="54">
        <v>1</v>
      </c>
      <c r="E7" s="54">
        <v>2</v>
      </c>
      <c r="F7" s="54">
        <v>3</v>
      </c>
      <c r="G7" s="54">
        <v>4</v>
      </c>
      <c r="H7" s="54">
        <v>5</v>
      </c>
      <c r="I7" s="922"/>
    </row>
    <row r="8" spans="1:9">
      <c r="B8" s="90" t="s">
        <v>145</v>
      </c>
      <c r="C8" s="59"/>
      <c r="D8" s="59"/>
      <c r="E8" s="59"/>
      <c r="F8" s="59"/>
      <c r="G8" s="59"/>
      <c r="H8" s="59"/>
      <c r="I8" s="91"/>
    </row>
    <row r="9" spans="1:9">
      <c r="B9" s="55" t="s">
        <v>126</v>
      </c>
      <c r="C9" s="59" t="e">
        <f t="shared" ref="C9:H9" si="0">C10+C11+C12+C13</f>
        <v>#REF!</v>
      </c>
      <c r="D9" s="59" t="e">
        <f t="shared" si="0"/>
        <v>#REF!</v>
      </c>
      <c r="E9" s="59" t="e">
        <f t="shared" si="0"/>
        <v>#REF!</v>
      </c>
      <c r="F9" s="59" t="e">
        <f t="shared" si="0"/>
        <v>#REF!</v>
      </c>
      <c r="G9" s="59" t="e">
        <f t="shared" si="0"/>
        <v>#REF!</v>
      </c>
      <c r="H9" s="59" t="e">
        <f t="shared" si="0"/>
        <v>#REF!</v>
      </c>
      <c r="I9" s="91"/>
    </row>
    <row r="10" spans="1:9">
      <c r="B10" s="56" t="s">
        <v>129</v>
      </c>
      <c r="C10" s="57" t="e">
        <f>SUM(#REF!/화폐단위)</f>
        <v>#REF!</v>
      </c>
      <c r="D10" s="57" t="e">
        <f>D78</f>
        <v>#REF!</v>
      </c>
      <c r="E10" s="57" t="e">
        <f>E78</f>
        <v>#REF!</v>
      </c>
      <c r="F10" s="57" t="e">
        <f>F78</f>
        <v>#REF!</v>
      </c>
      <c r="G10" s="57" t="e">
        <f>G78</f>
        <v>#REF!</v>
      </c>
      <c r="H10" s="57" t="e">
        <f>H78</f>
        <v>#REF!</v>
      </c>
      <c r="I10" s="91"/>
    </row>
    <row r="11" spans="1:9">
      <c r="B11" s="56" t="s">
        <v>165</v>
      </c>
      <c r="C11" s="57" t="e">
        <f>SUM(#REF!)/화폐단위</f>
        <v>#REF!</v>
      </c>
      <c r="D11" s="57" t="e">
        <f>C11-D72</f>
        <v>#REF!</v>
      </c>
      <c r="E11" s="57" t="e">
        <f>D11-E72</f>
        <v>#REF!</v>
      </c>
      <c r="F11" s="57" t="e">
        <f>E11-F72</f>
        <v>#REF!</v>
      </c>
      <c r="G11" s="57" t="e">
        <f>F11-G72</f>
        <v>#REF!</v>
      </c>
      <c r="H11" s="57" t="e">
        <f>G11-H72</f>
        <v>#REF!</v>
      </c>
      <c r="I11" s="91"/>
    </row>
    <row r="12" spans="1:9">
      <c r="B12" s="56" t="s">
        <v>91</v>
      </c>
      <c r="C12" s="57" t="e">
        <f>SUM(#REF!)/화폐단위</f>
        <v>#REF!</v>
      </c>
      <c r="D12" s="57">
        <f>SUMIF('Cash Flow'!$J$19:$BQ$19,D$6,'Cash Flow'!$J$71:$BQ$71)</f>
        <v>0</v>
      </c>
      <c r="E12" s="57">
        <f>SUMIF('Cash Flow'!$J$19:$BQ$19,E$6,'Cash Flow'!$J$71:$BQ$71)</f>
        <v>0</v>
      </c>
      <c r="F12" s="57">
        <f>SUMIF('Cash Flow'!$J$19:$BQ$19,F$6,'Cash Flow'!$J$71:$BQ$71)</f>
        <v>0</v>
      </c>
      <c r="G12" s="57">
        <f>SUMIF('Cash Flow'!$J$19:$BQ$19,G$6,'Cash Flow'!$J$71:$BQ$71)</f>
        <v>0</v>
      </c>
      <c r="H12" s="57">
        <f>SUMIF('Cash Flow'!$J$19:$BQ$19,H$6,'Cash Flow'!$J$71:$BQ$71)</f>
        <v>0</v>
      </c>
      <c r="I12" s="91"/>
    </row>
    <row r="13" spans="1:9">
      <c r="B13" s="56" t="s">
        <v>130</v>
      </c>
      <c r="C13" s="57" t="e">
        <f>SUM(#REF!)/화폐단위-C10-C11-C12</f>
        <v>#REF!</v>
      </c>
      <c r="D13" s="57" t="e">
        <f>C13</f>
        <v>#REF!</v>
      </c>
      <c r="E13" s="57" t="e">
        <f>D13</f>
        <v>#REF!</v>
      </c>
      <c r="F13" s="57" t="e">
        <f>E13</f>
        <v>#REF!</v>
      </c>
      <c r="G13" s="57" t="e">
        <f>F13</f>
        <v>#REF!</v>
      </c>
      <c r="H13" s="57" t="e">
        <f>G13</f>
        <v>#REF!</v>
      </c>
      <c r="I13" s="91" t="s">
        <v>172</v>
      </c>
    </row>
    <row r="14" spans="1:9">
      <c r="B14" s="55" t="s">
        <v>127</v>
      </c>
      <c r="C14" s="59" t="e">
        <f t="shared" ref="C14:H14" si="1">C15+C16</f>
        <v>#REF!</v>
      </c>
      <c r="D14" s="59" t="e">
        <f t="shared" si="1"/>
        <v>#REF!</v>
      </c>
      <c r="E14" s="59" t="e">
        <f t="shared" si="1"/>
        <v>#REF!</v>
      </c>
      <c r="F14" s="59" t="e">
        <f t="shared" si="1"/>
        <v>#REF!</v>
      </c>
      <c r="G14" s="59" t="e">
        <f t="shared" si="1"/>
        <v>#REF!</v>
      </c>
      <c r="H14" s="59" t="e">
        <f t="shared" si="1"/>
        <v>#REF!</v>
      </c>
      <c r="I14" s="91"/>
    </row>
    <row r="15" spans="1:9">
      <c r="B15" s="56" t="s">
        <v>131</v>
      </c>
      <c r="C15" s="57" t="e">
        <f>SUM(#REF!,#REF!)/화폐단위</f>
        <v>#REF!</v>
      </c>
      <c r="D15" s="57" t="e">
        <f>C15-DCF!G22-DCF!G23</f>
        <v>#REF!</v>
      </c>
      <c r="E15" s="57" t="e">
        <f>D15-DCF!I22-DCF!I23</f>
        <v>#REF!</v>
      </c>
      <c r="F15" s="57" t="e">
        <f>E15-DCF!J22-DCF!J23</f>
        <v>#REF!</v>
      </c>
      <c r="G15" s="57" t="e">
        <f>F15-DCF!#REF!-DCF!#REF!</f>
        <v>#REF!</v>
      </c>
      <c r="H15" s="57" t="e">
        <f>G15-DCF!#REF!-DCF!#REF!</f>
        <v>#REF!</v>
      </c>
      <c r="I15" s="91"/>
    </row>
    <row r="16" spans="1:9">
      <c r="B16" s="56" t="s">
        <v>132</v>
      </c>
      <c r="C16" s="57" t="e">
        <f>SUM(#REF!)/화폐단위-C15</f>
        <v>#REF!</v>
      </c>
      <c r="D16" s="57" t="e">
        <f>C16</f>
        <v>#REF!</v>
      </c>
      <c r="E16" s="57" t="e">
        <f>D16</f>
        <v>#REF!</v>
      </c>
      <c r="F16" s="57" t="e">
        <f>E16</f>
        <v>#REF!</v>
      </c>
      <c r="G16" s="57" t="e">
        <f>F16</f>
        <v>#REF!</v>
      </c>
      <c r="H16" s="57" t="e">
        <f>G16</f>
        <v>#REF!</v>
      </c>
      <c r="I16" s="91" t="s">
        <v>172</v>
      </c>
    </row>
    <row r="17" spans="2:9">
      <c r="B17" s="55" t="s">
        <v>128</v>
      </c>
      <c r="C17" s="59" t="e">
        <f t="shared" ref="C17:H17" si="2">C9+C14</f>
        <v>#REF!</v>
      </c>
      <c r="D17" s="59" t="e">
        <f t="shared" si="2"/>
        <v>#REF!</v>
      </c>
      <c r="E17" s="59" t="e">
        <f t="shared" si="2"/>
        <v>#REF!</v>
      </c>
      <c r="F17" s="59" t="e">
        <f t="shared" si="2"/>
        <v>#REF!</v>
      </c>
      <c r="G17" s="59" t="e">
        <f t="shared" si="2"/>
        <v>#REF!</v>
      </c>
      <c r="H17" s="59" t="e">
        <f t="shared" si="2"/>
        <v>#REF!</v>
      </c>
      <c r="I17" s="91"/>
    </row>
    <row r="18" spans="2:9">
      <c r="B18" s="90" t="s">
        <v>146</v>
      </c>
      <c r="C18" s="59"/>
      <c r="D18" s="59"/>
      <c r="E18" s="59"/>
      <c r="F18" s="59"/>
      <c r="G18" s="59"/>
      <c r="H18" s="59"/>
      <c r="I18" s="91"/>
    </row>
    <row r="19" spans="2:9">
      <c r="B19" s="55" t="s">
        <v>133</v>
      </c>
      <c r="C19" s="59" t="e">
        <f t="shared" ref="C19:H19" si="3">C20+C21+C22</f>
        <v>#REF!</v>
      </c>
      <c r="D19" s="59" t="e">
        <f t="shared" si="3"/>
        <v>#REF!</v>
      </c>
      <c r="E19" s="59" t="e">
        <f t="shared" si="3"/>
        <v>#REF!</v>
      </c>
      <c r="F19" s="59" t="e">
        <f t="shared" si="3"/>
        <v>#REF!</v>
      </c>
      <c r="G19" s="59" t="e">
        <f t="shared" si="3"/>
        <v>#REF!</v>
      </c>
      <c r="H19" s="59" t="e">
        <f t="shared" si="3"/>
        <v>#REF!</v>
      </c>
      <c r="I19" s="91"/>
    </row>
    <row r="20" spans="2:9">
      <c r="B20" s="56" t="s">
        <v>92</v>
      </c>
      <c r="C20" s="57" t="e">
        <f>SUM(#REF!)/화폐단위</f>
        <v>#REF!</v>
      </c>
      <c r="D20" s="57">
        <f>SUMIF('Cash Flow'!$J$19:$BQ$19,D$6,'Cash Flow'!$J$75:$BQ$75)</f>
        <v>0</v>
      </c>
      <c r="E20" s="57">
        <f>SUMIF('Cash Flow'!$J$19:$BQ$19,E$6,'Cash Flow'!$J$75:$BQ$75)</f>
        <v>0</v>
      </c>
      <c r="F20" s="57">
        <f>SUMIF('Cash Flow'!$J$19:$BQ$19,F$6,'Cash Flow'!$J$75:$BQ$75)</f>
        <v>0</v>
      </c>
      <c r="G20" s="57">
        <f>SUMIF('Cash Flow'!$J$19:$BQ$19,G$6,'Cash Flow'!$J$75:$BQ$75)</f>
        <v>0</v>
      </c>
      <c r="H20" s="57">
        <f>SUMIF('Cash Flow'!$J$19:$BQ$19,H$6,'Cash Flow'!$J$75:$BQ$75)</f>
        <v>0</v>
      </c>
      <c r="I20" s="91"/>
    </row>
    <row r="21" spans="2:9">
      <c r="B21" s="56" t="s">
        <v>163</v>
      </c>
      <c r="C21" s="57" t="e">
        <f>SUM(#REF!,#REF!)/화폐단위</f>
        <v>#REF!</v>
      </c>
      <c r="D21" s="57">
        <v>0</v>
      </c>
      <c r="E21" s="57">
        <v>0</v>
      </c>
      <c r="F21" s="57" t="e">
        <f>E26+F53</f>
        <v>#REF!</v>
      </c>
      <c r="G21" s="57">
        <v>0</v>
      </c>
      <c r="H21" s="57">
        <v>0</v>
      </c>
      <c r="I21" s="91"/>
    </row>
    <row r="22" spans="2:9">
      <c r="B22" s="56" t="s">
        <v>134</v>
      </c>
      <c r="C22" s="57" t="e">
        <f>SUM(#REF!)/화폐단위-C20-C21</f>
        <v>#REF!</v>
      </c>
      <c r="D22" s="57" t="e">
        <f>C22</f>
        <v>#REF!</v>
      </c>
      <c r="E22" s="57" t="e">
        <f>D22</f>
        <v>#REF!</v>
      </c>
      <c r="F22" s="57" t="e">
        <f>E22</f>
        <v>#REF!</v>
      </c>
      <c r="G22" s="57" t="e">
        <f>F22</f>
        <v>#REF!</v>
      </c>
      <c r="H22" s="57" t="e">
        <f>G22</f>
        <v>#REF!</v>
      </c>
      <c r="I22" s="91" t="s">
        <v>172</v>
      </c>
    </row>
    <row r="23" spans="2:9">
      <c r="B23" s="55" t="s">
        <v>135</v>
      </c>
      <c r="C23" s="59" t="e">
        <f t="shared" ref="C23:H23" si="4">C24+C25+C26+C27</f>
        <v>#REF!</v>
      </c>
      <c r="D23" s="59" t="e">
        <f t="shared" si="4"/>
        <v>#REF!</v>
      </c>
      <c r="E23" s="59" t="e">
        <f t="shared" si="4"/>
        <v>#REF!</v>
      </c>
      <c r="F23" s="59" t="e">
        <f t="shared" si="4"/>
        <v>#REF!</v>
      </c>
      <c r="G23" s="59" t="e">
        <f t="shared" si="4"/>
        <v>#REF!</v>
      </c>
      <c r="H23" s="59" t="e">
        <f t="shared" si="4"/>
        <v>#REF!</v>
      </c>
      <c r="I23" s="91"/>
    </row>
    <row r="24" spans="2:9">
      <c r="B24" s="56" t="s">
        <v>136</v>
      </c>
      <c r="C24" s="57" t="e">
        <f>SUM(#REF!)/화폐단위</f>
        <v>#REF!</v>
      </c>
      <c r="D24" s="57" t="e">
        <f>C24+D66</f>
        <v>#REF!</v>
      </c>
      <c r="E24" s="57" t="e">
        <f>D24+E66</f>
        <v>#REF!</v>
      </c>
      <c r="F24" s="57" t="e">
        <f>E24+F66</f>
        <v>#REF!</v>
      </c>
      <c r="G24" s="57" t="e">
        <f>F24+G66</f>
        <v>#REF!</v>
      </c>
      <c r="H24" s="57" t="e">
        <f>G24+H66</f>
        <v>#REF!</v>
      </c>
      <c r="I24" s="91"/>
    </row>
    <row r="25" spans="2:9">
      <c r="B25" s="56" t="s">
        <v>137</v>
      </c>
      <c r="C25" s="57" t="e">
        <f>SUM(#REF!)/화폐단위</f>
        <v>#REF!</v>
      </c>
      <c r="D25" s="57" t="e">
        <f>C25+D71</f>
        <v>#REF!</v>
      </c>
      <c r="E25" s="57" t="e">
        <f>D25+E71</f>
        <v>#REF!</v>
      </c>
      <c r="F25" s="57" t="e">
        <f>E25+F71</f>
        <v>#REF!</v>
      </c>
      <c r="G25" s="57" t="e">
        <f>F25+G71</f>
        <v>#REF!</v>
      </c>
      <c r="H25" s="57" t="e">
        <f>G25+H71</f>
        <v>#REF!</v>
      </c>
      <c r="I25" s="91"/>
    </row>
    <row r="26" spans="2:9">
      <c r="B26" s="56" t="s">
        <v>155</v>
      </c>
      <c r="C26" s="57" t="e">
        <f>SUM(#REF!,#REF!,#REF!)/화폐단위</f>
        <v>#REF!</v>
      </c>
      <c r="D26" s="57" t="e">
        <f>C26+(D53+(C21+D75))</f>
        <v>#REF!</v>
      </c>
      <c r="E26" s="57" t="e">
        <f>D26+E53</f>
        <v>#REF!</v>
      </c>
      <c r="F26" s="57">
        <v>0</v>
      </c>
      <c r="G26" s="57">
        <v>0</v>
      </c>
      <c r="H26" s="57">
        <v>0</v>
      </c>
      <c r="I26" s="91" t="s">
        <v>156</v>
      </c>
    </row>
    <row r="27" spans="2:9">
      <c r="B27" s="56" t="s">
        <v>138</v>
      </c>
      <c r="C27" s="57" t="e">
        <f>SUM(#REF!)/화폐단위-C24-C25-C26</f>
        <v>#REF!</v>
      </c>
      <c r="D27" s="57" t="e">
        <f>C27</f>
        <v>#REF!</v>
      </c>
      <c r="E27" s="57" t="e">
        <f>D27</f>
        <v>#REF!</v>
      </c>
      <c r="F27" s="57" t="e">
        <f>E27</f>
        <v>#REF!</v>
      </c>
      <c r="G27" s="57" t="e">
        <f>F27</f>
        <v>#REF!</v>
      </c>
      <c r="H27" s="57" t="e">
        <f>G27</f>
        <v>#REF!</v>
      </c>
      <c r="I27" s="91" t="s">
        <v>172</v>
      </c>
    </row>
    <row r="28" spans="2:9">
      <c r="B28" s="55" t="s">
        <v>139</v>
      </c>
      <c r="C28" s="59" t="e">
        <f t="shared" ref="C28:H28" si="5">C19+C23</f>
        <v>#REF!</v>
      </c>
      <c r="D28" s="59" t="e">
        <f t="shared" si="5"/>
        <v>#REF!</v>
      </c>
      <c r="E28" s="59" t="e">
        <f t="shared" si="5"/>
        <v>#REF!</v>
      </c>
      <c r="F28" s="59" t="e">
        <f t="shared" si="5"/>
        <v>#REF!</v>
      </c>
      <c r="G28" s="59" t="e">
        <f t="shared" si="5"/>
        <v>#REF!</v>
      </c>
      <c r="H28" s="59" t="e">
        <f t="shared" si="5"/>
        <v>#REF!</v>
      </c>
      <c r="I28" s="91"/>
    </row>
    <row r="29" spans="2:9">
      <c r="B29" s="90" t="s">
        <v>147</v>
      </c>
      <c r="C29" s="59"/>
      <c r="D29" s="59"/>
      <c r="E29" s="59"/>
      <c r="F29" s="59"/>
      <c r="G29" s="59"/>
      <c r="H29" s="59"/>
      <c r="I29" s="91"/>
    </row>
    <row r="30" spans="2:9">
      <c r="B30" s="56" t="s">
        <v>140</v>
      </c>
      <c r="C30" s="57" t="e">
        <f>SUM(#REF!)/화폐단위</f>
        <v>#REF!</v>
      </c>
      <c r="D30" s="57" t="e">
        <f t="shared" ref="D30:H31" si="6">C30</f>
        <v>#REF!</v>
      </c>
      <c r="E30" s="57" t="e">
        <f t="shared" si="6"/>
        <v>#REF!</v>
      </c>
      <c r="F30" s="57" t="e">
        <f t="shared" si="6"/>
        <v>#REF!</v>
      </c>
      <c r="G30" s="57" t="e">
        <f t="shared" si="6"/>
        <v>#REF!</v>
      </c>
      <c r="H30" s="57" t="e">
        <f t="shared" si="6"/>
        <v>#REF!</v>
      </c>
      <c r="I30" s="91" t="s">
        <v>172</v>
      </c>
    </row>
    <row r="31" spans="2:9">
      <c r="B31" s="56" t="s">
        <v>141</v>
      </c>
      <c r="C31" s="57" t="e">
        <f>SUM(#REF!,#REF!)/화폐단위</f>
        <v>#REF!</v>
      </c>
      <c r="D31" s="57" t="e">
        <f t="shared" si="6"/>
        <v>#REF!</v>
      </c>
      <c r="E31" s="57" t="e">
        <f t="shared" si="6"/>
        <v>#REF!</v>
      </c>
      <c r="F31" s="57" t="e">
        <f t="shared" si="6"/>
        <v>#REF!</v>
      </c>
      <c r="G31" s="57" t="e">
        <f t="shared" si="6"/>
        <v>#REF!</v>
      </c>
      <c r="H31" s="57" t="e">
        <f t="shared" si="6"/>
        <v>#REF!</v>
      </c>
      <c r="I31" s="91" t="s">
        <v>172</v>
      </c>
    </row>
    <row r="32" spans="2:9">
      <c r="B32" s="56" t="s">
        <v>142</v>
      </c>
      <c r="C32" s="57" t="e">
        <f>-SUM(#REF!)/화폐단위</f>
        <v>#REF!</v>
      </c>
      <c r="D32" s="57" t="e">
        <f>C32+D56</f>
        <v>#REF!</v>
      </c>
      <c r="E32" s="57" t="e">
        <f>D32+E56</f>
        <v>#REF!</v>
      </c>
      <c r="F32" s="57" t="e">
        <f>E32+F56</f>
        <v>#REF!</v>
      </c>
      <c r="G32" s="57" t="e">
        <f>F32+G56</f>
        <v>#REF!</v>
      </c>
      <c r="H32" s="57" t="e">
        <f>G32+H56</f>
        <v>#REF!</v>
      </c>
      <c r="I32" s="91"/>
    </row>
    <row r="33" spans="1:9">
      <c r="B33" s="55" t="s">
        <v>143</v>
      </c>
      <c r="C33" s="59" t="e">
        <f t="shared" ref="C33:H33" si="7">C30+C31+C32</f>
        <v>#REF!</v>
      </c>
      <c r="D33" s="59" t="e">
        <f t="shared" si="7"/>
        <v>#REF!</v>
      </c>
      <c r="E33" s="59" t="e">
        <f t="shared" si="7"/>
        <v>#REF!</v>
      </c>
      <c r="F33" s="59" t="e">
        <f t="shared" si="7"/>
        <v>#REF!</v>
      </c>
      <c r="G33" s="59" t="e">
        <f t="shared" si="7"/>
        <v>#REF!</v>
      </c>
      <c r="H33" s="59" t="e">
        <f t="shared" si="7"/>
        <v>#REF!</v>
      </c>
      <c r="I33" s="91"/>
    </row>
    <row r="34" spans="1:9">
      <c r="B34" s="55" t="s">
        <v>144</v>
      </c>
      <c r="C34" s="59" t="e">
        <f t="shared" ref="C34:H34" si="8">C28+C33</f>
        <v>#REF!</v>
      </c>
      <c r="D34" s="59" t="e">
        <f t="shared" si="8"/>
        <v>#REF!</v>
      </c>
      <c r="E34" s="59" t="e">
        <f t="shared" si="8"/>
        <v>#REF!</v>
      </c>
      <c r="F34" s="59" t="e">
        <f t="shared" si="8"/>
        <v>#REF!</v>
      </c>
      <c r="G34" s="59" t="e">
        <f t="shared" si="8"/>
        <v>#REF!</v>
      </c>
      <c r="H34" s="59" t="e">
        <f t="shared" si="8"/>
        <v>#REF!</v>
      </c>
      <c r="I34" s="91"/>
    </row>
    <row r="35" spans="1:9">
      <c r="C35" s="13" t="e">
        <f t="shared" ref="C35:H35" si="9">C34=C17</f>
        <v>#REF!</v>
      </c>
      <c r="D35" s="13" t="e">
        <f t="shared" si="9"/>
        <v>#REF!</v>
      </c>
      <c r="E35" s="13" t="e">
        <f t="shared" si="9"/>
        <v>#REF!</v>
      </c>
      <c r="F35" s="13" t="e">
        <f t="shared" si="9"/>
        <v>#REF!</v>
      </c>
      <c r="G35" s="13" t="e">
        <f t="shared" si="9"/>
        <v>#REF!</v>
      </c>
      <c r="H35" s="13" t="e">
        <f t="shared" si="9"/>
        <v>#REF!</v>
      </c>
    </row>
    <row r="36" spans="1:9">
      <c r="D36" s="92"/>
      <c r="E36" s="92"/>
      <c r="F36" s="92"/>
      <c r="G36" s="92"/>
      <c r="H36" s="92"/>
    </row>
    <row r="37" spans="1:9">
      <c r="A37" s="88" t="s">
        <v>93</v>
      </c>
      <c r="B37" s="83" t="s">
        <v>124</v>
      </c>
    </row>
    <row r="39" spans="1:9">
      <c r="B39" s="922" t="s">
        <v>7</v>
      </c>
      <c r="C39" s="53">
        <v>43465</v>
      </c>
      <c r="D39" s="53">
        <v>43830</v>
      </c>
      <c r="E39" s="53">
        <f>EOMONTH(D39,12)</f>
        <v>44196</v>
      </c>
      <c r="F39" s="53">
        <f>EOMONTH(E39,12)</f>
        <v>44561</v>
      </c>
      <c r="G39" s="53">
        <f>EOMONTH(F39,12)</f>
        <v>44926</v>
      </c>
      <c r="H39" s="53">
        <f>EOMONTH(G39,12)</f>
        <v>45291</v>
      </c>
      <c r="I39" s="922" t="s">
        <v>6</v>
      </c>
    </row>
    <row r="40" spans="1:9">
      <c r="B40" s="922"/>
      <c r="C40" s="54">
        <v>0</v>
      </c>
      <c r="D40" s="54">
        <v>1</v>
      </c>
      <c r="E40" s="54">
        <v>2</v>
      </c>
      <c r="F40" s="54">
        <v>3</v>
      </c>
      <c r="G40" s="54">
        <v>4</v>
      </c>
      <c r="H40" s="54">
        <v>5</v>
      </c>
      <c r="I40" s="922"/>
    </row>
    <row r="41" spans="1:9">
      <c r="B41" s="55" t="s">
        <v>76</v>
      </c>
      <c r="C41" s="59">
        <v>65098.881635999998</v>
      </c>
      <c r="D41" s="59" t="e">
        <f>D42+D43+D44</f>
        <v>#REF!</v>
      </c>
      <c r="E41" s="59" t="e">
        <f>E42+E43+E44</f>
        <v>#REF!</v>
      </c>
      <c r="F41" s="59" t="e">
        <f>F42+F43+F44</f>
        <v>#REF!</v>
      </c>
      <c r="G41" s="59" t="e">
        <f>G42+G43+G44</f>
        <v>#REF!</v>
      </c>
      <c r="H41" s="59" t="e">
        <f>H42+H43+H44</f>
        <v>#REF!</v>
      </c>
      <c r="I41" s="91"/>
    </row>
    <row r="42" spans="1:9">
      <c r="B42" s="56" t="s">
        <v>69</v>
      </c>
      <c r="C42" s="57"/>
      <c r="D42" s="57" t="e">
        <f>DCF!#REF!</f>
        <v>#REF!</v>
      </c>
      <c r="E42" s="57" t="e">
        <f>DCF!#REF!</f>
        <v>#REF!</v>
      </c>
      <c r="F42" s="57" t="e">
        <f>DCF!#REF!</f>
        <v>#REF!</v>
      </c>
      <c r="G42" s="57" t="e">
        <f>DCF!#REF!</f>
        <v>#REF!</v>
      </c>
      <c r="H42" s="57" t="e">
        <f>DCF!#REF!</f>
        <v>#REF!</v>
      </c>
      <c r="I42" s="91"/>
    </row>
    <row r="43" spans="1:9">
      <c r="B43" s="56" t="s">
        <v>70</v>
      </c>
      <c r="C43" s="57"/>
      <c r="D43" s="57" t="e">
        <f>DCF!#REF!</f>
        <v>#REF!</v>
      </c>
      <c r="E43" s="57" t="e">
        <f>DCF!#REF!</f>
        <v>#REF!</v>
      </c>
      <c r="F43" s="57" t="e">
        <f>DCF!#REF!</f>
        <v>#REF!</v>
      </c>
      <c r="G43" s="57" t="e">
        <f>DCF!#REF!</f>
        <v>#REF!</v>
      </c>
      <c r="H43" s="57" t="e">
        <f>DCF!#REF!</f>
        <v>#REF!</v>
      </c>
      <c r="I43" s="91"/>
    </row>
    <row r="44" spans="1:9">
      <c r="B44" s="56" t="s">
        <v>71</v>
      </c>
      <c r="C44" s="57"/>
      <c r="D44" s="57" t="e">
        <f>DCF!#REF!</f>
        <v>#REF!</v>
      </c>
      <c r="E44" s="57" t="e">
        <f>DCF!#REF!</f>
        <v>#REF!</v>
      </c>
      <c r="F44" s="57" t="e">
        <f>DCF!#REF!</f>
        <v>#REF!</v>
      </c>
      <c r="G44" s="57" t="e">
        <f>DCF!#REF!</f>
        <v>#REF!</v>
      </c>
      <c r="H44" s="57" t="e">
        <f>DCF!#REF!</f>
        <v>#REF!</v>
      </c>
      <c r="I44" s="91"/>
    </row>
    <row r="45" spans="1:9">
      <c r="B45" s="55" t="s">
        <v>90</v>
      </c>
      <c r="C45" s="59">
        <v>61887.598737</v>
      </c>
      <c r="D45" s="59" t="e">
        <f>D46+D47+D48</f>
        <v>#REF!</v>
      </c>
      <c r="E45" s="59" t="e">
        <f>E46+E47+E48</f>
        <v>#REF!</v>
      </c>
      <c r="F45" s="59" t="e">
        <f>F46+F47+F48</f>
        <v>#REF!</v>
      </c>
      <c r="G45" s="59" t="e">
        <f>G46+G47+G48</f>
        <v>#REF!</v>
      </c>
      <c r="H45" s="59" t="e">
        <f>H46+H47+H48</f>
        <v>#REF!</v>
      </c>
      <c r="I45" s="91"/>
    </row>
    <row r="46" spans="1:9">
      <c r="B46" s="56" t="s">
        <v>148</v>
      </c>
      <c r="C46" s="57"/>
      <c r="D46" s="57">
        <f>DCF!G12</f>
        <v>6933.76165187277</v>
      </c>
      <c r="E46" s="57">
        <f>DCF!I12</f>
        <v>11070.738804920707</v>
      </c>
      <c r="F46" s="57">
        <f>DCF!J12</f>
        <v>12509.935668466425</v>
      </c>
      <c r="G46" s="57" t="e">
        <f>DCF!#REF!</f>
        <v>#REF!</v>
      </c>
      <c r="H46" s="57" t="e">
        <f>DCF!#REF!</f>
        <v>#REF!</v>
      </c>
      <c r="I46" s="91"/>
    </row>
    <row r="47" spans="1:9">
      <c r="B47" s="56" t="s">
        <v>149</v>
      </c>
      <c r="C47" s="57"/>
      <c r="D47" s="57" t="e">
        <f>DCF!#REF!</f>
        <v>#REF!</v>
      </c>
      <c r="E47" s="57" t="e">
        <f>DCF!#REF!</f>
        <v>#REF!</v>
      </c>
      <c r="F47" s="57" t="e">
        <f>DCF!#REF!</f>
        <v>#REF!</v>
      </c>
      <c r="G47" s="57" t="e">
        <f>DCF!#REF!</f>
        <v>#REF!</v>
      </c>
      <c r="H47" s="57" t="e">
        <f>DCF!#REF!</f>
        <v>#REF!</v>
      </c>
      <c r="I47" s="91"/>
    </row>
    <row r="48" spans="1:9">
      <c r="B48" s="56" t="s">
        <v>72</v>
      </c>
      <c r="C48" s="57"/>
      <c r="D48" s="57" t="e">
        <f>DCF!#REF!</f>
        <v>#REF!</v>
      </c>
      <c r="E48" s="57" t="e">
        <f>DCF!#REF!</f>
        <v>#REF!</v>
      </c>
      <c r="F48" s="57" t="e">
        <f>DCF!#REF!</f>
        <v>#REF!</v>
      </c>
      <c r="G48" s="57" t="e">
        <f>DCF!#REF!</f>
        <v>#REF!</v>
      </c>
      <c r="H48" s="57" t="e">
        <f>DCF!#REF!</f>
        <v>#REF!</v>
      </c>
      <c r="I48" s="91"/>
    </row>
    <row r="49" spans="1:9">
      <c r="B49" s="55" t="s">
        <v>150</v>
      </c>
      <c r="C49" s="59">
        <f t="shared" ref="C49:H49" si="10">C41-C45</f>
        <v>3211.282898999998</v>
      </c>
      <c r="D49" s="59" t="e">
        <f t="shared" si="10"/>
        <v>#REF!</v>
      </c>
      <c r="E49" s="59" t="e">
        <f t="shared" si="10"/>
        <v>#REF!</v>
      </c>
      <c r="F49" s="59" t="e">
        <f t="shared" si="10"/>
        <v>#REF!</v>
      </c>
      <c r="G49" s="59" t="e">
        <f t="shared" si="10"/>
        <v>#REF!</v>
      </c>
      <c r="H49" s="59" t="e">
        <f t="shared" si="10"/>
        <v>#REF!</v>
      </c>
      <c r="I49" s="91"/>
    </row>
    <row r="50" spans="1:9">
      <c r="B50" s="55" t="s">
        <v>151</v>
      </c>
      <c r="C50" s="59">
        <v>1897.704862</v>
      </c>
      <c r="D50" s="59" t="e">
        <f>DCF!#REF!</f>
        <v>#REF!</v>
      </c>
      <c r="E50" s="59" t="e">
        <f>DCF!#REF!</f>
        <v>#REF!</v>
      </c>
      <c r="F50" s="59" t="e">
        <f>DCF!#REF!</f>
        <v>#REF!</v>
      </c>
      <c r="G50" s="59" t="e">
        <f>DCF!#REF!</f>
        <v>#REF!</v>
      </c>
      <c r="H50" s="59" t="e">
        <f>DCF!#REF!</f>
        <v>#REF!</v>
      </c>
      <c r="I50" s="91"/>
    </row>
    <row r="51" spans="1:9">
      <c r="B51" s="55" t="s">
        <v>176</v>
      </c>
      <c r="C51" s="59">
        <f t="shared" ref="C51:H51" si="11">C49-C50</f>
        <v>1313.5780369999979</v>
      </c>
      <c r="D51" s="59" t="e">
        <f t="shared" si="11"/>
        <v>#REF!</v>
      </c>
      <c r="E51" s="59" t="e">
        <f t="shared" si="11"/>
        <v>#REF!</v>
      </c>
      <c r="F51" s="59" t="e">
        <f t="shared" si="11"/>
        <v>#REF!</v>
      </c>
      <c r="G51" s="59" t="e">
        <f t="shared" si="11"/>
        <v>#REF!</v>
      </c>
      <c r="H51" s="59" t="e">
        <f t="shared" si="11"/>
        <v>#REF!</v>
      </c>
      <c r="I51" s="91"/>
    </row>
    <row r="52" spans="1:9">
      <c r="B52" s="58" t="s">
        <v>174</v>
      </c>
      <c r="C52" s="57">
        <v>305.946102</v>
      </c>
      <c r="D52" s="57" t="e">
        <f>2.15%*((C11+D11)/2)</f>
        <v>#REF!</v>
      </c>
      <c r="E52" s="57" t="e">
        <f>2.15%*((D11+E11)/2)</f>
        <v>#REF!</v>
      </c>
      <c r="F52" s="57" t="e">
        <f>2.15%*((E11+F11)/2)</f>
        <v>#REF!</v>
      </c>
      <c r="G52" s="57" t="e">
        <f>2.15%*((F11+G11)/2)</f>
        <v>#REF!</v>
      </c>
      <c r="H52" s="57" t="e">
        <f>2.15%*((G11+H11)/2)</f>
        <v>#REF!</v>
      </c>
      <c r="I52" s="91"/>
    </row>
    <row r="53" spans="1:9">
      <c r="B53" s="58" t="s">
        <v>175</v>
      </c>
      <c r="C53" s="57">
        <v>484.75366400000001</v>
      </c>
      <c r="D53" s="57" t="e">
        <f>SUM(#REF!)/화폐단위+#REF!</f>
        <v>#REF!</v>
      </c>
      <c r="E53" s="57" t="e">
        <f>SUM(#REF!)/화폐단위</f>
        <v>#REF!</v>
      </c>
      <c r="F53" s="57" t="e">
        <f>SUM(#REF!)/화폐단위</f>
        <v>#REF!</v>
      </c>
      <c r="G53" s="57" t="e">
        <f>SUM(#REF!)/화폐단위</f>
        <v>#REF!</v>
      </c>
      <c r="H53" s="57" t="e">
        <f>SUM(#REF!)/화폐단위</f>
        <v>#REF!</v>
      </c>
      <c r="I53" s="91"/>
    </row>
    <row r="54" spans="1:9">
      <c r="B54" s="55" t="s">
        <v>152</v>
      </c>
      <c r="C54" s="59">
        <f t="shared" ref="C54:H54" si="12">C51+C52-C53</f>
        <v>1134.7704749999978</v>
      </c>
      <c r="D54" s="59" t="e">
        <f t="shared" si="12"/>
        <v>#REF!</v>
      </c>
      <c r="E54" s="59" t="e">
        <f t="shared" si="12"/>
        <v>#REF!</v>
      </c>
      <c r="F54" s="59" t="e">
        <f t="shared" si="12"/>
        <v>#REF!</v>
      </c>
      <c r="G54" s="59" t="e">
        <f t="shared" si="12"/>
        <v>#REF!</v>
      </c>
      <c r="H54" s="59" t="e">
        <f t="shared" si="12"/>
        <v>#REF!</v>
      </c>
      <c r="I54" s="91"/>
    </row>
    <row r="55" spans="1:9">
      <c r="B55" s="58" t="s">
        <v>153</v>
      </c>
      <c r="C55" s="57">
        <v>246.76483400000001</v>
      </c>
      <c r="D55" s="57" t="e">
        <f>200*11%+(D54-200)*22%+C32*22%</f>
        <v>#REF!</v>
      </c>
      <c r="E55" s="57" t="e">
        <f>200*11%+(E54-200)*22%</f>
        <v>#REF!</v>
      </c>
      <c r="F55" s="57" t="e">
        <f>200*11%+(F54-200)*22%</f>
        <v>#REF!</v>
      </c>
      <c r="G55" s="57" t="e">
        <f>200*11%+(G54-200)*22%</f>
        <v>#REF!</v>
      </c>
      <c r="H55" s="57" t="e">
        <f>200*11%+(H54-200)*22%</f>
        <v>#REF!</v>
      </c>
      <c r="I55" s="91"/>
    </row>
    <row r="56" spans="1:9">
      <c r="B56" s="55" t="s">
        <v>154</v>
      </c>
      <c r="C56" s="59">
        <f t="shared" ref="C56:H56" si="13">C54-C55</f>
        <v>888.00564099999769</v>
      </c>
      <c r="D56" s="59" t="e">
        <f t="shared" si="13"/>
        <v>#REF!</v>
      </c>
      <c r="E56" s="59" t="e">
        <f t="shared" si="13"/>
        <v>#REF!</v>
      </c>
      <c r="F56" s="59" t="e">
        <f t="shared" si="13"/>
        <v>#REF!</v>
      </c>
      <c r="G56" s="59" t="e">
        <f t="shared" si="13"/>
        <v>#REF!</v>
      </c>
      <c r="H56" s="59" t="e">
        <f t="shared" si="13"/>
        <v>#REF!</v>
      </c>
      <c r="I56" s="91"/>
    </row>
    <row r="57" spans="1:9">
      <c r="E57" s="92"/>
      <c r="F57" s="92"/>
      <c r="G57" s="92"/>
      <c r="H57" s="92"/>
    </row>
    <row r="59" spans="1:9">
      <c r="A59" s="88" t="s">
        <v>93</v>
      </c>
      <c r="B59" s="83" t="s">
        <v>125</v>
      </c>
    </row>
    <row r="61" spans="1:9">
      <c r="B61" s="922" t="s">
        <v>7</v>
      </c>
      <c r="C61" s="53"/>
      <c r="D61" s="53">
        <v>43830</v>
      </c>
      <c r="E61" s="53">
        <f>EOMONTH(D61,12)</f>
        <v>44196</v>
      </c>
      <c r="F61" s="53">
        <f>EOMONTH(E61,12)</f>
        <v>44561</v>
      </c>
      <c r="G61" s="53">
        <f>EOMONTH(F61,12)</f>
        <v>44926</v>
      </c>
      <c r="H61" s="53">
        <f>EOMONTH(G61,12)</f>
        <v>45291</v>
      </c>
      <c r="I61" s="922" t="s">
        <v>6</v>
      </c>
    </row>
    <row r="62" spans="1:9">
      <c r="B62" s="922"/>
      <c r="C62" s="54"/>
      <c r="D62" s="54">
        <v>1</v>
      </c>
      <c r="E62" s="54">
        <v>2</v>
      </c>
      <c r="F62" s="54">
        <v>3</v>
      </c>
      <c r="G62" s="54">
        <v>4</v>
      </c>
      <c r="H62" s="54">
        <v>5</v>
      </c>
      <c r="I62" s="922"/>
    </row>
    <row r="63" spans="1:9">
      <c r="B63" s="55" t="s">
        <v>157</v>
      </c>
      <c r="C63" s="59"/>
      <c r="D63" s="59" t="e">
        <f>SUM(D64:D68)</f>
        <v>#REF!</v>
      </c>
      <c r="E63" s="59" t="e">
        <f>SUM(E64:E68)</f>
        <v>#REF!</v>
      </c>
      <c r="F63" s="59" t="e">
        <f>SUM(F64:F68)</f>
        <v>#REF!</v>
      </c>
      <c r="G63" s="59" t="e">
        <f>SUM(G64:G68)</f>
        <v>#REF!</v>
      </c>
      <c r="H63" s="59" t="e">
        <f>SUM(H64:H68)</f>
        <v>#REF!</v>
      </c>
      <c r="I63" s="91"/>
    </row>
    <row r="64" spans="1:9">
      <c r="B64" s="56" t="s">
        <v>154</v>
      </c>
      <c r="C64" s="57"/>
      <c r="D64" s="57" t="e">
        <f>D56</f>
        <v>#REF!</v>
      </c>
      <c r="E64" s="57" t="e">
        <f>E56</f>
        <v>#REF!</v>
      </c>
      <c r="F64" s="57" t="e">
        <f>F56</f>
        <v>#REF!</v>
      </c>
      <c r="G64" s="57" t="e">
        <f>G56</f>
        <v>#REF!</v>
      </c>
      <c r="H64" s="57" t="e">
        <f>H56</f>
        <v>#REF!</v>
      </c>
      <c r="I64" s="91"/>
    </row>
    <row r="65" spans="2:9">
      <c r="B65" s="56" t="s">
        <v>94</v>
      </c>
      <c r="C65" s="57"/>
      <c r="D65" s="57">
        <f>DCF!G22</f>
        <v>2439.0613546083168</v>
      </c>
      <c r="E65" s="57">
        <f>DCF!I22</f>
        <v>2470.7410210424327</v>
      </c>
      <c r="F65" s="57">
        <f>DCF!J22</f>
        <v>2151.9684363967699</v>
      </c>
      <c r="G65" s="57" t="e">
        <f>DCF!#REF!</f>
        <v>#REF!</v>
      </c>
      <c r="H65" s="57" t="e">
        <f>DCF!#REF!</f>
        <v>#REF!</v>
      </c>
      <c r="I65" s="91"/>
    </row>
    <row r="66" spans="2:9">
      <c r="B66" s="56" t="s">
        <v>170</v>
      </c>
      <c r="C66" s="57"/>
      <c r="D66" s="57" t="e">
        <f>#REF!</f>
        <v>#REF!</v>
      </c>
      <c r="E66" s="57" t="e">
        <f>#REF!</f>
        <v>#REF!</v>
      </c>
      <c r="F66" s="57" t="e">
        <f>#REF!</f>
        <v>#REF!</v>
      </c>
      <c r="G66" s="57" t="e">
        <f>#REF!</f>
        <v>#REF!</v>
      </c>
      <c r="H66" s="57" t="e">
        <f>#REF!</f>
        <v>#REF!</v>
      </c>
      <c r="I66" s="91"/>
    </row>
    <row r="67" spans="2:9">
      <c r="B67" s="56" t="s">
        <v>171</v>
      </c>
      <c r="C67" s="57"/>
      <c r="D67" s="57" t="e">
        <f>D53</f>
        <v>#REF!</v>
      </c>
      <c r="E67" s="57" t="e">
        <f>E53</f>
        <v>#REF!</v>
      </c>
      <c r="F67" s="57" t="e">
        <f>F53</f>
        <v>#REF!</v>
      </c>
      <c r="G67" s="57" t="e">
        <f>G53</f>
        <v>#REF!</v>
      </c>
      <c r="H67" s="57" t="e">
        <f>H53</f>
        <v>#REF!</v>
      </c>
      <c r="I67" s="91"/>
    </row>
    <row r="68" spans="2:9">
      <c r="B68" s="56" t="s">
        <v>96</v>
      </c>
      <c r="C68" s="57"/>
      <c r="D68" s="57">
        <f>DCF!G21</f>
        <v>-372.32167837730344</v>
      </c>
      <c r="E68" s="57">
        <f>DCF!I21</f>
        <v>-24.11434586772566</v>
      </c>
      <c r="F68" s="57">
        <f>DCF!J21</f>
        <v>-84.303038104806092</v>
      </c>
      <c r="G68" s="57" t="e">
        <f>DCF!#REF!</f>
        <v>#REF!</v>
      </c>
      <c r="H68" s="57" t="e">
        <f>DCF!#REF!</f>
        <v>#REF!</v>
      </c>
      <c r="I68" s="91"/>
    </row>
    <row r="69" spans="2:9">
      <c r="B69" s="55" t="s">
        <v>158</v>
      </c>
      <c r="C69" s="59"/>
      <c r="D69" s="59" t="e">
        <f>D70+D71+D72</f>
        <v>#REF!</v>
      </c>
      <c r="E69" s="59" t="e">
        <f>E70+E71+E72</f>
        <v>#REF!</v>
      </c>
      <c r="F69" s="59" t="e">
        <f>F70+F71+F72</f>
        <v>#REF!</v>
      </c>
      <c r="G69" s="59" t="e">
        <f>G70+G71+G72</f>
        <v>#REF!</v>
      </c>
      <c r="H69" s="59" t="e">
        <f>H70+H71+H72</f>
        <v>#REF!</v>
      </c>
      <c r="I69" s="91"/>
    </row>
    <row r="70" spans="2:9">
      <c r="B70" s="56" t="s">
        <v>164</v>
      </c>
      <c r="C70" s="57"/>
      <c r="D70" s="57">
        <f>DCF!G23</f>
        <v>-4574.5979054978561</v>
      </c>
      <c r="E70" s="57">
        <f>DCF!I23</f>
        <v>-2414.7345204914336</v>
      </c>
      <c r="F70" s="57">
        <f>DCF!J23</f>
        <v>0</v>
      </c>
      <c r="G70" s="57" t="e">
        <f>DCF!#REF!</f>
        <v>#REF!</v>
      </c>
      <c r="H70" s="57" t="e">
        <f>DCF!#REF!</f>
        <v>#REF!</v>
      </c>
      <c r="I70" s="91"/>
    </row>
    <row r="71" spans="2:9">
      <c r="B71" s="56" t="s">
        <v>169</v>
      </c>
      <c r="C71" s="57"/>
      <c r="D71" s="57" t="e">
        <f>-D66</f>
        <v>#REF!</v>
      </c>
      <c r="E71" s="57" t="e">
        <f>-E66</f>
        <v>#REF!</v>
      </c>
      <c r="F71" s="57" t="e">
        <f>-F66</f>
        <v>#REF!</v>
      </c>
      <c r="G71" s="57" t="e">
        <f>-G66</f>
        <v>#REF!</v>
      </c>
      <c r="H71" s="57" t="e">
        <f>-H66</f>
        <v>#REF!</v>
      </c>
      <c r="I71" s="91"/>
    </row>
    <row r="72" spans="2:9">
      <c r="B72" s="56" t="s">
        <v>168</v>
      </c>
      <c r="C72" s="57"/>
      <c r="D72" s="57">
        <v>0</v>
      </c>
      <c r="E72" s="57">
        <v>-10943.930016141769</v>
      </c>
      <c r="F72" s="57">
        <v>-15772.748035303588</v>
      </c>
      <c r="G72" s="57">
        <v>-20516.304875477403</v>
      </c>
      <c r="H72" s="57">
        <v>-26101.437887569002</v>
      </c>
      <c r="I72" s="91"/>
    </row>
    <row r="73" spans="2:9">
      <c r="B73" s="55" t="s">
        <v>159</v>
      </c>
      <c r="C73" s="59"/>
      <c r="D73" s="59" t="e">
        <f>D74+D75</f>
        <v>#REF!</v>
      </c>
      <c r="E73" s="59">
        <f>E74+E75</f>
        <v>0</v>
      </c>
      <c r="F73" s="59">
        <f>F74+F75</f>
        <v>0</v>
      </c>
      <c r="G73" s="59" t="e">
        <f>G74+G75</f>
        <v>#REF!</v>
      </c>
      <c r="H73" s="59">
        <f>H74+H75</f>
        <v>0</v>
      </c>
      <c r="I73" s="91"/>
    </row>
    <row r="74" spans="2:9">
      <c r="B74" s="56" t="s">
        <v>166</v>
      </c>
      <c r="C74" s="57"/>
      <c r="D74" s="57"/>
      <c r="E74" s="57"/>
      <c r="F74" s="57"/>
      <c r="G74" s="57"/>
      <c r="H74" s="57"/>
      <c r="I74" s="91"/>
    </row>
    <row r="75" spans="2:9">
      <c r="B75" s="56" t="s">
        <v>167</v>
      </c>
      <c r="C75" s="57"/>
      <c r="D75" s="57" t="e">
        <f>-ROUND(#REF!/화폐단위,0)</f>
        <v>#REF!</v>
      </c>
      <c r="E75" s="57">
        <v>0</v>
      </c>
      <c r="F75" s="57">
        <v>0</v>
      </c>
      <c r="G75" s="57" t="e">
        <f>-ROUND(#REF!/화폐단위,0)</f>
        <v>#REF!</v>
      </c>
      <c r="H75" s="57">
        <v>0</v>
      </c>
      <c r="I75" s="91"/>
    </row>
    <row r="76" spans="2:9">
      <c r="B76" s="55" t="s">
        <v>160</v>
      </c>
      <c r="C76" s="59"/>
      <c r="D76" s="59" t="e">
        <f>D63+D69+D73</f>
        <v>#REF!</v>
      </c>
      <c r="E76" s="59" t="e">
        <f>E63+E69+E73</f>
        <v>#REF!</v>
      </c>
      <c r="F76" s="59" t="e">
        <f>F63+F69+F73</f>
        <v>#REF!</v>
      </c>
      <c r="G76" s="59" t="e">
        <f>G63+G69+G73</f>
        <v>#REF!</v>
      </c>
      <c r="H76" s="59" t="e">
        <f>H63+H69+H73</f>
        <v>#REF!</v>
      </c>
      <c r="I76" s="91"/>
    </row>
    <row r="77" spans="2:9">
      <c r="B77" s="58" t="s">
        <v>161</v>
      </c>
      <c r="C77" s="57"/>
      <c r="D77" s="57" t="e">
        <f>C10</f>
        <v>#REF!</v>
      </c>
      <c r="E77" s="57" t="e">
        <f>D78</f>
        <v>#REF!</v>
      </c>
      <c r="F77" s="57" t="e">
        <f>E78</f>
        <v>#REF!</v>
      </c>
      <c r="G77" s="57" t="e">
        <f>F78</f>
        <v>#REF!</v>
      </c>
      <c r="H77" s="57" t="e">
        <f>G78</f>
        <v>#REF!</v>
      </c>
      <c r="I77" s="91"/>
    </row>
    <row r="78" spans="2:9">
      <c r="B78" s="55" t="s">
        <v>162</v>
      </c>
      <c r="C78" s="59"/>
      <c r="D78" s="59" t="e">
        <f>D76+D77</f>
        <v>#REF!</v>
      </c>
      <c r="E78" s="59" t="e">
        <f>E76+E77</f>
        <v>#REF!</v>
      </c>
      <c r="F78" s="59" t="e">
        <f>F76+F77</f>
        <v>#REF!</v>
      </c>
      <c r="G78" s="59" t="e">
        <f>G76+G77</f>
        <v>#REF!</v>
      </c>
      <c r="H78" s="59" t="e">
        <f>H76+H77</f>
        <v>#REF!</v>
      </c>
      <c r="I78" s="91"/>
    </row>
  </sheetData>
  <mergeCells count="6">
    <mergeCell ref="I6:I7"/>
    <mergeCell ref="I39:I40"/>
    <mergeCell ref="I61:I62"/>
    <mergeCell ref="B6:B7"/>
    <mergeCell ref="B39:B40"/>
    <mergeCell ref="B61:B62"/>
  </mergeCells>
  <phoneticPr fontId="16"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6B3F9-FC8D-4C4F-B704-F263C20791AE}">
  <sheetPr>
    <pageSetUpPr fitToPage="1"/>
  </sheetPr>
  <dimension ref="B2:M80"/>
  <sheetViews>
    <sheetView showGridLines="0" topLeftCell="A48" workbookViewId="0">
      <selection activeCell="C79" sqref="C79"/>
    </sheetView>
  </sheetViews>
  <sheetFormatPr defaultColWidth="12.5703125" defaultRowHeight="12"/>
  <cols>
    <col min="1" max="1" width="0.85546875" style="814" customWidth="1"/>
    <col min="2" max="2" width="29.28515625" style="814" bestFit="1" customWidth="1"/>
    <col min="3" max="11" width="16.42578125" style="814" customWidth="1"/>
    <col min="12" max="256" width="12.5703125" style="814"/>
    <col min="257" max="257" width="0.85546875" style="814" customWidth="1"/>
    <col min="258" max="258" width="29.28515625" style="814" bestFit="1" customWidth="1"/>
    <col min="259" max="267" width="16.42578125" style="814" customWidth="1"/>
    <col min="268" max="512" width="12.5703125" style="814"/>
    <col min="513" max="513" width="0.85546875" style="814" customWidth="1"/>
    <col min="514" max="514" width="29.28515625" style="814" bestFit="1" customWidth="1"/>
    <col min="515" max="523" width="16.42578125" style="814" customWidth="1"/>
    <col min="524" max="768" width="12.5703125" style="814"/>
    <col min="769" max="769" width="0.85546875" style="814" customWidth="1"/>
    <col min="770" max="770" width="29.28515625" style="814" bestFit="1" customWidth="1"/>
    <col min="771" max="779" width="16.42578125" style="814" customWidth="1"/>
    <col min="780" max="1024" width="12.5703125" style="814"/>
    <col min="1025" max="1025" width="0.85546875" style="814" customWidth="1"/>
    <col min="1026" max="1026" width="29.28515625" style="814" bestFit="1" customWidth="1"/>
    <col min="1027" max="1035" width="16.42578125" style="814" customWidth="1"/>
    <col min="1036" max="1280" width="12.5703125" style="814"/>
    <col min="1281" max="1281" width="0.85546875" style="814" customWidth="1"/>
    <col min="1282" max="1282" width="29.28515625" style="814" bestFit="1" customWidth="1"/>
    <col min="1283" max="1291" width="16.42578125" style="814" customWidth="1"/>
    <col min="1292" max="1536" width="12.5703125" style="814"/>
    <col min="1537" max="1537" width="0.85546875" style="814" customWidth="1"/>
    <col min="1538" max="1538" width="29.28515625" style="814" bestFit="1" customWidth="1"/>
    <col min="1539" max="1547" width="16.42578125" style="814" customWidth="1"/>
    <col min="1548" max="1792" width="12.5703125" style="814"/>
    <col min="1793" max="1793" width="0.85546875" style="814" customWidth="1"/>
    <col min="1794" max="1794" width="29.28515625" style="814" bestFit="1" customWidth="1"/>
    <col min="1795" max="1803" width="16.42578125" style="814" customWidth="1"/>
    <col min="1804" max="2048" width="12.5703125" style="814"/>
    <col min="2049" max="2049" width="0.85546875" style="814" customWidth="1"/>
    <col min="2050" max="2050" width="29.28515625" style="814" bestFit="1" customWidth="1"/>
    <col min="2051" max="2059" width="16.42578125" style="814" customWidth="1"/>
    <col min="2060" max="2304" width="12.5703125" style="814"/>
    <col min="2305" max="2305" width="0.85546875" style="814" customWidth="1"/>
    <col min="2306" max="2306" width="29.28515625" style="814" bestFit="1" customWidth="1"/>
    <col min="2307" max="2315" width="16.42578125" style="814" customWidth="1"/>
    <col min="2316" max="2560" width="12.5703125" style="814"/>
    <col min="2561" max="2561" width="0.85546875" style="814" customWidth="1"/>
    <col min="2562" max="2562" width="29.28515625" style="814" bestFit="1" customWidth="1"/>
    <col min="2563" max="2571" width="16.42578125" style="814" customWidth="1"/>
    <col min="2572" max="2816" width="12.5703125" style="814"/>
    <col min="2817" max="2817" width="0.85546875" style="814" customWidth="1"/>
    <col min="2818" max="2818" width="29.28515625" style="814" bestFit="1" customWidth="1"/>
    <col min="2819" max="2827" width="16.42578125" style="814" customWidth="1"/>
    <col min="2828" max="3072" width="12.5703125" style="814"/>
    <col min="3073" max="3073" width="0.85546875" style="814" customWidth="1"/>
    <col min="3074" max="3074" width="29.28515625" style="814" bestFit="1" customWidth="1"/>
    <col min="3075" max="3083" width="16.42578125" style="814" customWidth="1"/>
    <col min="3084" max="3328" width="12.5703125" style="814"/>
    <col min="3329" max="3329" width="0.85546875" style="814" customWidth="1"/>
    <col min="3330" max="3330" width="29.28515625" style="814" bestFit="1" customWidth="1"/>
    <col min="3331" max="3339" width="16.42578125" style="814" customWidth="1"/>
    <col min="3340" max="3584" width="12.5703125" style="814"/>
    <col min="3585" max="3585" width="0.85546875" style="814" customWidth="1"/>
    <col min="3586" max="3586" width="29.28515625" style="814" bestFit="1" customWidth="1"/>
    <col min="3587" max="3595" width="16.42578125" style="814" customWidth="1"/>
    <col min="3596" max="3840" width="12.5703125" style="814"/>
    <col min="3841" max="3841" width="0.85546875" style="814" customWidth="1"/>
    <col min="3842" max="3842" width="29.28515625" style="814" bestFit="1" customWidth="1"/>
    <col min="3843" max="3851" width="16.42578125" style="814" customWidth="1"/>
    <col min="3852" max="4096" width="12.5703125" style="814"/>
    <col min="4097" max="4097" width="0.85546875" style="814" customWidth="1"/>
    <col min="4098" max="4098" width="29.28515625" style="814" bestFit="1" customWidth="1"/>
    <col min="4099" max="4107" width="16.42578125" style="814" customWidth="1"/>
    <col min="4108" max="4352" width="12.5703125" style="814"/>
    <col min="4353" max="4353" width="0.85546875" style="814" customWidth="1"/>
    <col min="4354" max="4354" width="29.28515625" style="814" bestFit="1" customWidth="1"/>
    <col min="4355" max="4363" width="16.42578125" style="814" customWidth="1"/>
    <col min="4364" max="4608" width="12.5703125" style="814"/>
    <col min="4609" max="4609" width="0.85546875" style="814" customWidth="1"/>
    <col min="4610" max="4610" width="29.28515625" style="814" bestFit="1" customWidth="1"/>
    <col min="4611" max="4619" width="16.42578125" style="814" customWidth="1"/>
    <col min="4620" max="4864" width="12.5703125" style="814"/>
    <col min="4865" max="4865" width="0.85546875" style="814" customWidth="1"/>
    <col min="4866" max="4866" width="29.28515625" style="814" bestFit="1" customWidth="1"/>
    <col min="4867" max="4875" width="16.42578125" style="814" customWidth="1"/>
    <col min="4876" max="5120" width="12.5703125" style="814"/>
    <col min="5121" max="5121" width="0.85546875" style="814" customWidth="1"/>
    <col min="5122" max="5122" width="29.28515625" style="814" bestFit="1" customWidth="1"/>
    <col min="5123" max="5131" width="16.42578125" style="814" customWidth="1"/>
    <col min="5132" max="5376" width="12.5703125" style="814"/>
    <col min="5377" max="5377" width="0.85546875" style="814" customWidth="1"/>
    <col min="5378" max="5378" width="29.28515625" style="814" bestFit="1" customWidth="1"/>
    <col min="5379" max="5387" width="16.42578125" style="814" customWidth="1"/>
    <col min="5388" max="5632" width="12.5703125" style="814"/>
    <col min="5633" max="5633" width="0.85546875" style="814" customWidth="1"/>
    <col min="5634" max="5634" width="29.28515625" style="814" bestFit="1" customWidth="1"/>
    <col min="5635" max="5643" width="16.42578125" style="814" customWidth="1"/>
    <col min="5644" max="5888" width="12.5703125" style="814"/>
    <col min="5889" max="5889" width="0.85546875" style="814" customWidth="1"/>
    <col min="5890" max="5890" width="29.28515625" style="814" bestFit="1" customWidth="1"/>
    <col min="5891" max="5899" width="16.42578125" style="814" customWidth="1"/>
    <col min="5900" max="6144" width="12.5703125" style="814"/>
    <col min="6145" max="6145" width="0.85546875" style="814" customWidth="1"/>
    <col min="6146" max="6146" width="29.28515625" style="814" bestFit="1" customWidth="1"/>
    <col min="6147" max="6155" width="16.42578125" style="814" customWidth="1"/>
    <col min="6156" max="6400" width="12.5703125" style="814"/>
    <col min="6401" max="6401" width="0.85546875" style="814" customWidth="1"/>
    <col min="6402" max="6402" width="29.28515625" style="814" bestFit="1" customWidth="1"/>
    <col min="6403" max="6411" width="16.42578125" style="814" customWidth="1"/>
    <col min="6412" max="6656" width="12.5703125" style="814"/>
    <col min="6657" max="6657" width="0.85546875" style="814" customWidth="1"/>
    <col min="6658" max="6658" width="29.28515625" style="814" bestFit="1" customWidth="1"/>
    <col min="6659" max="6667" width="16.42578125" style="814" customWidth="1"/>
    <col min="6668" max="6912" width="12.5703125" style="814"/>
    <col min="6913" max="6913" width="0.85546875" style="814" customWidth="1"/>
    <col min="6914" max="6914" width="29.28515625" style="814" bestFit="1" customWidth="1"/>
    <col min="6915" max="6923" width="16.42578125" style="814" customWidth="1"/>
    <col min="6924" max="7168" width="12.5703125" style="814"/>
    <col min="7169" max="7169" width="0.85546875" style="814" customWidth="1"/>
    <col min="7170" max="7170" width="29.28515625" style="814" bestFit="1" customWidth="1"/>
    <col min="7171" max="7179" width="16.42578125" style="814" customWidth="1"/>
    <col min="7180" max="7424" width="12.5703125" style="814"/>
    <col min="7425" max="7425" width="0.85546875" style="814" customWidth="1"/>
    <col min="7426" max="7426" width="29.28515625" style="814" bestFit="1" customWidth="1"/>
    <col min="7427" max="7435" width="16.42578125" style="814" customWidth="1"/>
    <col min="7436" max="7680" width="12.5703125" style="814"/>
    <col min="7681" max="7681" width="0.85546875" style="814" customWidth="1"/>
    <col min="7682" max="7682" width="29.28515625" style="814" bestFit="1" customWidth="1"/>
    <col min="7683" max="7691" width="16.42578125" style="814" customWidth="1"/>
    <col min="7692" max="7936" width="12.5703125" style="814"/>
    <col min="7937" max="7937" width="0.85546875" style="814" customWidth="1"/>
    <col min="7938" max="7938" width="29.28515625" style="814" bestFit="1" customWidth="1"/>
    <col min="7939" max="7947" width="16.42578125" style="814" customWidth="1"/>
    <col min="7948" max="8192" width="12.5703125" style="814"/>
    <col min="8193" max="8193" width="0.85546875" style="814" customWidth="1"/>
    <col min="8194" max="8194" width="29.28515625" style="814" bestFit="1" customWidth="1"/>
    <col min="8195" max="8203" width="16.42578125" style="814" customWidth="1"/>
    <col min="8204" max="8448" width="12.5703125" style="814"/>
    <col min="8449" max="8449" width="0.85546875" style="814" customWidth="1"/>
    <col min="8450" max="8450" width="29.28515625" style="814" bestFit="1" customWidth="1"/>
    <col min="8451" max="8459" width="16.42578125" style="814" customWidth="1"/>
    <col min="8460" max="8704" width="12.5703125" style="814"/>
    <col min="8705" max="8705" width="0.85546875" style="814" customWidth="1"/>
    <col min="8706" max="8706" width="29.28515625" style="814" bestFit="1" customWidth="1"/>
    <col min="8707" max="8715" width="16.42578125" style="814" customWidth="1"/>
    <col min="8716" max="8960" width="12.5703125" style="814"/>
    <col min="8961" max="8961" width="0.85546875" style="814" customWidth="1"/>
    <col min="8962" max="8962" width="29.28515625" style="814" bestFit="1" customWidth="1"/>
    <col min="8963" max="8971" width="16.42578125" style="814" customWidth="1"/>
    <col min="8972" max="9216" width="12.5703125" style="814"/>
    <col min="9217" max="9217" width="0.85546875" style="814" customWidth="1"/>
    <col min="9218" max="9218" width="29.28515625" style="814" bestFit="1" customWidth="1"/>
    <col min="9219" max="9227" width="16.42578125" style="814" customWidth="1"/>
    <col min="9228" max="9472" width="12.5703125" style="814"/>
    <col min="9473" max="9473" width="0.85546875" style="814" customWidth="1"/>
    <col min="9474" max="9474" width="29.28515625" style="814" bestFit="1" customWidth="1"/>
    <col min="9475" max="9483" width="16.42578125" style="814" customWidth="1"/>
    <col min="9484" max="9728" width="12.5703125" style="814"/>
    <col min="9729" max="9729" width="0.85546875" style="814" customWidth="1"/>
    <col min="9730" max="9730" width="29.28515625" style="814" bestFit="1" customWidth="1"/>
    <col min="9731" max="9739" width="16.42578125" style="814" customWidth="1"/>
    <col min="9740" max="9984" width="12.5703125" style="814"/>
    <col min="9985" max="9985" width="0.85546875" style="814" customWidth="1"/>
    <col min="9986" max="9986" width="29.28515625" style="814" bestFit="1" customWidth="1"/>
    <col min="9987" max="9995" width="16.42578125" style="814" customWidth="1"/>
    <col min="9996" max="10240" width="12.5703125" style="814"/>
    <col min="10241" max="10241" width="0.85546875" style="814" customWidth="1"/>
    <col min="10242" max="10242" width="29.28515625" style="814" bestFit="1" customWidth="1"/>
    <col min="10243" max="10251" width="16.42578125" style="814" customWidth="1"/>
    <col min="10252" max="10496" width="12.5703125" style="814"/>
    <col min="10497" max="10497" width="0.85546875" style="814" customWidth="1"/>
    <col min="10498" max="10498" width="29.28515625" style="814" bestFit="1" customWidth="1"/>
    <col min="10499" max="10507" width="16.42578125" style="814" customWidth="1"/>
    <col min="10508" max="10752" width="12.5703125" style="814"/>
    <col min="10753" max="10753" width="0.85546875" style="814" customWidth="1"/>
    <col min="10754" max="10754" width="29.28515625" style="814" bestFit="1" customWidth="1"/>
    <col min="10755" max="10763" width="16.42578125" style="814" customWidth="1"/>
    <col min="10764" max="11008" width="12.5703125" style="814"/>
    <col min="11009" max="11009" width="0.85546875" style="814" customWidth="1"/>
    <col min="11010" max="11010" width="29.28515625" style="814" bestFit="1" customWidth="1"/>
    <col min="11011" max="11019" width="16.42578125" style="814" customWidth="1"/>
    <col min="11020" max="11264" width="12.5703125" style="814"/>
    <col min="11265" max="11265" width="0.85546875" style="814" customWidth="1"/>
    <col min="11266" max="11266" width="29.28515625" style="814" bestFit="1" customWidth="1"/>
    <col min="11267" max="11275" width="16.42578125" style="814" customWidth="1"/>
    <col min="11276" max="11520" width="12.5703125" style="814"/>
    <col min="11521" max="11521" width="0.85546875" style="814" customWidth="1"/>
    <col min="11522" max="11522" width="29.28515625" style="814" bestFit="1" customWidth="1"/>
    <col min="11523" max="11531" width="16.42578125" style="814" customWidth="1"/>
    <col min="11532" max="11776" width="12.5703125" style="814"/>
    <col min="11777" max="11777" width="0.85546875" style="814" customWidth="1"/>
    <col min="11778" max="11778" width="29.28515625" style="814" bestFit="1" customWidth="1"/>
    <col min="11779" max="11787" width="16.42578125" style="814" customWidth="1"/>
    <col min="11788" max="12032" width="12.5703125" style="814"/>
    <col min="12033" max="12033" width="0.85546875" style="814" customWidth="1"/>
    <col min="12034" max="12034" width="29.28515625" style="814" bestFit="1" customWidth="1"/>
    <col min="12035" max="12043" width="16.42578125" style="814" customWidth="1"/>
    <col min="12044" max="12288" width="12.5703125" style="814"/>
    <col min="12289" max="12289" width="0.85546875" style="814" customWidth="1"/>
    <col min="12290" max="12290" width="29.28515625" style="814" bestFit="1" customWidth="1"/>
    <col min="12291" max="12299" width="16.42578125" style="814" customWidth="1"/>
    <col min="12300" max="12544" width="12.5703125" style="814"/>
    <col min="12545" max="12545" width="0.85546875" style="814" customWidth="1"/>
    <col min="12546" max="12546" width="29.28515625" style="814" bestFit="1" customWidth="1"/>
    <col min="12547" max="12555" width="16.42578125" style="814" customWidth="1"/>
    <col min="12556" max="12800" width="12.5703125" style="814"/>
    <col min="12801" max="12801" width="0.85546875" style="814" customWidth="1"/>
    <col min="12802" max="12802" width="29.28515625" style="814" bestFit="1" customWidth="1"/>
    <col min="12803" max="12811" width="16.42578125" style="814" customWidth="1"/>
    <col min="12812" max="13056" width="12.5703125" style="814"/>
    <col min="13057" max="13057" width="0.85546875" style="814" customWidth="1"/>
    <col min="13058" max="13058" width="29.28515625" style="814" bestFit="1" customWidth="1"/>
    <col min="13059" max="13067" width="16.42578125" style="814" customWidth="1"/>
    <col min="13068" max="13312" width="12.5703125" style="814"/>
    <col min="13313" max="13313" width="0.85546875" style="814" customWidth="1"/>
    <col min="13314" max="13314" width="29.28515625" style="814" bestFit="1" customWidth="1"/>
    <col min="13315" max="13323" width="16.42578125" style="814" customWidth="1"/>
    <col min="13324" max="13568" width="12.5703125" style="814"/>
    <col min="13569" max="13569" width="0.85546875" style="814" customWidth="1"/>
    <col min="13570" max="13570" width="29.28515625" style="814" bestFit="1" customWidth="1"/>
    <col min="13571" max="13579" width="16.42578125" style="814" customWidth="1"/>
    <col min="13580" max="13824" width="12.5703125" style="814"/>
    <col min="13825" max="13825" width="0.85546875" style="814" customWidth="1"/>
    <col min="13826" max="13826" width="29.28515625" style="814" bestFit="1" customWidth="1"/>
    <col min="13827" max="13835" width="16.42578125" style="814" customWidth="1"/>
    <col min="13836" max="14080" width="12.5703125" style="814"/>
    <col min="14081" max="14081" width="0.85546875" style="814" customWidth="1"/>
    <col min="14082" max="14082" width="29.28515625" style="814" bestFit="1" customWidth="1"/>
    <col min="14083" max="14091" width="16.42578125" style="814" customWidth="1"/>
    <col min="14092" max="14336" width="12.5703125" style="814"/>
    <col min="14337" max="14337" width="0.85546875" style="814" customWidth="1"/>
    <col min="14338" max="14338" width="29.28515625" style="814" bestFit="1" customWidth="1"/>
    <col min="14339" max="14347" width="16.42578125" style="814" customWidth="1"/>
    <col min="14348" max="14592" width="12.5703125" style="814"/>
    <col min="14593" max="14593" width="0.85546875" style="814" customWidth="1"/>
    <col min="14594" max="14594" width="29.28515625" style="814" bestFit="1" customWidth="1"/>
    <col min="14595" max="14603" width="16.42578125" style="814" customWidth="1"/>
    <col min="14604" max="14848" width="12.5703125" style="814"/>
    <col min="14849" max="14849" width="0.85546875" style="814" customWidth="1"/>
    <col min="14850" max="14850" width="29.28515625" style="814" bestFit="1" customWidth="1"/>
    <col min="14851" max="14859" width="16.42578125" style="814" customWidth="1"/>
    <col min="14860" max="15104" width="12.5703125" style="814"/>
    <col min="15105" max="15105" width="0.85546875" style="814" customWidth="1"/>
    <col min="15106" max="15106" width="29.28515625" style="814" bestFit="1" customWidth="1"/>
    <col min="15107" max="15115" width="16.42578125" style="814" customWidth="1"/>
    <col min="15116" max="15360" width="12.5703125" style="814"/>
    <col min="15361" max="15361" width="0.85546875" style="814" customWidth="1"/>
    <col min="15362" max="15362" width="29.28515625" style="814" bestFit="1" customWidth="1"/>
    <col min="15363" max="15371" width="16.42578125" style="814" customWidth="1"/>
    <col min="15372" max="15616" width="12.5703125" style="814"/>
    <col min="15617" max="15617" width="0.85546875" style="814" customWidth="1"/>
    <col min="15618" max="15618" width="29.28515625" style="814" bestFit="1" customWidth="1"/>
    <col min="15619" max="15627" width="16.42578125" style="814" customWidth="1"/>
    <col min="15628" max="15872" width="12.5703125" style="814"/>
    <col min="15873" max="15873" width="0.85546875" style="814" customWidth="1"/>
    <col min="15874" max="15874" width="29.28515625" style="814" bestFit="1" customWidth="1"/>
    <col min="15875" max="15883" width="16.42578125" style="814" customWidth="1"/>
    <col min="15884" max="16128" width="12.5703125" style="814"/>
    <col min="16129" max="16129" width="0.85546875" style="814" customWidth="1"/>
    <col min="16130" max="16130" width="29.28515625" style="814" bestFit="1" customWidth="1"/>
    <col min="16131" max="16139" width="16.42578125" style="814" customWidth="1"/>
    <col min="16140" max="16384" width="12.5703125" style="814"/>
  </cols>
  <sheetData>
    <row r="2" spans="2:12" ht="17.25">
      <c r="B2" s="914" t="s">
        <v>3126</v>
      </c>
      <c r="C2" s="914"/>
      <c r="D2" s="914"/>
      <c r="E2" s="914"/>
      <c r="F2" s="914"/>
      <c r="G2" s="914"/>
      <c r="H2" s="914"/>
      <c r="I2" s="914"/>
      <c r="J2" s="914"/>
      <c r="K2" s="914"/>
    </row>
    <row r="3" spans="2:12">
      <c r="B3" s="923">
        <v>45596</v>
      </c>
      <c r="C3" s="915"/>
      <c r="D3" s="915"/>
      <c r="E3" s="915"/>
      <c r="F3" s="915"/>
      <c r="G3" s="915"/>
      <c r="H3" s="915"/>
      <c r="I3" s="915"/>
      <c r="J3" s="915"/>
      <c r="K3" s="915"/>
    </row>
    <row r="4" spans="2:12">
      <c r="B4" s="815" t="s">
        <v>3127</v>
      </c>
      <c r="C4" s="816"/>
      <c r="D4" s="816"/>
      <c r="E4" s="816"/>
      <c r="F4" s="816"/>
      <c r="G4" s="816"/>
      <c r="H4" s="816"/>
      <c r="I4" s="816"/>
      <c r="J4" s="816"/>
      <c r="K4" s="817" t="s">
        <v>3128</v>
      </c>
    </row>
    <row r="5" spans="2:12" ht="19.5" customHeight="1">
      <c r="B5" s="818" t="s">
        <v>1931</v>
      </c>
      <c r="C5" s="818" t="s">
        <v>3129</v>
      </c>
      <c r="D5" s="818" t="s">
        <v>1997</v>
      </c>
      <c r="E5" s="818" t="s">
        <v>3130</v>
      </c>
      <c r="F5" s="818" t="s">
        <v>3131</v>
      </c>
      <c r="G5" s="818" t="s">
        <v>3132</v>
      </c>
      <c r="H5" s="818" t="s">
        <v>3133</v>
      </c>
      <c r="I5" s="818" t="s">
        <v>3134</v>
      </c>
      <c r="J5" s="818" t="s">
        <v>3135</v>
      </c>
      <c r="K5" s="818" t="s">
        <v>3136</v>
      </c>
    </row>
    <row r="6" spans="2:12" ht="15" customHeight="1">
      <c r="B6" s="819" t="s">
        <v>3137</v>
      </c>
      <c r="C6" s="820"/>
      <c r="D6" s="820"/>
      <c r="E6" s="820"/>
      <c r="F6" s="820"/>
      <c r="G6" s="820"/>
      <c r="H6" s="820"/>
      <c r="I6" s="820"/>
      <c r="J6" s="820"/>
      <c r="K6" s="820"/>
    </row>
    <row r="7" spans="2:12" ht="15" customHeight="1">
      <c r="B7" s="819" t="s">
        <v>3138</v>
      </c>
      <c r="C7" s="826">
        <v>8952048536</v>
      </c>
      <c r="D7" s="826">
        <v>3234285654</v>
      </c>
      <c r="E7" s="826">
        <v>2518627736</v>
      </c>
      <c r="F7" s="826">
        <v>843348489</v>
      </c>
      <c r="G7" s="826">
        <v>796472318</v>
      </c>
      <c r="H7" s="826">
        <v>974620142</v>
      </c>
      <c r="I7" s="826">
        <v>90852365</v>
      </c>
      <c r="J7" s="826">
        <v>162306922</v>
      </c>
      <c r="K7" s="826">
        <v>331534910</v>
      </c>
    </row>
    <row r="8" spans="2:12" ht="15" customHeight="1">
      <c r="B8" s="819" t="s">
        <v>3139</v>
      </c>
      <c r="C8" s="826">
        <v>8915068872</v>
      </c>
      <c r="D8" s="826">
        <v>3234285654</v>
      </c>
      <c r="E8" s="826">
        <v>2504599516</v>
      </c>
      <c r="F8" s="826">
        <v>839172816</v>
      </c>
      <c r="G8" s="826">
        <v>790698542</v>
      </c>
      <c r="H8" s="826">
        <v>969789972</v>
      </c>
      <c r="I8" s="826">
        <v>89011513</v>
      </c>
      <c r="J8" s="826">
        <v>162306922</v>
      </c>
      <c r="K8" s="826">
        <v>325203937</v>
      </c>
    </row>
    <row r="9" spans="2:12" ht="15" customHeight="1">
      <c r="B9" s="819" t="s">
        <v>3140</v>
      </c>
      <c r="C9" s="826">
        <v>1716300</v>
      </c>
      <c r="D9" s="826">
        <v>1080000</v>
      </c>
      <c r="E9" s="820"/>
      <c r="F9" s="826">
        <v>200000</v>
      </c>
      <c r="G9" s="826">
        <v>100000</v>
      </c>
      <c r="H9" s="826">
        <v>200000</v>
      </c>
      <c r="I9" s="826">
        <v>136300</v>
      </c>
      <c r="J9" s="820"/>
      <c r="K9" s="820"/>
      <c r="L9" s="814" t="s">
        <v>3293</v>
      </c>
    </row>
    <row r="10" spans="2:12" ht="15" customHeight="1">
      <c r="B10" s="819" t="s">
        <v>3141</v>
      </c>
      <c r="C10" s="826">
        <v>1544564252</v>
      </c>
      <c r="D10" s="826">
        <v>942675213</v>
      </c>
      <c r="E10" s="826">
        <v>243663372</v>
      </c>
      <c r="F10" s="826">
        <v>38915200</v>
      </c>
      <c r="G10" s="826">
        <v>32187313</v>
      </c>
      <c r="H10" s="826">
        <v>98725381</v>
      </c>
      <c r="I10" s="826">
        <v>76030446</v>
      </c>
      <c r="J10" s="820"/>
      <c r="K10" s="826">
        <v>112367327</v>
      </c>
      <c r="L10" s="814" t="s">
        <v>3293</v>
      </c>
    </row>
    <row r="11" spans="2:12" ht="15" customHeight="1">
      <c r="B11" s="819" t="s">
        <v>3142</v>
      </c>
      <c r="C11" s="826">
        <v>770197</v>
      </c>
      <c r="D11" s="826">
        <v>770197</v>
      </c>
      <c r="E11" s="820"/>
      <c r="F11" s="820"/>
      <c r="G11" s="820"/>
      <c r="H11" s="820"/>
      <c r="I11" s="820"/>
      <c r="J11" s="820"/>
      <c r="K11" s="820"/>
      <c r="L11" s="814" t="s">
        <v>3293</v>
      </c>
    </row>
    <row r="12" spans="2:12" ht="15" customHeight="1">
      <c r="B12" s="819" t="s">
        <v>3143</v>
      </c>
      <c r="C12" s="826">
        <v>954123782</v>
      </c>
      <c r="D12" s="820"/>
      <c r="E12" s="826">
        <v>365998967</v>
      </c>
      <c r="F12" s="826">
        <v>125092677</v>
      </c>
      <c r="G12" s="826">
        <v>134155363</v>
      </c>
      <c r="H12" s="826">
        <v>144876778</v>
      </c>
      <c r="I12" s="826">
        <v>12590887</v>
      </c>
      <c r="J12" s="820"/>
      <c r="K12" s="826">
        <v>171409110</v>
      </c>
      <c r="L12" s="814" t="s">
        <v>1310</v>
      </c>
    </row>
    <row r="13" spans="2:12" ht="15" customHeight="1">
      <c r="B13" s="819" t="s">
        <v>3144</v>
      </c>
      <c r="C13" s="826">
        <v>8950</v>
      </c>
      <c r="D13" s="820"/>
      <c r="E13" s="820"/>
      <c r="F13" s="820"/>
      <c r="G13" s="820"/>
      <c r="H13" s="820"/>
      <c r="I13" s="826">
        <v>8950</v>
      </c>
      <c r="J13" s="820"/>
      <c r="K13" s="820"/>
      <c r="L13" s="814" t="s">
        <v>3294</v>
      </c>
    </row>
    <row r="14" spans="2:12" ht="15" customHeight="1">
      <c r="B14" s="819" t="s">
        <v>3145</v>
      </c>
      <c r="C14" s="826">
        <v>6345765591</v>
      </c>
      <c r="D14" s="826">
        <v>2288405444</v>
      </c>
      <c r="E14" s="826">
        <v>1872682177</v>
      </c>
      <c r="F14" s="826">
        <v>663837439</v>
      </c>
      <c r="G14" s="826">
        <v>613128366</v>
      </c>
      <c r="H14" s="826">
        <v>714860313</v>
      </c>
      <c r="I14" s="826">
        <v>244930</v>
      </c>
      <c r="J14" s="826">
        <v>162306922</v>
      </c>
      <c r="K14" s="826">
        <v>30300000</v>
      </c>
      <c r="L14" s="814" t="s">
        <v>3294</v>
      </c>
    </row>
    <row r="15" spans="2:12" ht="15" customHeight="1">
      <c r="B15" s="819" t="s">
        <v>3146</v>
      </c>
      <c r="C15" s="826">
        <v>66765000</v>
      </c>
      <c r="D15" s="820"/>
      <c r="E15" s="826">
        <v>22255000</v>
      </c>
      <c r="F15" s="826">
        <v>11127500</v>
      </c>
      <c r="G15" s="826">
        <v>11127500</v>
      </c>
      <c r="H15" s="826">
        <v>11127500</v>
      </c>
      <c r="I15" s="820"/>
      <c r="J15" s="820"/>
      <c r="K15" s="826">
        <v>11127500</v>
      </c>
      <c r="L15" s="814" t="s">
        <v>3294</v>
      </c>
    </row>
    <row r="16" spans="2:12" ht="15" customHeight="1">
      <c r="B16" s="819" t="s">
        <v>3147</v>
      </c>
      <c r="C16" s="826">
        <v>1354800</v>
      </c>
      <c r="D16" s="826">
        <v>1354800</v>
      </c>
      <c r="E16" s="820"/>
      <c r="F16" s="820"/>
      <c r="G16" s="820"/>
      <c r="H16" s="820"/>
      <c r="I16" s="820"/>
      <c r="J16" s="820"/>
      <c r="K16" s="820"/>
      <c r="L16" s="814" t="s">
        <v>3294</v>
      </c>
    </row>
    <row r="17" spans="2:12" ht="15" customHeight="1">
      <c r="B17" s="819" t="s">
        <v>3148</v>
      </c>
      <c r="C17" s="826">
        <v>36979664</v>
      </c>
      <c r="D17" s="820"/>
      <c r="E17" s="826">
        <v>14028220</v>
      </c>
      <c r="F17" s="826">
        <v>4175673</v>
      </c>
      <c r="G17" s="826">
        <v>5773776</v>
      </c>
      <c r="H17" s="826">
        <v>4830170</v>
      </c>
      <c r="I17" s="826">
        <v>1840852</v>
      </c>
      <c r="J17" s="820"/>
      <c r="K17" s="826">
        <v>6330973</v>
      </c>
    </row>
    <row r="18" spans="2:12" ht="15" customHeight="1">
      <c r="B18" s="819" t="s">
        <v>3149</v>
      </c>
      <c r="C18" s="826">
        <v>36979664</v>
      </c>
      <c r="D18" s="820"/>
      <c r="E18" s="826">
        <v>14028220</v>
      </c>
      <c r="F18" s="826">
        <v>4175673</v>
      </c>
      <c r="G18" s="826">
        <v>5773776</v>
      </c>
      <c r="H18" s="826">
        <v>4830170</v>
      </c>
      <c r="I18" s="826">
        <v>1840852</v>
      </c>
      <c r="J18" s="820"/>
      <c r="K18" s="826">
        <v>6330973</v>
      </c>
      <c r="L18" s="814" t="s">
        <v>3295</v>
      </c>
    </row>
    <row r="19" spans="2:12" ht="15" customHeight="1">
      <c r="B19" s="819" t="s">
        <v>3150</v>
      </c>
      <c r="C19" s="826">
        <v>8646410993</v>
      </c>
      <c r="D19" s="826">
        <v>1390313432</v>
      </c>
      <c r="E19" s="826">
        <v>1811819108</v>
      </c>
      <c r="F19" s="826">
        <v>1397468802</v>
      </c>
      <c r="G19" s="826">
        <v>2196906379</v>
      </c>
      <c r="H19" s="826">
        <v>1250504476</v>
      </c>
      <c r="I19" s="826">
        <v>202381100</v>
      </c>
      <c r="J19" s="820"/>
      <c r="K19" s="826">
        <v>397017696</v>
      </c>
    </row>
    <row r="20" spans="2:12" ht="15" customHeight="1">
      <c r="B20" s="819" t="s">
        <v>3151</v>
      </c>
      <c r="C20" s="820"/>
      <c r="D20" s="820"/>
      <c r="E20" s="820"/>
      <c r="F20" s="820"/>
      <c r="G20" s="820"/>
      <c r="H20" s="820"/>
      <c r="I20" s="820"/>
      <c r="J20" s="820"/>
      <c r="K20" s="820"/>
    </row>
    <row r="21" spans="2:12" ht="15" customHeight="1">
      <c r="B21" s="819" t="s">
        <v>3152</v>
      </c>
      <c r="C21" s="826">
        <v>6030203059</v>
      </c>
      <c r="D21" s="826">
        <v>109528374</v>
      </c>
      <c r="E21" s="826">
        <v>1449351141</v>
      </c>
      <c r="F21" s="826">
        <v>1185286302</v>
      </c>
      <c r="G21" s="826">
        <v>1735050218</v>
      </c>
      <c r="H21" s="826">
        <v>989795596</v>
      </c>
      <c r="I21" s="826">
        <v>176559382</v>
      </c>
      <c r="J21" s="820"/>
      <c r="K21" s="826">
        <v>384632046</v>
      </c>
      <c r="L21" s="814" t="s">
        <v>3297</v>
      </c>
    </row>
    <row r="22" spans="2:12" ht="15" customHeight="1">
      <c r="B22" s="819" t="s">
        <v>3153</v>
      </c>
      <c r="C22" s="826">
        <v>5445229364</v>
      </c>
      <c r="D22" s="820"/>
      <c r="E22" s="826">
        <v>1781536364</v>
      </c>
      <c r="F22" s="826">
        <v>1018650000</v>
      </c>
      <c r="G22" s="826">
        <v>1578500000</v>
      </c>
      <c r="H22" s="826">
        <v>742000000</v>
      </c>
      <c r="I22" s="826">
        <v>110753000</v>
      </c>
      <c r="J22" s="820"/>
      <c r="K22" s="826">
        <v>213790000</v>
      </c>
    </row>
    <row r="23" spans="2:12" ht="15" customHeight="1">
      <c r="B23" s="819" t="s">
        <v>3154</v>
      </c>
      <c r="C23" s="826">
        <v>1183504103</v>
      </c>
      <c r="D23" s="820"/>
      <c r="E23" s="826">
        <v>639232008</v>
      </c>
      <c r="F23" s="826">
        <v>169775000</v>
      </c>
      <c r="G23" s="826">
        <v>279526042</v>
      </c>
      <c r="H23" s="826">
        <v>85020834</v>
      </c>
      <c r="I23" s="826">
        <v>5483656</v>
      </c>
      <c r="J23" s="820"/>
      <c r="K23" s="826">
        <v>4466563</v>
      </c>
    </row>
    <row r="24" spans="2:12" ht="15" customHeight="1">
      <c r="B24" s="819" t="s">
        <v>3155</v>
      </c>
      <c r="C24" s="826">
        <v>1146266897</v>
      </c>
      <c r="D24" s="820"/>
      <c r="E24" s="826">
        <v>168201230</v>
      </c>
      <c r="F24" s="826">
        <v>297003327</v>
      </c>
      <c r="G24" s="826">
        <v>356582467</v>
      </c>
      <c r="H24" s="826">
        <v>230687348</v>
      </c>
      <c r="I24" s="826">
        <v>60290000</v>
      </c>
      <c r="J24" s="820"/>
      <c r="K24" s="826">
        <v>33502525</v>
      </c>
    </row>
    <row r="25" spans="2:12" ht="15" customHeight="1">
      <c r="B25" s="819" t="s">
        <v>3156</v>
      </c>
      <c r="C25" s="826">
        <v>209143759</v>
      </c>
      <c r="D25" s="820"/>
      <c r="E25" s="826">
        <v>52872721</v>
      </c>
      <c r="F25" s="826">
        <v>61286321</v>
      </c>
      <c r="G25" s="826">
        <v>65257732</v>
      </c>
      <c r="H25" s="826">
        <v>26400109</v>
      </c>
      <c r="I25" s="826">
        <v>2438022</v>
      </c>
      <c r="J25" s="820"/>
      <c r="K25" s="826">
        <v>888854</v>
      </c>
    </row>
    <row r="26" spans="2:12" ht="15" customHeight="1">
      <c r="B26" s="819" t="s">
        <v>3157</v>
      </c>
      <c r="C26" s="826">
        <v>93408519</v>
      </c>
      <c r="D26" s="826">
        <v>93408519</v>
      </c>
      <c r="E26" s="820"/>
      <c r="F26" s="820"/>
      <c r="G26" s="820"/>
      <c r="H26" s="820"/>
      <c r="I26" s="820"/>
      <c r="J26" s="820"/>
      <c r="K26" s="820"/>
    </row>
    <row r="27" spans="2:12" ht="15" customHeight="1">
      <c r="B27" s="819" t="s">
        <v>3158</v>
      </c>
      <c r="C27" s="826">
        <v>6227235</v>
      </c>
      <c r="D27" s="826">
        <v>6227235</v>
      </c>
      <c r="E27" s="820"/>
      <c r="F27" s="820"/>
      <c r="G27" s="820"/>
      <c r="H27" s="820"/>
      <c r="I27" s="820"/>
      <c r="J27" s="820"/>
      <c r="K27" s="820"/>
    </row>
    <row r="28" spans="2:12" ht="15" customHeight="1">
      <c r="B28" s="819" t="s">
        <v>3159</v>
      </c>
      <c r="C28" s="826">
        <v>114685362</v>
      </c>
      <c r="D28" s="826">
        <v>4388818</v>
      </c>
      <c r="E28" s="826">
        <v>11259090</v>
      </c>
      <c r="F28" s="826">
        <v>22243454</v>
      </c>
      <c r="G28" s="826">
        <v>1000000</v>
      </c>
      <c r="H28" s="826">
        <v>55520000</v>
      </c>
      <c r="I28" s="820"/>
      <c r="J28" s="820"/>
      <c r="K28" s="826">
        <v>20274000</v>
      </c>
    </row>
    <row r="29" spans="2:12" ht="15" customHeight="1">
      <c r="B29" s="819" t="s">
        <v>3160</v>
      </c>
      <c r="C29" s="826">
        <v>24291335</v>
      </c>
      <c r="D29" s="826">
        <v>292587</v>
      </c>
      <c r="E29" s="826">
        <v>5656591</v>
      </c>
      <c r="F29" s="826">
        <v>7008123</v>
      </c>
      <c r="G29" s="826">
        <v>83333</v>
      </c>
      <c r="H29" s="826">
        <v>10237001</v>
      </c>
      <c r="I29" s="820"/>
      <c r="J29" s="820"/>
      <c r="K29" s="826">
        <v>1013700</v>
      </c>
    </row>
    <row r="30" spans="2:12" ht="15" customHeight="1">
      <c r="B30" s="819" t="s">
        <v>3161</v>
      </c>
      <c r="C30" s="826">
        <v>796825050</v>
      </c>
      <c r="D30" s="826">
        <v>22813573</v>
      </c>
      <c r="E30" s="826">
        <v>253117456</v>
      </c>
      <c r="F30" s="826">
        <v>102179192</v>
      </c>
      <c r="G30" s="826">
        <v>172601828</v>
      </c>
      <c r="H30" s="826">
        <v>101519747</v>
      </c>
      <c r="I30" s="826">
        <v>16974390</v>
      </c>
      <c r="J30" s="820"/>
      <c r="K30" s="826">
        <v>127618864</v>
      </c>
    </row>
    <row r="31" spans="2:12" ht="15" customHeight="1">
      <c r="B31" s="819" t="s">
        <v>3162</v>
      </c>
      <c r="C31" s="826">
        <v>143045701</v>
      </c>
      <c r="D31" s="826">
        <v>4562714</v>
      </c>
      <c r="E31" s="826">
        <v>67001679</v>
      </c>
      <c r="F31" s="826">
        <v>16720227</v>
      </c>
      <c r="G31" s="826">
        <v>28766970</v>
      </c>
      <c r="H31" s="826">
        <v>18273555</v>
      </c>
      <c r="I31" s="826">
        <v>3536330</v>
      </c>
      <c r="J31" s="820"/>
      <c r="K31" s="826">
        <v>4184226</v>
      </c>
    </row>
    <row r="32" spans="2:12" ht="15" customHeight="1">
      <c r="B32" s="819" t="s">
        <v>3163</v>
      </c>
      <c r="C32" s="826">
        <v>2085186543</v>
      </c>
      <c r="D32" s="826">
        <v>1233114584</v>
      </c>
      <c r="E32" s="820"/>
      <c r="F32" s="826">
        <v>212182500</v>
      </c>
      <c r="G32" s="826">
        <v>393136459</v>
      </c>
      <c r="H32" s="826">
        <v>246753000</v>
      </c>
      <c r="I32" s="820"/>
      <c r="J32" s="820"/>
      <c r="K32" s="820"/>
      <c r="L32" s="814" t="s">
        <v>3275</v>
      </c>
    </row>
    <row r="33" spans="2:13" ht="15" customHeight="1">
      <c r="B33" s="819" t="s">
        <v>3164</v>
      </c>
      <c r="C33" s="826">
        <v>2085186543</v>
      </c>
      <c r="D33" s="826">
        <v>1233114584</v>
      </c>
      <c r="E33" s="820"/>
      <c r="F33" s="826">
        <v>212182500</v>
      </c>
      <c r="G33" s="826">
        <v>393136459</v>
      </c>
      <c r="H33" s="826">
        <v>246753000</v>
      </c>
      <c r="I33" s="820"/>
      <c r="J33" s="820"/>
      <c r="K33" s="820"/>
    </row>
    <row r="34" spans="2:13" ht="15" customHeight="1">
      <c r="B34" s="819" t="s">
        <v>3165</v>
      </c>
      <c r="C34" s="826">
        <v>531021391</v>
      </c>
      <c r="D34" s="826">
        <v>47670474</v>
      </c>
      <c r="E34" s="826">
        <v>362467967</v>
      </c>
      <c r="F34" s="820"/>
      <c r="G34" s="826">
        <v>68719702</v>
      </c>
      <c r="H34" s="826">
        <v>13955880</v>
      </c>
      <c r="I34" s="826">
        <v>25821718</v>
      </c>
      <c r="J34" s="820"/>
      <c r="K34" s="826">
        <v>12385650</v>
      </c>
      <c r="L34" s="814" t="s">
        <v>3298</v>
      </c>
    </row>
    <row r="35" spans="2:13" ht="15" customHeight="1">
      <c r="B35" s="819" t="s">
        <v>3166</v>
      </c>
      <c r="C35" s="826">
        <v>672000000</v>
      </c>
      <c r="D35" s="826">
        <v>50000000</v>
      </c>
      <c r="E35" s="826">
        <v>450000000</v>
      </c>
      <c r="F35" s="820"/>
      <c r="G35" s="826">
        <v>102000000</v>
      </c>
      <c r="H35" s="826">
        <v>20000000</v>
      </c>
      <c r="I35" s="826">
        <v>30000000</v>
      </c>
      <c r="J35" s="820"/>
      <c r="K35" s="826">
        <v>20000000</v>
      </c>
    </row>
    <row r="36" spans="2:13" ht="15" customHeight="1">
      <c r="B36" s="819" t="s">
        <v>3167</v>
      </c>
      <c r="C36" s="826">
        <v>-140978609</v>
      </c>
      <c r="D36" s="826">
        <v>-2329526</v>
      </c>
      <c r="E36" s="826">
        <v>-87532033</v>
      </c>
      <c r="F36" s="820"/>
      <c r="G36" s="826">
        <v>-33280298</v>
      </c>
      <c r="H36" s="826">
        <v>-6044120</v>
      </c>
      <c r="I36" s="826">
        <v>-4178282</v>
      </c>
      <c r="J36" s="820"/>
      <c r="K36" s="826">
        <v>-7614350</v>
      </c>
    </row>
    <row r="37" spans="2:13" ht="15" customHeight="1">
      <c r="B37" s="819" t="s">
        <v>3168</v>
      </c>
      <c r="C37" s="826">
        <v>17598459529</v>
      </c>
      <c r="D37" s="826">
        <v>4624599086</v>
      </c>
      <c r="E37" s="826">
        <v>4330446844</v>
      </c>
      <c r="F37" s="826">
        <v>2240817291</v>
      </c>
      <c r="G37" s="826">
        <v>2993378697</v>
      </c>
      <c r="H37" s="826">
        <v>2225124618</v>
      </c>
      <c r="I37" s="826">
        <v>293233465</v>
      </c>
      <c r="J37" s="826">
        <v>162306922</v>
      </c>
      <c r="K37" s="826">
        <v>728552606</v>
      </c>
    </row>
    <row r="38" spans="2:13" ht="15" customHeight="1">
      <c r="B38" s="819" t="s">
        <v>3169</v>
      </c>
      <c r="C38" s="820"/>
      <c r="D38" s="820"/>
      <c r="E38" s="820"/>
      <c r="F38" s="820"/>
      <c r="G38" s="820"/>
      <c r="H38" s="820"/>
      <c r="I38" s="820"/>
      <c r="J38" s="820"/>
      <c r="K38" s="820"/>
    </row>
    <row r="39" spans="2:13" ht="15" customHeight="1">
      <c r="B39" s="819" t="s">
        <v>3170</v>
      </c>
      <c r="C39" s="826">
        <v>7749674177</v>
      </c>
      <c r="D39" s="826">
        <v>2519931626</v>
      </c>
      <c r="E39" s="826">
        <v>1520497514</v>
      </c>
      <c r="F39" s="826">
        <v>870115278</v>
      </c>
      <c r="G39" s="826">
        <v>890650928</v>
      </c>
      <c r="H39" s="826">
        <v>459996015</v>
      </c>
      <c r="I39" s="826">
        <v>348803080</v>
      </c>
      <c r="J39" s="826">
        <v>500345288</v>
      </c>
      <c r="K39" s="826">
        <v>639334448</v>
      </c>
    </row>
    <row r="40" spans="2:13" ht="15" customHeight="1">
      <c r="B40" s="819" t="s">
        <v>3171</v>
      </c>
      <c r="C40" s="826">
        <v>409646942</v>
      </c>
      <c r="D40" s="820"/>
      <c r="E40" s="826">
        <v>139222296</v>
      </c>
      <c r="F40" s="826">
        <v>53318112</v>
      </c>
      <c r="G40" s="826">
        <v>47522842</v>
      </c>
      <c r="H40" s="826">
        <v>61748085</v>
      </c>
      <c r="I40" s="826">
        <v>46496847</v>
      </c>
      <c r="J40" s="820"/>
      <c r="K40" s="826">
        <v>61338760</v>
      </c>
      <c r="L40" s="814" t="s">
        <v>1314</v>
      </c>
    </row>
    <row r="41" spans="2:13" ht="15" customHeight="1">
      <c r="B41" s="819" t="s">
        <v>3172</v>
      </c>
      <c r="C41" s="826">
        <v>575333964</v>
      </c>
      <c r="D41" s="826">
        <v>115143289</v>
      </c>
      <c r="E41" s="826">
        <v>138440770</v>
      </c>
      <c r="F41" s="826">
        <v>66515021</v>
      </c>
      <c r="G41" s="826">
        <v>84976948</v>
      </c>
      <c r="H41" s="826">
        <v>65344323</v>
      </c>
      <c r="I41" s="826">
        <v>40428893</v>
      </c>
      <c r="J41" s="820"/>
      <c r="K41" s="826">
        <v>64484720</v>
      </c>
      <c r="L41" s="814" t="s">
        <v>3299</v>
      </c>
    </row>
    <row r="42" spans="2:13" ht="15" customHeight="1">
      <c r="B42" s="819" t="s">
        <v>3173</v>
      </c>
      <c r="C42" s="826">
        <v>29574867</v>
      </c>
      <c r="D42" s="826">
        <v>19656650</v>
      </c>
      <c r="E42" s="826">
        <v>3043670</v>
      </c>
      <c r="F42" s="826">
        <v>1300010</v>
      </c>
      <c r="G42" s="826">
        <v>-906143</v>
      </c>
      <c r="H42" s="826">
        <v>2128790</v>
      </c>
      <c r="I42" s="826">
        <v>-716260</v>
      </c>
      <c r="J42" s="820"/>
      <c r="K42" s="826">
        <v>5068150</v>
      </c>
      <c r="L42" s="814" t="s">
        <v>3299</v>
      </c>
    </row>
    <row r="43" spans="2:13" ht="15" customHeight="1">
      <c r="B43" s="819" t="s">
        <v>3174</v>
      </c>
      <c r="C43" s="826">
        <v>6319088879</v>
      </c>
      <c r="D43" s="826">
        <v>2369102163</v>
      </c>
      <c r="E43" s="826">
        <v>959790777</v>
      </c>
      <c r="F43" s="826">
        <v>628982135</v>
      </c>
      <c r="G43" s="826">
        <v>759057281</v>
      </c>
      <c r="H43" s="826">
        <v>330774817</v>
      </c>
      <c r="I43" s="826">
        <v>262593600</v>
      </c>
      <c r="J43" s="826">
        <v>500345288</v>
      </c>
      <c r="K43" s="826">
        <v>508442818</v>
      </c>
      <c r="L43" s="814" t="s">
        <v>3299</v>
      </c>
      <c r="M43" s="862">
        <f>C43-C14</f>
        <v>-26676712</v>
      </c>
    </row>
    <row r="44" spans="2:13" ht="15" customHeight="1">
      <c r="B44" s="827" t="s">
        <v>3175</v>
      </c>
      <c r="C44" s="828">
        <v>120000000</v>
      </c>
      <c r="D44" s="829"/>
      <c r="E44" s="829"/>
      <c r="F44" s="828">
        <v>120000000</v>
      </c>
      <c r="G44" s="829"/>
      <c r="H44" s="829"/>
      <c r="I44" s="829"/>
      <c r="J44" s="829"/>
      <c r="K44" s="829"/>
      <c r="L44" s="814" t="s">
        <v>3300</v>
      </c>
    </row>
    <row r="45" spans="2:13" ht="15" customHeight="1">
      <c r="B45" s="819" t="s">
        <v>3176</v>
      </c>
      <c r="C45" s="826">
        <v>280000001</v>
      </c>
      <c r="D45" s="820"/>
      <c r="E45" s="826">
        <v>280000001</v>
      </c>
      <c r="F45" s="820"/>
      <c r="G45" s="820"/>
      <c r="H45" s="820"/>
      <c r="I45" s="820"/>
      <c r="J45" s="820"/>
      <c r="K45" s="820"/>
      <c r="L45" s="814" t="s">
        <v>3299</v>
      </c>
    </row>
    <row r="46" spans="2:13" ht="15" customHeight="1">
      <c r="B46" s="827" t="s">
        <v>3177</v>
      </c>
      <c r="C46" s="828">
        <v>16029524</v>
      </c>
      <c r="D46" s="828">
        <v>16029524</v>
      </c>
      <c r="E46" s="829"/>
      <c r="F46" s="829"/>
      <c r="G46" s="829"/>
      <c r="H46" s="829"/>
      <c r="I46" s="829"/>
      <c r="J46" s="829"/>
      <c r="K46" s="829"/>
      <c r="L46" s="814" t="s">
        <v>3299</v>
      </c>
    </row>
    <row r="47" spans="2:13" ht="15" customHeight="1">
      <c r="B47" s="819" t="s">
        <v>3178</v>
      </c>
      <c r="C47" s="826">
        <v>3568782434</v>
      </c>
      <c r="D47" s="826">
        <v>2927225283</v>
      </c>
      <c r="E47" s="826">
        <v>149641001</v>
      </c>
      <c r="F47" s="826">
        <v>110577365</v>
      </c>
      <c r="G47" s="826">
        <v>145124342</v>
      </c>
      <c r="H47" s="826">
        <v>102175787</v>
      </c>
      <c r="I47" s="826">
        <v>12271722</v>
      </c>
      <c r="J47" s="820"/>
      <c r="K47" s="826">
        <v>121766934</v>
      </c>
    </row>
    <row r="48" spans="2:13" ht="15" customHeight="1">
      <c r="B48" s="827" t="s">
        <v>3179</v>
      </c>
      <c r="C48" s="828">
        <v>641557151</v>
      </c>
      <c r="D48" s="829"/>
      <c r="E48" s="828">
        <v>149641001</v>
      </c>
      <c r="F48" s="828">
        <v>110577365</v>
      </c>
      <c r="G48" s="828">
        <v>145124342</v>
      </c>
      <c r="H48" s="828">
        <v>102175787</v>
      </c>
      <c r="I48" s="828">
        <v>12271722</v>
      </c>
      <c r="J48" s="829"/>
      <c r="K48" s="828">
        <v>121766934</v>
      </c>
      <c r="L48" s="814" t="s">
        <v>3302</v>
      </c>
    </row>
    <row r="49" spans="2:12" ht="15" customHeight="1">
      <c r="B49" s="827" t="s">
        <v>3180</v>
      </c>
      <c r="C49" s="828">
        <v>3600000000</v>
      </c>
      <c r="D49" s="828">
        <v>3600000000</v>
      </c>
      <c r="E49" s="829"/>
      <c r="F49" s="829"/>
      <c r="G49" s="829"/>
      <c r="H49" s="829"/>
      <c r="I49" s="829"/>
      <c r="J49" s="829"/>
      <c r="K49" s="829"/>
      <c r="L49" s="814" t="s">
        <v>3304</v>
      </c>
    </row>
    <row r="50" spans="2:12" ht="15" customHeight="1">
      <c r="B50" s="827" t="s">
        <v>3181</v>
      </c>
      <c r="C50" s="828">
        <v>-353601740</v>
      </c>
      <c r="D50" s="828">
        <v>-353601740</v>
      </c>
      <c r="E50" s="829"/>
      <c r="F50" s="829"/>
      <c r="G50" s="829"/>
      <c r="H50" s="829"/>
      <c r="I50" s="829"/>
      <c r="J50" s="829"/>
      <c r="K50" s="829"/>
      <c r="L50" s="814" t="s">
        <v>3303</v>
      </c>
    </row>
    <row r="51" spans="2:12" ht="15" customHeight="1">
      <c r="B51" s="827" t="s">
        <v>3182</v>
      </c>
      <c r="C51" s="828">
        <v>-2727659424</v>
      </c>
      <c r="D51" s="828">
        <v>-2727659424</v>
      </c>
      <c r="E51" s="829"/>
      <c r="F51" s="829"/>
      <c r="G51" s="829"/>
      <c r="H51" s="829"/>
      <c r="I51" s="829"/>
      <c r="J51" s="829"/>
      <c r="K51" s="829"/>
      <c r="L51" s="814" t="s">
        <v>3303</v>
      </c>
    </row>
    <row r="52" spans="2:12" ht="15" customHeight="1">
      <c r="B52" s="827" t="s">
        <v>3183</v>
      </c>
      <c r="C52" s="828">
        <v>1754032800</v>
      </c>
      <c r="D52" s="828">
        <v>1754032800</v>
      </c>
      <c r="E52" s="829"/>
      <c r="F52" s="829"/>
      <c r="G52" s="829"/>
      <c r="H52" s="829"/>
      <c r="I52" s="829"/>
      <c r="J52" s="829"/>
      <c r="K52" s="829"/>
      <c r="L52" s="814" t="s">
        <v>3305</v>
      </c>
    </row>
    <row r="53" spans="2:12" ht="15" customHeight="1">
      <c r="B53" s="827" t="s">
        <v>3184</v>
      </c>
      <c r="C53" s="828">
        <v>467313584</v>
      </c>
      <c r="D53" s="828">
        <v>467313584</v>
      </c>
      <c r="E53" s="829"/>
      <c r="F53" s="829"/>
      <c r="G53" s="829"/>
      <c r="H53" s="829"/>
      <c r="I53" s="829"/>
      <c r="J53" s="829"/>
      <c r="K53" s="829"/>
      <c r="L53" s="814" t="s">
        <v>1920</v>
      </c>
    </row>
    <row r="54" spans="2:12" ht="15" customHeight="1">
      <c r="B54" s="819" t="s">
        <v>3185</v>
      </c>
      <c r="C54" s="826">
        <v>187140063</v>
      </c>
      <c r="D54" s="826">
        <v>187140063</v>
      </c>
      <c r="E54" s="820"/>
      <c r="F54" s="820"/>
      <c r="G54" s="820"/>
      <c r="H54" s="820"/>
      <c r="I54" s="820"/>
      <c r="J54" s="820"/>
      <c r="K54" s="820"/>
      <c r="L54" s="814" t="s">
        <v>3301</v>
      </c>
    </row>
    <row r="55" spans="2:12" ht="15" customHeight="1">
      <c r="B55" s="819" t="s">
        <v>3186</v>
      </c>
      <c r="C55" s="826">
        <v>11318456611</v>
      </c>
      <c r="D55" s="826">
        <v>5447156909</v>
      </c>
      <c r="E55" s="826">
        <v>1670138515</v>
      </c>
      <c r="F55" s="826">
        <v>980692643</v>
      </c>
      <c r="G55" s="826">
        <v>1035775270</v>
      </c>
      <c r="H55" s="826">
        <v>562171802</v>
      </c>
      <c r="I55" s="826">
        <v>361074802</v>
      </c>
      <c r="J55" s="826">
        <v>500345288</v>
      </c>
      <c r="K55" s="826">
        <v>761101382</v>
      </c>
    </row>
    <row r="56" spans="2:12" ht="15" customHeight="1">
      <c r="B56" s="819" t="s">
        <v>3187</v>
      </c>
      <c r="C56" s="820"/>
      <c r="D56" s="820"/>
      <c r="E56" s="820"/>
      <c r="F56" s="820"/>
      <c r="G56" s="820"/>
      <c r="H56" s="820"/>
      <c r="I56" s="820"/>
      <c r="J56" s="820"/>
      <c r="K56" s="820"/>
    </row>
    <row r="57" spans="2:12" ht="15" customHeight="1">
      <c r="B57" s="819" t="s">
        <v>3188</v>
      </c>
      <c r="C57" s="826">
        <v>960000000</v>
      </c>
      <c r="D57" s="826">
        <v>960000000</v>
      </c>
      <c r="E57" s="820"/>
      <c r="F57" s="820"/>
      <c r="G57" s="820"/>
      <c r="H57" s="820"/>
      <c r="I57" s="820"/>
      <c r="J57" s="820"/>
      <c r="K57" s="820"/>
    </row>
    <row r="58" spans="2:12" ht="15" customHeight="1">
      <c r="B58" s="819" t="s">
        <v>3189</v>
      </c>
      <c r="C58" s="826">
        <v>960000000</v>
      </c>
      <c r="D58" s="826">
        <v>960000000</v>
      </c>
      <c r="E58" s="820"/>
      <c r="F58" s="820"/>
      <c r="G58" s="820"/>
      <c r="H58" s="820"/>
      <c r="I58" s="820"/>
      <c r="J58" s="820"/>
      <c r="K58" s="820"/>
    </row>
    <row r="59" spans="2:12" ht="15" customHeight="1">
      <c r="B59" s="819" t="s">
        <v>3190</v>
      </c>
      <c r="C59" s="826">
        <v>8609874945</v>
      </c>
      <c r="D59" s="826">
        <v>373725000</v>
      </c>
      <c r="E59" s="826">
        <v>1829405855</v>
      </c>
      <c r="F59" s="826">
        <v>1338590252</v>
      </c>
      <c r="G59" s="826">
        <v>2456147860</v>
      </c>
      <c r="H59" s="826">
        <v>1472284852</v>
      </c>
      <c r="I59" s="820"/>
      <c r="J59" s="826">
        <v>1139721126</v>
      </c>
      <c r="K59" s="820"/>
    </row>
    <row r="60" spans="2:12" ht="15" customHeight="1">
      <c r="B60" s="819" t="s">
        <v>3191</v>
      </c>
      <c r="C60" s="826">
        <v>7714467945</v>
      </c>
      <c r="D60" s="826">
        <v>-521682000</v>
      </c>
      <c r="E60" s="826">
        <v>1829405855</v>
      </c>
      <c r="F60" s="826">
        <v>1338590252</v>
      </c>
      <c r="G60" s="826">
        <v>2456147860</v>
      </c>
      <c r="H60" s="826">
        <v>1472284852</v>
      </c>
      <c r="I60" s="820"/>
      <c r="J60" s="826">
        <v>1139721126</v>
      </c>
      <c r="K60" s="820"/>
    </row>
    <row r="61" spans="2:12" ht="15" customHeight="1">
      <c r="B61" s="819" t="s">
        <v>3192</v>
      </c>
      <c r="C61" s="826">
        <v>149235000</v>
      </c>
      <c r="D61" s="826">
        <v>149235000</v>
      </c>
      <c r="E61" s="820"/>
      <c r="F61" s="820"/>
      <c r="G61" s="820"/>
      <c r="H61" s="820"/>
      <c r="I61" s="820"/>
      <c r="J61" s="820"/>
      <c r="K61" s="820"/>
    </row>
    <row r="62" spans="2:12" ht="15" customHeight="1">
      <c r="B62" s="819" t="s">
        <v>3193</v>
      </c>
      <c r="C62" s="826">
        <v>746172000</v>
      </c>
      <c r="D62" s="826">
        <v>746172000</v>
      </c>
      <c r="E62" s="820"/>
      <c r="F62" s="820"/>
      <c r="G62" s="820"/>
      <c r="H62" s="820"/>
      <c r="I62" s="820"/>
      <c r="J62" s="820"/>
      <c r="K62" s="820"/>
    </row>
    <row r="63" spans="2:12" ht="15" customHeight="1">
      <c r="B63" s="819" t="s">
        <v>3194</v>
      </c>
      <c r="C63" s="820"/>
      <c r="D63" s="820"/>
      <c r="E63" s="820"/>
      <c r="F63" s="820"/>
      <c r="G63" s="820"/>
      <c r="H63" s="820"/>
      <c r="I63" s="820"/>
      <c r="J63" s="820"/>
      <c r="K63" s="820"/>
    </row>
    <row r="64" spans="2:12" ht="15" customHeight="1">
      <c r="B64" s="819" t="s">
        <v>3195</v>
      </c>
      <c r="C64" s="820"/>
      <c r="D64" s="820"/>
      <c r="E64" s="820"/>
      <c r="F64" s="820"/>
      <c r="G64" s="820"/>
      <c r="H64" s="820"/>
      <c r="I64" s="820"/>
      <c r="J64" s="820"/>
      <c r="K64" s="820"/>
    </row>
    <row r="65" spans="2:11" ht="15" customHeight="1">
      <c r="B65" s="819" t="s">
        <v>3196</v>
      </c>
      <c r="C65" s="826">
        <v>-3289872027</v>
      </c>
      <c r="D65" s="826">
        <v>-2156282823</v>
      </c>
      <c r="E65" s="826">
        <v>830902474</v>
      </c>
      <c r="F65" s="826">
        <v>-78465604</v>
      </c>
      <c r="G65" s="826">
        <v>-498544433</v>
      </c>
      <c r="H65" s="826">
        <v>190667964</v>
      </c>
      <c r="I65" s="826">
        <v>-67841337</v>
      </c>
      <c r="J65" s="826">
        <v>-1477759492</v>
      </c>
      <c r="K65" s="826">
        <v>-32548776</v>
      </c>
    </row>
    <row r="66" spans="2:11" ht="15" customHeight="1">
      <c r="B66" s="819" t="s">
        <v>3197</v>
      </c>
      <c r="C66" s="826">
        <v>-3289872027</v>
      </c>
      <c r="D66" s="826">
        <v>-2156282823</v>
      </c>
      <c r="E66" s="826">
        <v>830902474</v>
      </c>
      <c r="F66" s="826">
        <v>-78465604</v>
      </c>
      <c r="G66" s="826">
        <v>-498544433</v>
      </c>
      <c r="H66" s="826">
        <v>190667964</v>
      </c>
      <c r="I66" s="826">
        <v>-67841337</v>
      </c>
      <c r="J66" s="826">
        <v>-1477759492</v>
      </c>
      <c r="K66" s="826">
        <v>-32548776</v>
      </c>
    </row>
    <row r="67" spans="2:11" ht="15" customHeight="1">
      <c r="B67" s="819" t="s">
        <v>3198</v>
      </c>
      <c r="C67" s="826">
        <v>-3330323513</v>
      </c>
      <c r="D67" s="826">
        <v>-1639925537</v>
      </c>
      <c r="E67" s="826">
        <v>473644063</v>
      </c>
      <c r="F67" s="826">
        <v>-175206011</v>
      </c>
      <c r="G67" s="826">
        <v>-602245125</v>
      </c>
      <c r="H67" s="826">
        <v>93294384</v>
      </c>
      <c r="I67" s="826">
        <v>-60648501</v>
      </c>
      <c r="J67" s="826">
        <v>-1477741573</v>
      </c>
      <c r="K67" s="826">
        <v>58504787</v>
      </c>
    </row>
    <row r="68" spans="2:11" ht="15" customHeight="1">
      <c r="B68" s="819" t="s">
        <v>3199</v>
      </c>
      <c r="C68" s="826">
        <v>6280002918</v>
      </c>
      <c r="D68" s="826">
        <v>-822557823</v>
      </c>
      <c r="E68" s="826">
        <v>2660308329</v>
      </c>
      <c r="F68" s="826">
        <v>1260124648</v>
      </c>
      <c r="G68" s="826">
        <v>1957603427</v>
      </c>
      <c r="H68" s="826">
        <v>1662952816</v>
      </c>
      <c r="I68" s="826">
        <v>-67841337</v>
      </c>
      <c r="J68" s="826">
        <v>-338038366</v>
      </c>
      <c r="K68" s="826">
        <v>-32548776</v>
      </c>
    </row>
    <row r="69" spans="2:11" ht="15" customHeight="1">
      <c r="B69" s="819" t="s">
        <v>3200</v>
      </c>
      <c r="C69" s="826">
        <v>17598459529</v>
      </c>
      <c r="D69" s="826">
        <v>4624599086</v>
      </c>
      <c r="E69" s="826">
        <v>4330446844</v>
      </c>
      <c r="F69" s="826">
        <v>2240817291</v>
      </c>
      <c r="G69" s="826">
        <v>2993378697</v>
      </c>
      <c r="H69" s="826">
        <v>2225124618</v>
      </c>
      <c r="I69" s="826">
        <v>293233465</v>
      </c>
      <c r="J69" s="826">
        <v>162306922</v>
      </c>
      <c r="K69" s="826">
        <v>728552606</v>
      </c>
    </row>
    <row r="70" spans="2:11">
      <c r="C70" s="862"/>
    </row>
    <row r="72" spans="2:11">
      <c r="B72" s="814" t="s">
        <v>3274</v>
      </c>
      <c r="C72" s="830">
        <f>C68</f>
        <v>6280002918</v>
      </c>
    </row>
    <row r="73" spans="2:11">
      <c r="B73" s="814" t="s">
        <v>3344</v>
      </c>
      <c r="C73" s="830">
        <f>'6. NOA,IBD'!G12*10^6</f>
        <v>351428637.89999998</v>
      </c>
    </row>
    <row r="74" spans="2:11">
      <c r="B74" s="814" t="s">
        <v>1913</v>
      </c>
      <c r="C74" s="830">
        <f>-SUM(C48:C53)</f>
        <v>-3381642371</v>
      </c>
    </row>
    <row r="75" spans="2:11">
      <c r="B75" s="814" t="s">
        <v>3343</v>
      </c>
      <c r="C75" s="830">
        <f>C16</f>
        <v>1354800</v>
      </c>
    </row>
    <row r="76" spans="2:11">
      <c r="B76" s="814" t="s">
        <v>3340</v>
      </c>
      <c r="C76" s="830">
        <f>-C54</f>
        <v>-187140063</v>
      </c>
    </row>
    <row r="77" spans="2:11">
      <c r="C77" s="830"/>
      <c r="D77" s="814" t="s">
        <v>3345</v>
      </c>
    </row>
    <row r="78" spans="2:11">
      <c r="B78" s="814" t="s">
        <v>3275</v>
      </c>
      <c r="C78" s="830">
        <v>1065934235.9312049</v>
      </c>
      <c r="D78" s="830">
        <v>54509672</v>
      </c>
      <c r="E78" s="831">
        <f>C78-D78</f>
        <v>1011424563.9312049</v>
      </c>
    </row>
    <row r="79" spans="2:11">
      <c r="B79" s="814" t="s">
        <v>3347</v>
      </c>
      <c r="C79" s="830">
        <v>-222780255</v>
      </c>
      <c r="D79" s="830">
        <f>E79-C79</f>
        <v>11392521.138378173</v>
      </c>
      <c r="E79" s="831">
        <f>-E78*0.209</f>
        <v>-211387733.86162183</v>
      </c>
    </row>
    <row r="80" spans="2:11">
      <c r="B80" s="814" t="s">
        <v>3276</v>
      </c>
      <c r="C80" s="830">
        <v>2307198448.0687952</v>
      </c>
    </row>
  </sheetData>
  <mergeCells count="2">
    <mergeCell ref="B2:K2"/>
    <mergeCell ref="B3:K3"/>
  </mergeCells>
  <phoneticPr fontId="16" type="noConversion"/>
  <pageMargins left="0.75" right="0.75" top="1" bottom="1" header="0.5" footer="0.5"/>
  <pageSetup paperSize="9" fitToWidth="0" fitToHeight="0" orientation="landscape"/>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4E91C-C03D-4F0B-AE36-5E5AE7FD9975}">
  <sheetPr>
    <tabColor rgb="FF7030A0"/>
  </sheetPr>
  <dimension ref="A1"/>
  <sheetViews>
    <sheetView showGridLines="0" topLeftCell="I1" workbookViewId="0">
      <selection activeCell="F29" sqref="F29"/>
    </sheetView>
  </sheetViews>
  <sheetFormatPr defaultColWidth="9.140625" defaultRowHeight="13.5"/>
  <cols>
    <col min="1" max="16384" width="9.140625" style="346"/>
  </cols>
  <sheetData/>
  <phoneticPr fontId="16"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D792-5C62-4FBA-8C5A-2C1FDBD4EB50}">
  <sheetPr>
    <pageSetUpPr fitToPage="1"/>
  </sheetPr>
  <dimension ref="A1:O17"/>
  <sheetViews>
    <sheetView workbookViewId="0">
      <pane xSplit="2" ySplit="5" topLeftCell="C6" activePane="bottomRight" state="frozen"/>
      <selection activeCell="K42" sqref="K42"/>
      <selection pane="topRight" activeCell="K42" sqref="K42"/>
      <selection pane="bottomLeft" activeCell="K42" sqref="K42"/>
      <selection pane="bottomRight" activeCell="G6" sqref="G6"/>
    </sheetView>
  </sheetViews>
  <sheetFormatPr defaultColWidth="9.42578125" defaultRowHeight="15" customHeight="1"/>
  <cols>
    <col min="1" max="1" width="9" style="456" customWidth="1"/>
    <col min="2" max="2" width="19.140625" style="456" customWidth="1"/>
    <col min="3" max="12" width="18.42578125" style="453" customWidth="1"/>
    <col min="13" max="13" width="14.42578125" style="453" bestFit="1" customWidth="1"/>
    <col min="14" max="14" width="15.85546875" style="453" bestFit="1" customWidth="1"/>
    <col min="15" max="15" width="14.42578125" style="454" bestFit="1" customWidth="1"/>
    <col min="16" max="16384" width="9.42578125" style="453"/>
  </cols>
  <sheetData>
    <row r="1" spans="1:13" ht="15" customHeight="1">
      <c r="A1" s="928" t="s">
        <v>2001</v>
      </c>
      <c r="B1" s="928"/>
      <c r="C1" s="928"/>
      <c r="D1" s="928"/>
      <c r="E1" s="928"/>
      <c r="F1" s="928"/>
      <c r="G1" s="928"/>
      <c r="H1" s="928"/>
      <c r="I1" s="928"/>
      <c r="J1" s="928"/>
      <c r="K1" s="928"/>
      <c r="L1" s="928"/>
    </row>
    <row r="2" spans="1:13" ht="15" customHeight="1">
      <c r="A2" s="929">
        <v>45596</v>
      </c>
      <c r="B2" s="929"/>
      <c r="C2" s="929"/>
      <c r="D2" s="929"/>
      <c r="E2" s="929"/>
      <c r="F2" s="929"/>
      <c r="G2" s="929"/>
      <c r="H2" s="929"/>
      <c r="I2" s="929"/>
      <c r="J2" s="929"/>
      <c r="K2" s="929"/>
      <c r="L2" s="929"/>
    </row>
    <row r="3" spans="1:13" ht="15" customHeight="1">
      <c r="A3" s="455"/>
      <c r="L3" s="457" t="s">
        <v>1936</v>
      </c>
    </row>
    <row r="4" spans="1:13" s="456" customFormat="1" ht="18" customHeight="1" thickBot="1">
      <c r="A4" s="930" t="s">
        <v>1937</v>
      </c>
      <c r="B4" s="931" t="s">
        <v>2002</v>
      </c>
      <c r="C4" s="930" t="s">
        <v>2003</v>
      </c>
      <c r="D4" s="930"/>
      <c r="E4" s="930"/>
      <c r="F4" s="930"/>
      <c r="G4" s="930" t="s">
        <v>2004</v>
      </c>
      <c r="H4" s="930"/>
      <c r="I4" s="933" t="s">
        <v>2005</v>
      </c>
      <c r="J4" s="930"/>
      <c r="K4" s="930"/>
      <c r="L4" s="930"/>
    </row>
    <row r="5" spans="1:13" s="456" customFormat="1" ht="27">
      <c r="A5" s="930"/>
      <c r="B5" s="932"/>
      <c r="C5" s="458" t="s">
        <v>2006</v>
      </c>
      <c r="D5" s="458" t="s">
        <v>2007</v>
      </c>
      <c r="E5" s="458" t="s">
        <v>2008</v>
      </c>
      <c r="F5" s="458" t="s">
        <v>2009</v>
      </c>
      <c r="G5" s="459" t="s">
        <v>2010</v>
      </c>
      <c r="H5" s="460" t="s">
        <v>2011</v>
      </c>
      <c r="I5" s="833" t="s">
        <v>2012</v>
      </c>
      <c r="J5" s="461" t="s">
        <v>2013</v>
      </c>
      <c r="K5" s="459" t="s">
        <v>2014</v>
      </c>
      <c r="L5" s="459" t="s">
        <v>2015</v>
      </c>
    </row>
    <row r="6" spans="1:13" ht="18" customHeight="1">
      <c r="A6" s="924" t="s">
        <v>3238</v>
      </c>
      <c r="B6" s="462" t="s">
        <v>2016</v>
      </c>
      <c r="C6" s="463">
        <f>[3]시설장치!N32</f>
        <v>6210855844</v>
      </c>
      <c r="D6" s="463">
        <f>[3]시설장치!O32</f>
        <v>324543000</v>
      </c>
      <c r="E6" s="463">
        <f>[3]시설장치!P32</f>
        <v>1090169480</v>
      </c>
      <c r="F6" s="463">
        <f>[3]시설장치!Q32</f>
        <v>5445229364</v>
      </c>
      <c r="G6" s="463">
        <f>[3]시설장치!R32</f>
        <v>798740644</v>
      </c>
      <c r="H6" s="464">
        <f>[3]시설장치!S32</f>
        <v>5412115200</v>
      </c>
      <c r="I6" s="834">
        <f>[3]시설장치!T32</f>
        <v>611490642</v>
      </c>
      <c r="J6" s="465">
        <f>[3]시설장치!U32</f>
        <v>226727183</v>
      </c>
      <c r="K6" s="463">
        <f t="shared" ref="K6:K9" si="0">G6+I6-J6</f>
        <v>1183504103</v>
      </c>
      <c r="L6" s="463">
        <f>[3]시설장치!W32</f>
        <v>4261725261</v>
      </c>
      <c r="M6" s="466">
        <f t="shared" ref="M6:M12" si="1">F6-G6-I6+J6-L6</f>
        <v>0</v>
      </c>
    </row>
    <row r="7" spans="1:13" ht="18" customHeight="1">
      <c r="A7" s="924"/>
      <c r="B7" s="462" t="s">
        <v>2017</v>
      </c>
      <c r="C7" s="463">
        <f>[3]주방기구!N88</f>
        <v>1330335527</v>
      </c>
      <c r="D7" s="463">
        <f>[3]주방기구!O88</f>
        <v>100247526</v>
      </c>
      <c r="E7" s="463">
        <f>[3]주방기구!P88</f>
        <v>284316156</v>
      </c>
      <c r="F7" s="463">
        <f>[3]주방기구!Q88</f>
        <v>1146266897</v>
      </c>
      <c r="G7" s="463">
        <f>[3]주방기구!R88</f>
        <v>140286415</v>
      </c>
      <c r="H7" s="464">
        <f>[3]주방기구!S88</f>
        <v>1190049112</v>
      </c>
      <c r="I7" s="834">
        <f>[3]주방기구!T88</f>
        <v>130257710</v>
      </c>
      <c r="J7" s="465">
        <f>[3]주방기구!U88</f>
        <v>61400366</v>
      </c>
      <c r="K7" s="463">
        <f>[3]주방기구!V88</f>
        <v>209143759</v>
      </c>
      <c r="L7" s="463">
        <f>[3]주방기구!W88</f>
        <v>937123138</v>
      </c>
      <c r="M7" s="466">
        <f t="shared" si="1"/>
        <v>0</v>
      </c>
    </row>
    <row r="8" spans="1:13" ht="18" customHeight="1">
      <c r="A8" s="924"/>
      <c r="B8" s="462" t="s">
        <v>3239</v>
      </c>
      <c r="C8" s="463">
        <f>[3]차량운반구!N12</f>
        <v>0</v>
      </c>
      <c r="D8" s="463">
        <f>[3]차량운반구!O12</f>
        <v>93408519</v>
      </c>
      <c r="E8" s="463">
        <f>[3]차량운반구!P12</f>
        <v>0</v>
      </c>
      <c r="F8" s="463">
        <f>[3]차량운반구!Q12</f>
        <v>93408519</v>
      </c>
      <c r="G8" s="463">
        <f>[3]차량운반구!R12</f>
        <v>0</v>
      </c>
      <c r="H8" s="464">
        <f>[3]차량운반구!S12</f>
        <v>0</v>
      </c>
      <c r="I8" s="834">
        <f>[3]차량운반구!T12</f>
        <v>6227235</v>
      </c>
      <c r="J8" s="465">
        <f>[3]차량운반구!U12</f>
        <v>0</v>
      </c>
      <c r="K8" s="463">
        <f>[3]차량운반구!V12</f>
        <v>6227235</v>
      </c>
      <c r="L8" s="463">
        <f>[3]차량운반구!W12</f>
        <v>87181284</v>
      </c>
      <c r="M8" s="466">
        <f t="shared" si="1"/>
        <v>0</v>
      </c>
    </row>
    <row r="9" spans="1:13" ht="18" customHeight="1">
      <c r="A9" s="924"/>
      <c r="B9" s="462" t="s">
        <v>2018</v>
      </c>
      <c r="C9" s="463">
        <f>[3]비품!N37</f>
        <v>108779882</v>
      </c>
      <c r="D9" s="463">
        <f>[3]비품!O37</f>
        <v>25662818</v>
      </c>
      <c r="E9" s="463">
        <f>[3]비품!P37</f>
        <v>19757338</v>
      </c>
      <c r="F9" s="463">
        <f>[3]비품!Q37</f>
        <v>114685362</v>
      </c>
      <c r="G9" s="463">
        <f>[3]비품!R37</f>
        <v>12674668</v>
      </c>
      <c r="H9" s="464">
        <f>[3]비품!S37</f>
        <v>96105214</v>
      </c>
      <c r="I9" s="834">
        <f>[3]비품!T37</f>
        <v>18202447</v>
      </c>
      <c r="J9" s="465">
        <f>[3]비품!U37</f>
        <v>6585780</v>
      </c>
      <c r="K9" s="463">
        <f t="shared" si="0"/>
        <v>24291335</v>
      </c>
      <c r="L9" s="463">
        <f>[3]비품!W37</f>
        <v>90394027</v>
      </c>
      <c r="M9" s="466">
        <f t="shared" si="1"/>
        <v>0</v>
      </c>
    </row>
    <row r="10" spans="1:13" ht="18" customHeight="1">
      <c r="A10" s="925"/>
      <c r="B10" s="468" t="s">
        <v>2019</v>
      </c>
      <c r="C10" s="469">
        <f t="shared" ref="C10:J10" si="2">SUM(C6:C9)</f>
        <v>7649971253</v>
      </c>
      <c r="D10" s="469">
        <f t="shared" si="2"/>
        <v>543861863</v>
      </c>
      <c r="E10" s="469">
        <f t="shared" si="2"/>
        <v>1394242974</v>
      </c>
      <c r="F10" s="469">
        <f t="shared" si="2"/>
        <v>6799590142</v>
      </c>
      <c r="G10" s="469">
        <f t="shared" si="2"/>
        <v>951701727</v>
      </c>
      <c r="H10" s="470">
        <f t="shared" si="2"/>
        <v>6698269526</v>
      </c>
      <c r="I10" s="835">
        <f t="shared" si="2"/>
        <v>766178034</v>
      </c>
      <c r="J10" s="471">
        <f t="shared" si="2"/>
        <v>294713329</v>
      </c>
      <c r="K10" s="473">
        <f>SUM(K6:K9)+1</f>
        <v>1423166433</v>
      </c>
      <c r="L10" s="469">
        <f>SUM(L6:L9)</f>
        <v>5376423710</v>
      </c>
      <c r="M10" s="466">
        <f t="shared" si="1"/>
        <v>0</v>
      </c>
    </row>
    <row r="11" spans="1:13" ht="18" customHeight="1">
      <c r="A11" s="926" t="s">
        <v>2020</v>
      </c>
      <c r="B11" s="462" t="s">
        <v>3240</v>
      </c>
      <c r="C11" s="463">
        <f>'기타의 무형자산(10월말)'!N11</f>
        <v>1175277500</v>
      </c>
      <c r="D11" s="463">
        <f>'기타의 무형자산(10월말)'!O11</f>
        <v>1376500000</v>
      </c>
      <c r="E11" s="463">
        <f>'기타의 무형자산(10월말)'!P11</f>
        <v>0</v>
      </c>
      <c r="F11" s="463">
        <f>'기타의 무형자산(10월말)'!Q11</f>
        <v>2551777500</v>
      </c>
      <c r="G11" s="463">
        <f>'기타의 무형자산(10월말)'!R11</f>
        <v>127325958</v>
      </c>
      <c r="H11" s="464">
        <f>'기타의 무형자산(10월말)'!S11</f>
        <v>1047951542</v>
      </c>
      <c r="I11" s="834">
        <f>'기타의 무형자산(10월말)'!T11</f>
        <v>339264999</v>
      </c>
      <c r="J11" s="465">
        <f>'기타의 무형자산(10월말)'!U11</f>
        <v>0</v>
      </c>
      <c r="K11" s="463">
        <f>'기타의 무형자산(10월말)'!V11</f>
        <v>466590957</v>
      </c>
      <c r="L11" s="463">
        <f>'기타의 무형자산(10월말)'!W11</f>
        <v>2085186543</v>
      </c>
      <c r="M11" s="466">
        <f t="shared" si="1"/>
        <v>0</v>
      </c>
    </row>
    <row r="12" spans="1:13" ht="18" customHeight="1">
      <c r="A12" s="927"/>
      <c r="B12" s="468" t="s">
        <v>2019</v>
      </c>
      <c r="C12" s="469">
        <f t="shared" ref="C12:L12" si="3">SUM(C11:C11)</f>
        <v>1175277500</v>
      </c>
      <c r="D12" s="469">
        <f t="shared" si="3"/>
        <v>1376500000</v>
      </c>
      <c r="E12" s="469">
        <f t="shared" si="3"/>
        <v>0</v>
      </c>
      <c r="F12" s="469">
        <f t="shared" si="3"/>
        <v>2551777500</v>
      </c>
      <c r="G12" s="469">
        <f t="shared" si="3"/>
        <v>127325958</v>
      </c>
      <c r="H12" s="470">
        <f t="shared" si="3"/>
        <v>1047951542</v>
      </c>
      <c r="I12" s="835">
        <f t="shared" si="3"/>
        <v>339264999</v>
      </c>
      <c r="J12" s="471">
        <f t="shared" si="3"/>
        <v>0</v>
      </c>
      <c r="K12" s="473">
        <f t="shared" si="3"/>
        <v>466590957</v>
      </c>
      <c r="L12" s="469">
        <f t="shared" si="3"/>
        <v>2085186543</v>
      </c>
      <c r="M12" s="466">
        <f t="shared" si="1"/>
        <v>0</v>
      </c>
    </row>
    <row r="13" spans="1:13" ht="15" customHeight="1">
      <c r="K13" s="467"/>
    </row>
    <row r="14" spans="1:13" ht="15" customHeight="1">
      <c r="G14" s="472"/>
    </row>
    <row r="15" spans="1:13" ht="15" customHeight="1">
      <c r="K15" s="836"/>
    </row>
    <row r="16" spans="1:13" ht="15" customHeight="1">
      <c r="H16" s="453" t="s">
        <v>3241</v>
      </c>
      <c r="I16" s="454">
        <f>'손익계산서(10월)'!C24</f>
        <v>867338548</v>
      </c>
    </row>
    <row r="17" spans="8:9" ht="15" customHeight="1">
      <c r="H17" s="453" t="s">
        <v>3242</v>
      </c>
      <c r="I17" s="472">
        <f>I16-I10</f>
        <v>101160514</v>
      </c>
    </row>
  </sheetData>
  <mergeCells count="9">
    <mergeCell ref="A6:A10"/>
    <mergeCell ref="A11:A12"/>
    <mergeCell ref="A1:L1"/>
    <mergeCell ref="A2:L2"/>
    <mergeCell ref="A4:A5"/>
    <mergeCell ref="B4:B5"/>
    <mergeCell ref="C4:F4"/>
    <mergeCell ref="G4:H4"/>
    <mergeCell ref="I4:L4"/>
  </mergeCells>
  <phoneticPr fontId="16" type="noConversion"/>
  <printOptions horizontalCentered="1"/>
  <pageMargins left="0.15748031496062992" right="0.15748031496062992" top="0.98425196850393704" bottom="0.98425196850393704" header="0.51181102362204722" footer="0.51181102362204722"/>
  <pageSetup paperSize="9" scale="39" orientation="landscape"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6C6D0-6ACD-4A73-93AA-F49009BA691D}">
  <dimension ref="A1:W11"/>
  <sheetViews>
    <sheetView workbookViewId="0">
      <pane xSplit="1" ySplit="5" topLeftCell="M6" activePane="bottomRight" state="frozen"/>
      <selection activeCell="I23" sqref="I23"/>
      <selection pane="topRight" activeCell="I23" sqref="I23"/>
      <selection pane="bottomLeft" activeCell="I23" sqref="I23"/>
      <selection pane="bottomRight" activeCell="U22" sqref="U22"/>
    </sheetView>
  </sheetViews>
  <sheetFormatPr defaultColWidth="9.42578125" defaultRowHeight="13.5"/>
  <cols>
    <col min="1" max="1" width="11.85546875" style="852" customWidth="1"/>
    <col min="2" max="2" width="47" style="852" customWidth="1"/>
    <col min="3" max="3" width="9.42578125" style="852" customWidth="1"/>
    <col min="4" max="6" width="10" style="852" customWidth="1"/>
    <col min="7" max="7" width="13.42578125" style="852" bestFit="1" customWidth="1"/>
    <col min="8" max="12" width="12.140625" style="852" customWidth="1"/>
    <col min="13" max="13" width="6.42578125" style="852" bestFit="1" customWidth="1"/>
    <col min="14" max="23" width="16.140625" style="852" customWidth="1"/>
    <col min="24" max="24" width="12.5703125" style="852" bestFit="1" customWidth="1"/>
    <col min="25" max="25" width="11.5703125" style="852" bestFit="1" customWidth="1"/>
    <col min="26" max="16384" width="9.42578125" style="852"/>
  </cols>
  <sheetData>
    <row r="1" spans="1:23" s="453" customFormat="1">
      <c r="A1" s="928" t="s">
        <v>3243</v>
      </c>
      <c r="B1" s="928"/>
      <c r="C1" s="928"/>
      <c r="D1" s="928"/>
      <c r="E1" s="928"/>
      <c r="F1" s="928"/>
      <c r="G1" s="928"/>
      <c r="H1" s="928"/>
      <c r="I1" s="928"/>
      <c r="J1" s="928"/>
      <c r="K1" s="928"/>
      <c r="L1" s="928"/>
      <c r="M1" s="928"/>
      <c r="N1" s="928"/>
      <c r="O1" s="928"/>
      <c r="P1" s="928"/>
      <c r="Q1" s="928"/>
      <c r="R1" s="928"/>
      <c r="S1" s="928"/>
      <c r="T1" s="928"/>
      <c r="U1" s="928"/>
      <c r="V1" s="928"/>
      <c r="W1" s="928"/>
    </row>
    <row r="2" spans="1:23" s="453" customFormat="1">
      <c r="A2" s="929">
        <f>'감가상각집계표(10월말)'!A2</f>
        <v>45596</v>
      </c>
      <c r="B2" s="929"/>
      <c r="C2" s="929"/>
      <c r="D2" s="929"/>
      <c r="E2" s="929"/>
      <c r="F2" s="929"/>
      <c r="G2" s="929"/>
      <c r="H2" s="929"/>
      <c r="I2" s="929"/>
      <c r="J2" s="929"/>
      <c r="K2" s="929"/>
      <c r="L2" s="929"/>
      <c r="M2" s="929"/>
      <c r="N2" s="929"/>
      <c r="O2" s="929"/>
      <c r="P2" s="935"/>
      <c r="Q2" s="935"/>
      <c r="R2" s="935"/>
      <c r="S2" s="935"/>
      <c r="T2" s="935"/>
      <c r="U2" s="935"/>
      <c r="V2" s="935"/>
      <c r="W2" s="935"/>
    </row>
    <row r="3" spans="1:23" s="453" customFormat="1">
      <c r="A3" s="837" t="s">
        <v>3244</v>
      </c>
      <c r="B3" s="456"/>
      <c r="C3" s="456"/>
      <c r="D3" s="456"/>
      <c r="E3" s="456"/>
      <c r="F3" s="456"/>
      <c r="G3" s="456"/>
      <c r="H3" s="838">
        <v>45291</v>
      </c>
      <c r="I3" s="839">
        <f>[3]시설장치!I3</f>
        <v>10</v>
      </c>
      <c r="J3" s="456"/>
      <c r="K3" s="456"/>
      <c r="L3" s="456"/>
      <c r="M3" s="456"/>
      <c r="T3" s="840"/>
      <c r="U3" s="840"/>
      <c r="W3" s="457" t="s">
        <v>1936</v>
      </c>
    </row>
    <row r="4" spans="1:23" s="456" customFormat="1" ht="13.5" customHeight="1">
      <c r="A4" s="934" t="s">
        <v>3245</v>
      </c>
      <c r="B4" s="934" t="s">
        <v>3246</v>
      </c>
      <c r="C4" s="936" t="s">
        <v>3247</v>
      </c>
      <c r="D4" s="936" t="s">
        <v>3248</v>
      </c>
      <c r="E4" s="936" t="s">
        <v>3249</v>
      </c>
      <c r="F4" s="939" t="s">
        <v>3250</v>
      </c>
      <c r="G4" s="934" t="s">
        <v>3251</v>
      </c>
      <c r="H4" s="940" t="s">
        <v>3252</v>
      </c>
      <c r="I4" s="941"/>
      <c r="J4" s="939" t="s">
        <v>3253</v>
      </c>
      <c r="K4" s="943" t="s">
        <v>3254</v>
      </c>
      <c r="L4" s="841" t="s">
        <v>3252</v>
      </c>
      <c r="M4" s="936" t="s">
        <v>3255</v>
      </c>
      <c r="N4" s="934" t="s">
        <v>2003</v>
      </c>
      <c r="O4" s="934"/>
      <c r="P4" s="934"/>
      <c r="Q4" s="934"/>
      <c r="R4" s="934" t="s">
        <v>2004</v>
      </c>
      <c r="S4" s="934"/>
      <c r="T4" s="934" t="s">
        <v>2005</v>
      </c>
      <c r="U4" s="934"/>
      <c r="V4" s="934"/>
      <c r="W4" s="934"/>
    </row>
    <row r="5" spans="1:23" s="456" customFormat="1" ht="27">
      <c r="A5" s="934"/>
      <c r="B5" s="934"/>
      <c r="C5" s="937"/>
      <c r="D5" s="937"/>
      <c r="E5" s="938"/>
      <c r="F5" s="937"/>
      <c r="G5" s="934"/>
      <c r="H5" s="841" t="s">
        <v>3256</v>
      </c>
      <c r="I5" s="841" t="s">
        <v>2005</v>
      </c>
      <c r="J5" s="937"/>
      <c r="K5" s="934"/>
      <c r="L5" s="843" t="s">
        <v>2005</v>
      </c>
      <c r="M5" s="937"/>
      <c r="N5" s="841" t="s">
        <v>2006</v>
      </c>
      <c r="O5" s="841" t="s">
        <v>2007</v>
      </c>
      <c r="P5" s="841" t="s">
        <v>2008</v>
      </c>
      <c r="Q5" s="841" t="s">
        <v>2009</v>
      </c>
      <c r="R5" s="841" t="s">
        <v>3257</v>
      </c>
      <c r="S5" s="842" t="s">
        <v>2011</v>
      </c>
      <c r="T5" s="844" t="s">
        <v>2012</v>
      </c>
      <c r="U5" s="844" t="s">
        <v>2013</v>
      </c>
      <c r="V5" s="842" t="s">
        <v>2014</v>
      </c>
      <c r="W5" s="842" t="s">
        <v>2015</v>
      </c>
    </row>
    <row r="6" spans="1:23">
      <c r="A6" s="845" t="s">
        <v>3258</v>
      </c>
      <c r="B6" s="846" t="s">
        <v>3259</v>
      </c>
      <c r="C6" s="847">
        <v>3000</v>
      </c>
      <c r="D6" s="848">
        <v>1</v>
      </c>
      <c r="E6" s="849"/>
      <c r="F6" s="848">
        <f t="shared" ref="F6:F8" si="0">D6-E6</f>
        <v>1</v>
      </c>
      <c r="G6" s="850">
        <v>45016</v>
      </c>
      <c r="H6" s="845">
        <f t="shared" ref="H6:H9" si="1">IF($G6&gt;$H$3,0,(TEXT($H$3,"yyyy")-TEXT($G6,"yyyy"))*12+(TEXT($H$3,"mm")-TEXT($G6,"mm")+1))</f>
        <v>10</v>
      </c>
      <c r="I6" s="845">
        <f t="shared" ref="I6:I9" si="2">IF(H6=0,$I$3-TEXT(G6,"m")+1,MIN(IF(IF($H6&lt;($M6*12),($M6*12)-$H6,0)&gt;$I$3,$I$3,IF($H6&lt;($M6*12),($M6*12)-$H6,0)),$I$3))</f>
        <v>10</v>
      </c>
      <c r="J6" s="845" t="str">
        <f>IF(H6&gt;=($M6*12),"전기",IF(H6+I6&gt;=($M6*12),"당기",""))</f>
        <v/>
      </c>
      <c r="K6" s="850"/>
      <c r="L6" s="845">
        <f t="shared" ref="L6:L9" si="3">MIN($I6,TEXT($K6,"m")-1)</f>
        <v>0</v>
      </c>
      <c r="M6" s="848">
        <v>5</v>
      </c>
      <c r="N6" s="848">
        <v>318273750</v>
      </c>
      <c r="O6" s="848"/>
      <c r="P6" s="848">
        <f t="shared" ref="P6:P9" si="4">IF(K6&gt;0,(N6+O6)/D6*E6,)</f>
        <v>0</v>
      </c>
      <c r="Q6" s="851">
        <f t="shared" ref="Q6:Q9" si="5">N6+O6-P6</f>
        <v>318273750</v>
      </c>
      <c r="R6" s="851">
        <f>ROUND(INT(IF($H6&gt;=($M6*12),$N6,$N6/($M6*12)*$H6)),0)</f>
        <v>53045625</v>
      </c>
      <c r="S6" s="851">
        <f t="shared" ref="S6:S10" si="6">N6-R6</f>
        <v>265228125</v>
      </c>
      <c r="T6" s="851">
        <f>ROUND(INT($Q6/($M6*12)*$I6)+INT($P6/($M6*12)*$L6),0)</f>
        <v>53045625</v>
      </c>
      <c r="U6" s="851">
        <f>ROUND(IF(ISERROR(R6/D6*E6),0,INT(R6/D6*E6))+INT($P6/($M6*12)*$L6),0)</f>
        <v>0</v>
      </c>
      <c r="V6" s="851">
        <f t="shared" ref="V6:V9" si="7">IF(Q6=0,0,R6+T6-U6)</f>
        <v>106091250</v>
      </c>
      <c r="W6" s="851">
        <f t="shared" ref="W6:W9" si="8">IF(Q6=0,0,Q6-V6)</f>
        <v>212182500</v>
      </c>
    </row>
    <row r="7" spans="1:23">
      <c r="A7" s="845" t="s">
        <v>3260</v>
      </c>
      <c r="B7" s="846" t="s">
        <v>3261</v>
      </c>
      <c r="C7" s="847">
        <v>4000</v>
      </c>
      <c r="D7" s="848">
        <v>1</v>
      </c>
      <c r="E7" s="849"/>
      <c r="F7" s="848">
        <f t="shared" si="0"/>
        <v>1</v>
      </c>
      <c r="G7" s="850">
        <v>45107</v>
      </c>
      <c r="H7" s="845">
        <f t="shared" si="1"/>
        <v>7</v>
      </c>
      <c r="I7" s="845">
        <f t="shared" si="2"/>
        <v>10</v>
      </c>
      <c r="J7" s="845" t="str">
        <f>IF(H7&gt;=($M7*12),"전기",IF(H7+I7&gt;=($M7*12),"당기",""))</f>
        <v/>
      </c>
      <c r="K7" s="850"/>
      <c r="L7" s="845">
        <f t="shared" si="3"/>
        <v>0</v>
      </c>
      <c r="M7" s="848">
        <v>5</v>
      </c>
      <c r="N7" s="848">
        <v>548562500</v>
      </c>
      <c r="O7" s="848"/>
      <c r="P7" s="848">
        <f t="shared" si="4"/>
        <v>0</v>
      </c>
      <c r="Q7" s="851">
        <f t="shared" si="5"/>
        <v>548562500</v>
      </c>
      <c r="R7" s="851">
        <f>ROUND(INT(IF($H7&gt;=($M7*12),$N7,$N7/($M7*12)*$H7)),0)</f>
        <v>63998958</v>
      </c>
      <c r="S7" s="851">
        <f t="shared" si="6"/>
        <v>484563542</v>
      </c>
      <c r="T7" s="851">
        <f>ROUND(INT($Q7/($M7*12)*$I7)+INT($P7/($M7*12)*$L7),0)</f>
        <v>91427083</v>
      </c>
      <c r="U7" s="851">
        <f>ROUND(IF(ISERROR(R7/D7*E7),0,INT(R7/D7*E7))+INT($P7/($M7*12)*$L7),0)</f>
        <v>0</v>
      </c>
      <c r="V7" s="851">
        <f t="shared" si="7"/>
        <v>155426041</v>
      </c>
      <c r="W7" s="851">
        <f t="shared" si="8"/>
        <v>393136459</v>
      </c>
    </row>
    <row r="8" spans="1:23">
      <c r="A8" s="845" t="s">
        <v>3262</v>
      </c>
      <c r="B8" s="846" t="s">
        <v>3263</v>
      </c>
      <c r="C8" s="847">
        <v>5000</v>
      </c>
      <c r="D8" s="848">
        <v>1</v>
      </c>
      <c r="E8" s="849"/>
      <c r="F8" s="848">
        <f t="shared" si="0"/>
        <v>1</v>
      </c>
      <c r="G8" s="850">
        <v>45253</v>
      </c>
      <c r="H8" s="845">
        <f t="shared" si="1"/>
        <v>2</v>
      </c>
      <c r="I8" s="845">
        <f t="shared" si="2"/>
        <v>10</v>
      </c>
      <c r="J8" s="845" t="str">
        <f>IF(H8&gt;=($M8*12),"전기",IF(H8+I8&gt;=($M8*12),"당기",""))</f>
        <v/>
      </c>
      <c r="K8" s="850"/>
      <c r="L8" s="845">
        <f t="shared" si="3"/>
        <v>0</v>
      </c>
      <c r="M8" s="848">
        <v>5</v>
      </c>
      <c r="N8" s="848">
        <v>308441250</v>
      </c>
      <c r="O8" s="848"/>
      <c r="P8" s="848">
        <f t="shared" si="4"/>
        <v>0</v>
      </c>
      <c r="Q8" s="851">
        <f t="shared" si="5"/>
        <v>308441250</v>
      </c>
      <c r="R8" s="851">
        <f>ROUND(INT(IF($H8&gt;=($M8*12),$N8,$N8/($M8*12)*$H8)),0)</f>
        <v>10281375</v>
      </c>
      <c r="S8" s="851">
        <f t="shared" si="6"/>
        <v>298159875</v>
      </c>
      <c r="T8" s="851">
        <f>ROUND(INT($Q8/($M8*12)*$I8)+INT($P8/($M8*12)*$L8),0)</f>
        <v>51406875</v>
      </c>
      <c r="U8" s="851">
        <f>ROUND(IF(ISERROR(R8/D8*E8),0,INT(R8/D8*E8))+INT($P8/($M8*12)*$L8),0)</f>
        <v>0</v>
      </c>
      <c r="V8" s="851">
        <f t="shared" si="7"/>
        <v>61688250</v>
      </c>
      <c r="W8" s="851">
        <f t="shared" si="8"/>
        <v>246753000</v>
      </c>
    </row>
    <row r="9" spans="1:23">
      <c r="A9" s="845" t="s">
        <v>3264</v>
      </c>
      <c r="B9" s="846" t="s">
        <v>3265</v>
      </c>
      <c r="C9" s="847">
        <v>1000</v>
      </c>
      <c r="D9" s="463">
        <v>1</v>
      </c>
      <c r="E9" s="853"/>
      <c r="F9" s="463">
        <v>1</v>
      </c>
      <c r="G9" s="854">
        <v>45444</v>
      </c>
      <c r="H9" s="845">
        <f t="shared" si="1"/>
        <v>0</v>
      </c>
      <c r="I9" s="845">
        <f t="shared" si="2"/>
        <v>5</v>
      </c>
      <c r="J9" s="845" t="str">
        <f>IF(H9&gt;=($M9*12),"전기",IF(H9+I9&gt;=($M9*12),"당기",""))</f>
        <v/>
      </c>
      <c r="K9" s="850"/>
      <c r="L9" s="845">
        <f t="shared" si="3"/>
        <v>0</v>
      </c>
      <c r="M9" s="463">
        <v>4</v>
      </c>
      <c r="N9" s="855"/>
      <c r="O9" s="855">
        <v>1376500000</v>
      </c>
      <c r="P9" s="848">
        <f t="shared" si="4"/>
        <v>0</v>
      </c>
      <c r="Q9" s="851">
        <f t="shared" si="5"/>
        <v>1376500000</v>
      </c>
      <c r="R9" s="851">
        <f>ROUND(INT(IF($H9&gt;=($M9*12),$N9,$N9/($M9*12)*$H9)),0)</f>
        <v>0</v>
      </c>
      <c r="S9" s="851">
        <f t="shared" si="6"/>
        <v>0</v>
      </c>
      <c r="T9" s="851">
        <f>ROUND(INT($Q9/($M9*12)*$I9)+INT($P9/($M9*12)*$L9),0)</f>
        <v>143385416</v>
      </c>
      <c r="U9" s="851">
        <f>ROUND(IF(ISERROR(R9/D9*E9),0,INT(R9/D9*E9))+INT($P9/($M9*12)*$L9),0)</f>
        <v>0</v>
      </c>
      <c r="V9" s="851">
        <f t="shared" si="7"/>
        <v>143385416</v>
      </c>
      <c r="W9" s="851">
        <f t="shared" si="8"/>
        <v>1233114584</v>
      </c>
    </row>
    <row r="10" spans="1:23">
      <c r="A10" s="845"/>
      <c r="B10" s="856"/>
      <c r="C10" s="856"/>
      <c r="D10" s="848"/>
      <c r="E10" s="849"/>
      <c r="F10" s="848"/>
      <c r="G10" s="850"/>
      <c r="H10" s="845"/>
      <c r="I10" s="845"/>
      <c r="J10" s="845"/>
      <c r="K10" s="850"/>
      <c r="L10" s="845"/>
      <c r="M10" s="848"/>
      <c r="N10" s="848"/>
      <c r="O10" s="848"/>
      <c r="P10" s="848"/>
      <c r="Q10" s="851"/>
      <c r="R10" s="851"/>
      <c r="S10" s="851">
        <f t="shared" si="6"/>
        <v>0</v>
      </c>
      <c r="T10" s="851"/>
      <c r="U10" s="851"/>
      <c r="V10" s="851"/>
      <c r="W10" s="851"/>
    </row>
    <row r="11" spans="1:23" s="453" customFormat="1" ht="13.5" customHeight="1">
      <c r="A11" s="942" t="s">
        <v>2019</v>
      </c>
      <c r="B11" s="942"/>
      <c r="C11" s="857"/>
      <c r="D11" s="858">
        <f>SUM(D6:D10)</f>
        <v>4</v>
      </c>
      <c r="E11" s="858">
        <f>SUM(E6:E10)</f>
        <v>0</v>
      </c>
      <c r="F11" s="858">
        <f>SUM(F6:F10)</f>
        <v>4</v>
      </c>
      <c r="G11" s="859"/>
      <c r="H11" s="857"/>
      <c r="I11" s="857"/>
      <c r="J11" s="857"/>
      <c r="K11" s="859"/>
      <c r="L11" s="857"/>
      <c r="M11" s="858"/>
      <c r="N11" s="858">
        <f t="shared" ref="N11:W11" si="9">SUM(N6:N10)</f>
        <v>1175277500</v>
      </c>
      <c r="O11" s="858">
        <f t="shared" si="9"/>
        <v>1376500000</v>
      </c>
      <c r="P11" s="858">
        <f t="shared" si="9"/>
        <v>0</v>
      </c>
      <c r="Q11" s="858">
        <f t="shared" si="9"/>
        <v>2551777500</v>
      </c>
      <c r="R11" s="858">
        <f t="shared" si="9"/>
        <v>127325958</v>
      </c>
      <c r="S11" s="858">
        <f t="shared" si="9"/>
        <v>1047951542</v>
      </c>
      <c r="T11" s="858">
        <f t="shared" si="9"/>
        <v>339264999</v>
      </c>
      <c r="U11" s="858">
        <f t="shared" si="9"/>
        <v>0</v>
      </c>
      <c r="V11" s="858">
        <f t="shared" si="9"/>
        <v>466590957</v>
      </c>
      <c r="W11" s="858">
        <f t="shared" si="9"/>
        <v>2085186543</v>
      </c>
    </row>
  </sheetData>
  <mergeCells count="17">
    <mergeCell ref="A11:B11"/>
    <mergeCell ref="J4:J5"/>
    <mergeCell ref="K4:K5"/>
    <mergeCell ref="M4:M5"/>
    <mergeCell ref="N4:Q4"/>
    <mergeCell ref="R4:S4"/>
    <mergeCell ref="T4:W4"/>
    <mergeCell ref="A1:W1"/>
    <mergeCell ref="A2:W2"/>
    <mergeCell ref="A4:A5"/>
    <mergeCell ref="B4:B5"/>
    <mergeCell ref="C4:C5"/>
    <mergeCell ref="D4:D5"/>
    <mergeCell ref="E4:E5"/>
    <mergeCell ref="F4:F5"/>
    <mergeCell ref="G4:G5"/>
    <mergeCell ref="H4:I4"/>
  </mergeCells>
  <phoneticPr fontId="16" type="noConversion"/>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84D55-71E4-444E-ACE3-7D5B0BA8A5BC}">
  <sheetPr>
    <tabColor rgb="FF7030A0"/>
  </sheetPr>
  <dimension ref="A1"/>
  <sheetViews>
    <sheetView showGridLines="0" workbookViewId="0">
      <selection activeCell="R35" sqref="R35"/>
    </sheetView>
  </sheetViews>
  <sheetFormatPr defaultColWidth="9.140625" defaultRowHeight="13.5"/>
  <cols>
    <col min="1" max="16384" width="9.140625" style="346"/>
  </cols>
  <sheetData/>
  <phoneticPr fontId="16"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280E1-884A-416B-8FFE-99E6C90A4502}">
  <sheetPr>
    <pageSetUpPr fitToPage="1"/>
  </sheetPr>
  <dimension ref="A1:D23"/>
  <sheetViews>
    <sheetView showGridLines="0" topLeftCell="A5" zoomScale="130" zoomScaleNormal="130" workbookViewId="0">
      <selection activeCell="C32" sqref="C32"/>
    </sheetView>
  </sheetViews>
  <sheetFormatPr defaultColWidth="9.140625" defaultRowHeight="12"/>
  <cols>
    <col min="1" max="1" width="3.140625" style="383" customWidth="1"/>
    <col min="2" max="2" width="23.5703125" style="383" customWidth="1"/>
    <col min="3" max="8" width="13.5703125" style="383" customWidth="1"/>
    <col min="9" max="16384" width="9.140625" style="383"/>
  </cols>
  <sheetData>
    <row r="1" spans="1:4" customFormat="1" ht="20.25">
      <c r="A1" s="309" t="str" cm="1">
        <f t="array" aca="1" ref="A1" ca="1">REPLACE(CELL("filename",$A$1),1,FIND("]",CELL("filename",$A$1),1),"")</f>
        <v>한공회(MRP,Size premium)</v>
      </c>
      <c r="B1" s="371"/>
      <c r="C1" s="371"/>
      <c r="D1" s="371"/>
    </row>
    <row r="2" spans="1:4" s="101" customFormat="1" ht="13.5"/>
    <row r="3" spans="1:4" s="373" customFormat="1" ht="13.5">
      <c r="A3" s="372" t="s">
        <v>67</v>
      </c>
      <c r="B3" s="372" t="s">
        <v>1828</v>
      </c>
      <c r="C3" s="372"/>
      <c r="D3" s="372"/>
    </row>
    <row r="4" spans="1:4" s="373" customFormat="1" ht="13.5">
      <c r="B4" s="374"/>
      <c r="C4" s="375"/>
      <c r="D4" s="375"/>
    </row>
    <row r="5" spans="1:4" s="373" customFormat="1" ht="13.5">
      <c r="B5" s="376" t="s">
        <v>1829</v>
      </c>
      <c r="C5" s="377">
        <v>0.09</v>
      </c>
    </row>
    <row r="6" spans="1:4" s="373" customFormat="1" ht="13.5">
      <c r="B6" s="374"/>
      <c r="C6" s="375"/>
      <c r="D6" s="375"/>
    </row>
    <row r="7" spans="1:4" s="373" customFormat="1" ht="13.5">
      <c r="B7" s="374" t="s">
        <v>1830</v>
      </c>
      <c r="C7" s="375"/>
      <c r="D7" s="375"/>
    </row>
    <row r="8" spans="1:4" s="373" customFormat="1" ht="13.5">
      <c r="B8" s="374"/>
      <c r="C8" s="375"/>
      <c r="D8" s="375"/>
    </row>
    <row r="9" spans="1:4" s="373" customFormat="1" ht="13.5">
      <c r="B9" s="378" t="s">
        <v>1831</v>
      </c>
      <c r="C9" s="379">
        <v>7.0000000000000007E-2</v>
      </c>
      <c r="D9" s="944" t="e" vm="7">
        <v>#VALUE!</v>
      </c>
    </row>
    <row r="10" spans="1:4" s="373" customFormat="1" ht="13.5">
      <c r="B10" s="380" t="s">
        <v>1832</v>
      </c>
      <c r="C10" s="379">
        <v>0.09</v>
      </c>
      <c r="D10" s="945"/>
    </row>
    <row r="11" spans="1:4" s="373" customFormat="1" ht="13.5"/>
    <row r="12" spans="1:4" s="373" customFormat="1" ht="13.5"/>
    <row r="13" spans="1:4" s="373" customFormat="1" ht="13.5">
      <c r="A13" s="372" t="s">
        <v>68</v>
      </c>
      <c r="B13" s="372" t="s">
        <v>1827</v>
      </c>
      <c r="C13" s="372"/>
      <c r="D13" s="372"/>
    </row>
    <row r="14" spans="1:4" s="373" customFormat="1" ht="13.5">
      <c r="B14" s="374"/>
      <c r="C14" s="375"/>
      <c r="D14" s="375"/>
    </row>
    <row r="15" spans="1:4" s="373" customFormat="1" ht="13.5">
      <c r="B15" s="376" t="s">
        <v>596</v>
      </c>
      <c r="C15" s="377">
        <f>C20</f>
        <v>4.7300000000000002E-2</v>
      </c>
    </row>
    <row r="17" spans="1:4" s="373" customFormat="1" ht="13.5">
      <c r="B17" s="374" t="s">
        <v>1830</v>
      </c>
      <c r="C17" s="375"/>
      <c r="D17" s="375"/>
    </row>
    <row r="18" spans="1:4" s="373" customFormat="1" ht="13.5">
      <c r="B18" s="374"/>
      <c r="C18" s="375"/>
      <c r="D18" s="375"/>
    </row>
    <row r="19" spans="1:4" s="373" customFormat="1" ht="13.5">
      <c r="B19" s="378" t="s">
        <v>1676</v>
      </c>
      <c r="C19" s="379">
        <v>3.7499999999999999E-2</v>
      </c>
      <c r="D19" s="370" t="e" vm="8">
        <v>#VALUE!</v>
      </c>
    </row>
    <row r="20" spans="1:4" s="373" customFormat="1" ht="13.5">
      <c r="B20" s="380" t="s">
        <v>1675</v>
      </c>
      <c r="C20" s="379">
        <v>4.7300000000000002E-2</v>
      </c>
      <c r="D20" s="370" t="e" vm="9">
        <v>#VALUE!</v>
      </c>
    </row>
    <row r="21" spans="1:4" s="373" customFormat="1" ht="13.5"/>
    <row r="22" spans="1:4" s="373" customFormat="1" ht="13.5"/>
    <row r="23" spans="1:4" s="373" customFormat="1" ht="13.5">
      <c r="A23" s="381" t="s">
        <v>1255</v>
      </c>
      <c r="B23" s="382"/>
      <c r="C23" s="382"/>
      <c r="D23" s="382"/>
    </row>
  </sheetData>
  <mergeCells count="1">
    <mergeCell ref="D9:D10"/>
  </mergeCells>
  <phoneticPr fontId="16" type="noConversion"/>
  <pageMargins left="0.6" right="0.6" top="1" bottom="1" header="0.5" footer="0.5"/>
  <pageSetup paperSize="9" scale="99" orientation="landscape" r:id="rId1"/>
  <headerFooter>
    <oddHeader>&amp;R&amp;7Draft - Work in Progress</oddHeader>
    <oddFooter>&amp;L&amp;7&amp;F
PwC&amp;C&amp;7Strictly private and confidential
&amp;A&amp;R&amp;7&amp;D
Page &amp;P of &amp;N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B2ABA-1421-4CD0-8CA4-82E641186EE2}">
  <dimension ref="A1:Z2051"/>
  <sheetViews>
    <sheetView showGridLines="0" workbookViewId="0">
      <selection activeCell="R35" sqref="R35"/>
    </sheetView>
  </sheetViews>
  <sheetFormatPr defaultColWidth="9.140625" defaultRowHeight="13.5"/>
  <cols>
    <col min="1" max="1" width="2.5703125" style="143" customWidth="1"/>
    <col min="2" max="2" width="8.85546875" style="143" bestFit="1" customWidth="1"/>
    <col min="3" max="3" width="11.28515625" style="143" bestFit="1" customWidth="1"/>
    <col min="4" max="4" width="8.7109375" style="143" bestFit="1" customWidth="1"/>
    <col min="5" max="5" width="9.28515625" style="143" bestFit="1" customWidth="1"/>
    <col min="6" max="6" width="11.28515625" style="143" bestFit="1" customWidth="1"/>
    <col min="7" max="7" width="8.5703125" style="143" bestFit="1" customWidth="1"/>
    <col min="8" max="8" width="9.28515625" style="143" bestFit="1" customWidth="1"/>
    <col min="9" max="19" width="9.140625" style="143"/>
    <col min="20" max="20" width="11" style="143" bestFit="1" customWidth="1"/>
    <col min="21" max="26" width="9.140625" style="143"/>
    <col min="27" max="27" width="11.28515625" style="143" bestFit="1" customWidth="1"/>
    <col min="28" max="16384" width="9.140625" style="143"/>
  </cols>
  <sheetData>
    <row r="1" spans="1:8" s="245" customFormat="1" ht="20.25">
      <c r="A1" s="309" t="str" cm="1">
        <f t="array" aca="1" ref="A1" ca="1">REPLACE(CELL("filename",$A$1),1,FIND("]",CELL("filename",$A$1),1),"")</f>
        <v>Bloomberg(CRP,Rf)</v>
      </c>
      <c r="B1" s="310"/>
      <c r="C1" s="310"/>
      <c r="D1" s="310"/>
      <c r="E1" s="310"/>
      <c r="F1" s="310"/>
      <c r="G1" s="310"/>
      <c r="H1" s="310"/>
    </row>
    <row r="2" spans="1:8" s="85" customFormat="1">
      <c r="A2" s="105"/>
      <c r="B2" s="105"/>
      <c r="C2" s="105"/>
      <c r="D2" s="105"/>
      <c r="E2" s="105"/>
      <c r="F2" s="105"/>
      <c r="G2" s="105"/>
      <c r="H2" s="105"/>
    </row>
    <row r="3" spans="1:8" s="282" customFormat="1">
      <c r="A3" s="312" t="s">
        <v>67</v>
      </c>
      <c r="B3" s="313" t="s">
        <v>1335</v>
      </c>
      <c r="C3" s="313"/>
      <c r="D3" s="313"/>
      <c r="E3" s="313"/>
      <c r="F3" s="313"/>
      <c r="G3" s="313"/>
      <c r="H3" s="313"/>
    </row>
    <row r="4" spans="1:8" s="282" customFormat="1"/>
    <row r="5" spans="1:8">
      <c r="B5" s="318" t="s">
        <v>23</v>
      </c>
      <c r="C5" s="318" t="str">
        <f>E14</f>
        <v>주간</v>
      </c>
    </row>
    <row r="6" spans="1:8">
      <c r="B6" s="319" t="s">
        <v>1579</v>
      </c>
      <c r="C6" s="321" t="s">
        <v>1834</v>
      </c>
    </row>
    <row r="7" spans="1:8">
      <c r="B7" s="319" t="s">
        <v>1580</v>
      </c>
      <c r="C7" s="321">
        <f>D16</f>
        <v>3.0949999999999998E-2</v>
      </c>
      <c r="E7" s="143" t="s">
        <v>1606</v>
      </c>
    </row>
    <row r="9" spans="1:8" s="282" customFormat="1">
      <c r="A9" s="312" t="s">
        <v>68</v>
      </c>
      <c r="B9" s="313" t="s">
        <v>1581</v>
      </c>
      <c r="C9" s="313"/>
      <c r="D9" s="313"/>
      <c r="E9" s="313"/>
      <c r="F9" s="313"/>
      <c r="G9" s="313"/>
      <c r="H9" s="313"/>
    </row>
    <row r="10" spans="1:8" s="282" customFormat="1"/>
    <row r="11" spans="1:8" s="282" customFormat="1">
      <c r="B11" s="282" t="s">
        <v>1321</v>
      </c>
      <c r="C11" s="282" t="s">
        <v>1583</v>
      </c>
      <c r="D11" s="282" t="s">
        <v>1582</v>
      </c>
    </row>
    <row r="12" spans="1:8" s="282" customFormat="1">
      <c r="C12" s="282" t="s">
        <v>1584</v>
      </c>
      <c r="D12" s="282" t="s">
        <v>1585</v>
      </c>
    </row>
    <row r="13" spans="1:8" s="282" customFormat="1"/>
    <row r="14" spans="1:8" s="282" customFormat="1">
      <c r="B14" s="282" t="s">
        <v>1322</v>
      </c>
      <c r="C14" s="318" t="s">
        <v>23</v>
      </c>
      <c r="D14" s="318" t="s">
        <v>1586</v>
      </c>
      <c r="E14" s="318" t="s">
        <v>1587</v>
      </c>
      <c r="F14" s="318" t="s">
        <v>1588</v>
      </c>
    </row>
    <row r="15" spans="1:8" s="282" customFormat="1">
      <c r="C15" s="319" t="s">
        <v>1579</v>
      </c>
      <c r="D15" s="320">
        <f>AVERAGE(H71:H1304)</f>
        <v>0.13318066450567267</v>
      </c>
      <c r="E15" s="321">
        <f>AVERAGE(R54:R315)</f>
        <v>0.12562671755725188</v>
      </c>
      <c r="F15" s="321">
        <f>AVERAGE(Z54:Z114)</f>
        <v>0.12715868852459014</v>
      </c>
      <c r="H15" s="339">
        <f>_xlfn.STDEV.P(D15:F15)</f>
        <v>3.2604233580090327E-3</v>
      </c>
    </row>
    <row r="16" spans="1:8" s="282" customFormat="1">
      <c r="C16" s="319" t="s">
        <v>1580</v>
      </c>
      <c r="D16" s="320">
        <f>G78</f>
        <v>3.0949999999999998E-2</v>
      </c>
      <c r="E16" s="321">
        <f>D16</f>
        <v>3.0949999999999998E-2</v>
      </c>
      <c r="F16" s="321">
        <f>D16</f>
        <v>3.0949999999999998E-2</v>
      </c>
    </row>
    <row r="18" spans="2:3" s="282" customFormat="1">
      <c r="B18" s="282" t="s">
        <v>1323</v>
      </c>
      <c r="C18" s="282" t="s">
        <v>1589</v>
      </c>
    </row>
    <row r="42" spans="1:20" s="282" customFormat="1">
      <c r="C42" s="282" t="s">
        <v>1590</v>
      </c>
      <c r="G42" s="317">
        <f>AVERAGE(H54:H70)</f>
        <v>0.17222000000000001</v>
      </c>
      <c r="P42" s="282" t="s">
        <v>1590</v>
      </c>
      <c r="T42" s="317">
        <f>AVERAGE(G54:G70)</f>
        <v>2.9249999999999998E-2</v>
      </c>
    </row>
    <row r="43" spans="1:20" s="282" customFormat="1">
      <c r="C43" s="282" t="s">
        <v>1808</v>
      </c>
      <c r="G43" s="317">
        <f>AVERAGE(Z54:Z114)</f>
        <v>0.12715868852459014</v>
      </c>
      <c r="P43" s="282" t="s">
        <v>1591</v>
      </c>
      <c r="T43" s="317">
        <f>AVERAGE(Y54:Y114)</f>
        <v>2.5863934426229508E-2</v>
      </c>
    </row>
    <row r="44" spans="1:20" s="282" customFormat="1">
      <c r="G44" s="317"/>
      <c r="P44" s="282" t="s">
        <v>1826</v>
      </c>
      <c r="T44" s="317">
        <f>'ECOS(Growth rate,Rf)'!AA55%</f>
        <v>3.3419999999999998E-2</v>
      </c>
    </row>
    <row r="45" spans="1:20" s="282" customFormat="1"/>
    <row r="46" spans="1:20" s="282" customFormat="1">
      <c r="A46" s="312" t="s">
        <v>189</v>
      </c>
      <c r="B46" s="313" t="s">
        <v>1334</v>
      </c>
      <c r="C46" s="313"/>
      <c r="D46" s="313"/>
      <c r="E46" s="313"/>
      <c r="F46" s="313"/>
      <c r="G46" s="313"/>
      <c r="H46" s="313"/>
      <c r="I46" s="313"/>
      <c r="J46" s="313"/>
      <c r="K46" s="313"/>
      <c r="L46" s="313"/>
      <c r="M46" s="313"/>
      <c r="N46" s="313"/>
      <c r="O46" s="313"/>
      <c r="P46" s="313"/>
      <c r="Q46" s="313"/>
      <c r="R46" s="313"/>
      <c r="S46" s="313"/>
      <c r="T46" s="313"/>
    </row>
    <row r="47" spans="1:20" s="282" customFormat="1"/>
    <row r="48" spans="1:20">
      <c r="B48" s="143" t="s">
        <v>1682</v>
      </c>
    </row>
    <row r="50" spans="2:26">
      <c r="B50" s="143" t="s">
        <v>1576</v>
      </c>
      <c r="L50" s="143" t="s">
        <v>1577</v>
      </c>
      <c r="T50" s="143" t="s">
        <v>1578</v>
      </c>
    </row>
    <row r="51" spans="2:26">
      <c r="B51" s="806" t="s">
        <v>188</v>
      </c>
      <c r="C51" s="806" t="s">
        <v>192</v>
      </c>
      <c r="D51" s="806" t="s">
        <v>193</v>
      </c>
      <c r="E51" s="806" t="s">
        <v>194</v>
      </c>
      <c r="F51" s="806" t="s">
        <v>195</v>
      </c>
      <c r="G51" s="806" t="s">
        <v>196</v>
      </c>
      <c r="H51" s="806" t="s">
        <v>197</v>
      </c>
      <c r="L51" s="314" t="s">
        <v>188</v>
      </c>
      <c r="M51" s="314" t="s">
        <v>192</v>
      </c>
      <c r="N51" s="314" t="s">
        <v>193</v>
      </c>
      <c r="O51" s="314" t="s">
        <v>194</v>
      </c>
      <c r="P51" s="314" t="s">
        <v>195</v>
      </c>
      <c r="Q51" s="314" t="s">
        <v>196</v>
      </c>
      <c r="R51" s="314" t="s">
        <v>197</v>
      </c>
      <c r="T51" s="314" t="s">
        <v>188</v>
      </c>
      <c r="U51" s="314" t="s">
        <v>192</v>
      </c>
      <c r="V51" s="314" t="s">
        <v>193</v>
      </c>
      <c r="W51" s="314" t="s">
        <v>194</v>
      </c>
      <c r="X51" s="314" t="s">
        <v>195</v>
      </c>
      <c r="Y51" s="314" t="s">
        <v>196</v>
      </c>
      <c r="Z51" s="314" t="s">
        <v>197</v>
      </c>
    </row>
    <row r="52" spans="2:26">
      <c r="B52" s="807" t="s">
        <v>2363</v>
      </c>
      <c r="C52" s="808">
        <v>1.9859999999999999E-2</v>
      </c>
      <c r="D52" s="808">
        <v>0.24598999999999999</v>
      </c>
      <c r="E52" s="808">
        <v>0.23014000000000001</v>
      </c>
      <c r="F52" s="808">
        <v>0.19742999999999999</v>
      </c>
      <c r="G52" s="809">
        <v>2.7439999999999999E-2</v>
      </c>
      <c r="H52" s="808">
        <v>0.16999</v>
      </c>
      <c r="L52" s="314"/>
      <c r="M52" s="314"/>
      <c r="N52" s="314"/>
      <c r="O52" s="314"/>
      <c r="P52" s="314"/>
      <c r="Q52" s="314"/>
      <c r="R52" s="314"/>
      <c r="T52" s="314"/>
      <c r="U52" s="314"/>
      <c r="V52" s="314"/>
      <c r="W52" s="314"/>
      <c r="X52" s="314"/>
      <c r="Y52" s="314"/>
      <c r="Z52" s="314"/>
    </row>
    <row r="53" spans="2:26">
      <c r="B53" s="807" t="s">
        <v>2364</v>
      </c>
      <c r="C53" s="808">
        <v>1.975E-2</v>
      </c>
      <c r="D53" s="808">
        <v>0.24701000000000001</v>
      </c>
      <c r="E53" s="808">
        <v>0.23013</v>
      </c>
      <c r="F53" s="808">
        <v>0.19838</v>
      </c>
      <c r="G53" s="809">
        <v>2.7349999999999999E-2</v>
      </c>
      <c r="H53" s="808">
        <v>0.17102999999999999</v>
      </c>
      <c r="L53" s="314"/>
      <c r="M53" s="314"/>
      <c r="N53" s="314"/>
      <c r="O53" s="314"/>
      <c r="P53" s="314"/>
      <c r="Q53" s="314"/>
      <c r="R53" s="314"/>
      <c r="T53" s="314"/>
      <c r="U53" s="314"/>
      <c r="V53" s="314"/>
      <c r="W53" s="314"/>
      <c r="X53" s="314"/>
      <c r="Y53" s="314"/>
      <c r="Z53" s="314"/>
    </row>
    <row r="54" spans="2:26" s="144" customFormat="1">
      <c r="B54" s="807" t="s">
        <v>2365</v>
      </c>
      <c r="C54" s="809">
        <v>2.0650000000000002E-2</v>
      </c>
      <c r="D54" s="809">
        <v>0.26362000000000002</v>
      </c>
      <c r="E54" s="809">
        <v>0.23008999999999999</v>
      </c>
      <c r="F54" s="809">
        <v>0.2016</v>
      </c>
      <c r="G54" s="809">
        <v>2.7650000000000001E-2</v>
      </c>
      <c r="H54" s="809">
        <v>0.17394999999999999</v>
      </c>
      <c r="J54" s="143"/>
      <c r="L54" s="315" t="s">
        <v>1700</v>
      </c>
      <c r="M54" s="316">
        <v>1.967E-2</v>
      </c>
      <c r="N54" s="316">
        <v>0.30186000000000002</v>
      </c>
      <c r="O54" s="316">
        <v>0.24492</v>
      </c>
      <c r="P54" s="316">
        <v>0.21812999999999999</v>
      </c>
      <c r="Q54" s="316">
        <v>3.5799999999999998E-2</v>
      </c>
      <c r="R54" s="316">
        <v>0.18232999999999999</v>
      </c>
      <c r="T54" s="322" t="s">
        <v>1700</v>
      </c>
      <c r="U54" s="316">
        <v>1.967E-2</v>
      </c>
      <c r="V54" s="316">
        <v>0.30186000000000002</v>
      </c>
      <c r="W54" s="316">
        <v>0.24492</v>
      </c>
      <c r="X54" s="316">
        <v>0.21812999999999999</v>
      </c>
      <c r="Y54" s="316">
        <v>3.5799999999999998E-2</v>
      </c>
      <c r="Z54" s="316">
        <v>0.18232999999999999</v>
      </c>
    </row>
    <row r="55" spans="2:26" s="144" customFormat="1">
      <c r="B55" s="807" t="s">
        <v>2366</v>
      </c>
      <c r="C55" s="809">
        <v>2.036E-2</v>
      </c>
      <c r="D55" s="809">
        <v>0.26178000000000001</v>
      </c>
      <c r="E55" s="809">
        <v>0.23008999999999999</v>
      </c>
      <c r="F55" s="809">
        <v>0.20022999999999999</v>
      </c>
      <c r="G55" s="809">
        <v>2.7119999999999998E-2</v>
      </c>
      <c r="H55" s="809">
        <v>0.17311000000000001</v>
      </c>
      <c r="J55" s="143"/>
      <c r="L55" s="315" t="s">
        <v>1705</v>
      </c>
      <c r="M55" s="316">
        <v>1.924E-2</v>
      </c>
      <c r="N55" s="316">
        <v>0.31185000000000002</v>
      </c>
      <c r="O55" s="316">
        <v>0.24587000000000001</v>
      </c>
      <c r="P55" s="316">
        <v>0.22073000000000001</v>
      </c>
      <c r="Q55" s="316">
        <v>3.5069999999999997E-2</v>
      </c>
      <c r="R55" s="316">
        <v>0.18565999999999999</v>
      </c>
      <c r="T55" s="322" t="s">
        <v>1720</v>
      </c>
      <c r="U55" s="316">
        <v>1.9400000000000001E-2</v>
      </c>
      <c r="V55" s="316">
        <v>0.29559999999999997</v>
      </c>
      <c r="W55" s="316">
        <v>0.24851000000000001</v>
      </c>
      <c r="X55" s="316">
        <v>0.21387</v>
      </c>
      <c r="Y55" s="316">
        <v>3.6499999999999998E-2</v>
      </c>
      <c r="Z55" s="316">
        <v>0.17737</v>
      </c>
    </row>
    <row r="56" spans="2:26" s="144" customFormat="1">
      <c r="B56" s="807" t="s">
        <v>2367</v>
      </c>
      <c r="C56" s="809">
        <v>2.077E-2</v>
      </c>
      <c r="D56" s="809">
        <v>0.26189000000000001</v>
      </c>
      <c r="E56" s="809">
        <v>0.2301</v>
      </c>
      <c r="F56" s="809">
        <v>0.20127</v>
      </c>
      <c r="G56" s="809">
        <v>2.7E-2</v>
      </c>
      <c r="H56" s="809">
        <v>0.17427000000000001</v>
      </c>
      <c r="J56" s="143"/>
      <c r="L56" s="315" t="s">
        <v>1710</v>
      </c>
      <c r="M56" s="316">
        <v>1.9140000000000001E-2</v>
      </c>
      <c r="N56" s="316">
        <v>0.29226999999999997</v>
      </c>
      <c r="O56" s="316">
        <v>0.24593000000000001</v>
      </c>
      <c r="P56" s="316">
        <v>0.21085999999999999</v>
      </c>
      <c r="Q56" s="316">
        <v>3.4549999999999997E-2</v>
      </c>
      <c r="R56" s="316">
        <v>0.17630999999999999</v>
      </c>
      <c r="T56" s="322" t="s">
        <v>1741</v>
      </c>
      <c r="U56" s="316">
        <v>2.1180000000000001E-2</v>
      </c>
      <c r="V56" s="316">
        <v>0.31119999999999998</v>
      </c>
      <c r="W56" s="316">
        <v>0.25236999999999998</v>
      </c>
      <c r="X56" s="316">
        <v>0.22397</v>
      </c>
      <c r="Y56" s="316">
        <v>3.4020000000000002E-2</v>
      </c>
      <c r="Z56" s="316">
        <v>0.18995000000000001</v>
      </c>
    </row>
    <row r="57" spans="2:26" s="144" customFormat="1">
      <c r="B57" s="807" t="s">
        <v>2368</v>
      </c>
      <c r="C57" s="809">
        <v>2.077E-2</v>
      </c>
      <c r="D57" s="809">
        <v>0.26335999999999998</v>
      </c>
      <c r="E57" s="809">
        <v>0.23011999999999999</v>
      </c>
      <c r="F57" s="809">
        <v>0.20188999999999999</v>
      </c>
      <c r="G57" s="809">
        <v>2.76E-2</v>
      </c>
      <c r="H57" s="809">
        <v>0.17429</v>
      </c>
      <c r="J57" s="143"/>
      <c r="L57" s="315" t="s">
        <v>1714</v>
      </c>
      <c r="M57" s="316">
        <v>1.8950000000000002E-2</v>
      </c>
      <c r="N57" s="316">
        <v>0.29099999999999998</v>
      </c>
      <c r="O57" s="316">
        <v>0.24456</v>
      </c>
      <c r="P57" s="316">
        <v>0.20851</v>
      </c>
      <c r="Q57" s="316">
        <v>3.5349999999999999E-2</v>
      </c>
      <c r="R57" s="316">
        <v>0.17316000000000001</v>
      </c>
      <c r="T57" s="322" t="s">
        <v>1761</v>
      </c>
      <c r="U57" s="316">
        <v>2.2349999999999998E-2</v>
      </c>
      <c r="V57" s="316">
        <v>0.33057999999999998</v>
      </c>
      <c r="W57" s="316">
        <v>0.25245000000000001</v>
      </c>
      <c r="X57" s="316">
        <v>0.23623</v>
      </c>
      <c r="Y57" s="316">
        <v>3.4799999999999998E-2</v>
      </c>
      <c r="Z57" s="316">
        <v>0.20143</v>
      </c>
    </row>
    <row r="58" spans="2:26" s="144" customFormat="1">
      <c r="B58" s="807" t="s">
        <v>2369</v>
      </c>
      <c r="C58" s="809">
        <v>2.0410000000000001E-2</v>
      </c>
      <c r="D58" s="809">
        <v>0.26365</v>
      </c>
      <c r="E58" s="809">
        <v>0.23005</v>
      </c>
      <c r="F58" s="809">
        <v>0.20096</v>
      </c>
      <c r="G58" s="809">
        <v>2.785E-2</v>
      </c>
      <c r="H58" s="809">
        <v>0.17311000000000001</v>
      </c>
      <c r="J58" s="143"/>
      <c r="L58" s="315" t="s">
        <v>1718</v>
      </c>
      <c r="M58" s="316">
        <v>1.933E-2</v>
      </c>
      <c r="N58" s="316">
        <v>0.29013</v>
      </c>
      <c r="O58" s="316">
        <v>0.24729000000000001</v>
      </c>
      <c r="P58" s="316">
        <v>0.21102000000000001</v>
      </c>
      <c r="Q58" s="316">
        <v>3.6170000000000001E-2</v>
      </c>
      <c r="R58" s="316">
        <v>0.17485000000000001</v>
      </c>
      <c r="T58" s="322" t="s">
        <v>1780</v>
      </c>
      <c r="U58" s="316">
        <v>2.3179999999999999E-2</v>
      </c>
      <c r="V58" s="316">
        <v>0.30689</v>
      </c>
      <c r="W58" s="316">
        <v>0.24396000000000001</v>
      </c>
      <c r="X58" s="316">
        <v>0.21964</v>
      </c>
      <c r="Y58" s="316">
        <v>3.3450000000000001E-2</v>
      </c>
      <c r="Z58" s="316">
        <v>0.18618999999999999</v>
      </c>
    </row>
    <row r="59" spans="2:26" s="144" customFormat="1">
      <c r="B59" s="807" t="s">
        <v>2370</v>
      </c>
      <c r="C59" s="809">
        <v>2.0400000000000001E-2</v>
      </c>
      <c r="D59" s="809">
        <v>0.26556000000000002</v>
      </c>
      <c r="E59" s="809">
        <v>0.23</v>
      </c>
      <c r="F59" s="809">
        <v>0.20225000000000001</v>
      </c>
      <c r="G59" s="809">
        <v>2.8809999999999999E-2</v>
      </c>
      <c r="H59" s="809">
        <v>0.17344000000000001</v>
      </c>
      <c r="J59" s="143"/>
      <c r="L59" s="315" t="s">
        <v>1722</v>
      </c>
      <c r="M59" s="316">
        <v>1.9859999999999999E-2</v>
      </c>
      <c r="N59" s="316">
        <v>0.29782999999999998</v>
      </c>
      <c r="O59" s="316">
        <v>0.24872</v>
      </c>
      <c r="P59" s="316">
        <v>0.21607000000000001</v>
      </c>
      <c r="Q59" s="316">
        <v>3.6850000000000001E-2</v>
      </c>
      <c r="R59" s="316">
        <v>0.17921999999999999</v>
      </c>
      <c r="T59" s="322" t="s">
        <v>1802</v>
      </c>
      <c r="U59" s="316">
        <v>1.704E-2</v>
      </c>
      <c r="V59" s="316">
        <v>0.2263</v>
      </c>
      <c r="W59" s="316">
        <v>0.35136000000000001</v>
      </c>
      <c r="X59" s="316">
        <v>0.18027000000000001</v>
      </c>
      <c r="Y59" s="316">
        <v>3.175E-2</v>
      </c>
      <c r="Z59" s="316">
        <v>0.14852000000000001</v>
      </c>
    </row>
    <row r="60" spans="2:26" s="144" customFormat="1">
      <c r="B60" s="807" t="s">
        <v>2371</v>
      </c>
      <c r="C60" s="809">
        <v>2.026E-2</v>
      </c>
      <c r="D60" s="809">
        <v>0.26739000000000002</v>
      </c>
      <c r="E60" s="809">
        <v>0.22989999999999999</v>
      </c>
      <c r="F60" s="809">
        <v>0.20296</v>
      </c>
      <c r="G60" s="809">
        <v>2.9020000000000001E-2</v>
      </c>
      <c r="H60" s="809">
        <v>0.17394000000000001</v>
      </c>
      <c r="J60" s="143"/>
      <c r="L60" s="315" t="s">
        <v>1727</v>
      </c>
      <c r="M60" s="316">
        <v>2.2360000000000001E-2</v>
      </c>
      <c r="N60" s="316">
        <v>0.30301</v>
      </c>
      <c r="O60" s="316">
        <v>0.25179000000000001</v>
      </c>
      <c r="P60" s="316">
        <v>0.21875</v>
      </c>
      <c r="Q60" s="316">
        <v>3.5900000000000001E-2</v>
      </c>
      <c r="R60" s="316">
        <v>0.18285000000000001</v>
      </c>
      <c r="T60" s="322" t="s">
        <v>1350</v>
      </c>
      <c r="U60" s="316">
        <v>1.8079999999999999E-2</v>
      </c>
      <c r="V60" s="316">
        <v>0.23966999999999999</v>
      </c>
      <c r="W60" s="316">
        <v>0.35050999999999999</v>
      </c>
      <c r="X60" s="316">
        <v>0.18970999999999999</v>
      </c>
      <c r="Y60" s="316">
        <v>3.6970000000000003E-2</v>
      </c>
      <c r="Z60" s="316">
        <v>0.15273999999999999</v>
      </c>
    </row>
    <row r="61" spans="2:26" s="144" customFormat="1">
      <c r="B61" s="807" t="s">
        <v>2372</v>
      </c>
      <c r="C61" s="809">
        <v>2.018E-2</v>
      </c>
      <c r="D61" s="809">
        <v>0.26898</v>
      </c>
      <c r="E61" s="809">
        <v>0.23052</v>
      </c>
      <c r="F61" s="809">
        <v>0.20296</v>
      </c>
      <c r="G61" s="809">
        <v>2.92E-2</v>
      </c>
      <c r="H61" s="809">
        <v>0.17376</v>
      </c>
      <c r="J61" s="143"/>
      <c r="L61" s="315" t="s">
        <v>1732</v>
      </c>
      <c r="M61" s="316">
        <v>2.1499999999999998E-2</v>
      </c>
      <c r="N61" s="316">
        <v>0.30818000000000001</v>
      </c>
      <c r="O61" s="316">
        <v>0.25114999999999998</v>
      </c>
      <c r="P61" s="316">
        <v>0.22165000000000001</v>
      </c>
      <c r="Q61" s="316">
        <v>3.5369999999999999E-2</v>
      </c>
      <c r="R61" s="316">
        <v>0.18628</v>
      </c>
      <c r="T61" s="322" t="s">
        <v>1372</v>
      </c>
      <c r="U61" s="316">
        <v>1.967E-2</v>
      </c>
      <c r="V61" s="316">
        <v>0.20305999999999999</v>
      </c>
      <c r="W61" s="316">
        <v>0.36126999999999998</v>
      </c>
      <c r="X61" s="316">
        <v>0.17795</v>
      </c>
      <c r="Y61" s="316">
        <v>4.335E-2</v>
      </c>
      <c r="Z61" s="316">
        <v>0.1346</v>
      </c>
    </row>
    <row r="62" spans="2:26" s="144" customFormat="1">
      <c r="B62" s="807" t="s">
        <v>2373</v>
      </c>
      <c r="C62" s="809">
        <v>2.0459999999999999E-2</v>
      </c>
      <c r="D62" s="809">
        <v>0.26773000000000002</v>
      </c>
      <c r="E62" s="809">
        <v>0.23147000000000001</v>
      </c>
      <c r="F62" s="809">
        <v>0.20300000000000001</v>
      </c>
      <c r="G62" s="809">
        <v>2.98E-2</v>
      </c>
      <c r="H62" s="809">
        <v>0.17319999999999999</v>
      </c>
      <c r="J62" s="143"/>
      <c r="L62" s="315" t="s">
        <v>1736</v>
      </c>
      <c r="M62" s="316">
        <v>2.1329999999999998E-2</v>
      </c>
      <c r="N62" s="316">
        <v>0.29575000000000001</v>
      </c>
      <c r="O62" s="316">
        <v>0.25024000000000002</v>
      </c>
      <c r="P62" s="316">
        <v>0.21415999999999999</v>
      </c>
      <c r="Q62" s="316">
        <v>3.4349999999999999E-2</v>
      </c>
      <c r="R62" s="316">
        <v>0.17981</v>
      </c>
      <c r="T62" s="322" t="s">
        <v>1391</v>
      </c>
      <c r="U62" s="316">
        <v>1.9529999999999999E-2</v>
      </c>
      <c r="V62" s="316">
        <v>0.19331000000000001</v>
      </c>
      <c r="W62" s="316">
        <v>0.37001000000000001</v>
      </c>
      <c r="X62" s="316">
        <v>0.17654</v>
      </c>
      <c r="Y62" s="316">
        <v>4.0120000000000003E-2</v>
      </c>
      <c r="Z62" s="316">
        <v>0.13642000000000001</v>
      </c>
    </row>
    <row r="63" spans="2:26" s="144" customFormat="1">
      <c r="B63" s="807" t="s">
        <v>2374</v>
      </c>
      <c r="C63" s="809">
        <v>1.9519999999999999E-2</v>
      </c>
      <c r="D63" s="809">
        <v>0.24793000000000001</v>
      </c>
      <c r="E63" s="809">
        <v>0.23072000000000001</v>
      </c>
      <c r="F63" s="809">
        <v>0.19733000000000001</v>
      </c>
      <c r="G63" s="809">
        <v>2.98E-2</v>
      </c>
      <c r="H63" s="809">
        <v>0.16753000000000001</v>
      </c>
      <c r="J63" s="143"/>
      <c r="L63" s="315" t="s">
        <v>1741</v>
      </c>
      <c r="M63" s="316">
        <v>2.1180000000000001E-2</v>
      </c>
      <c r="N63" s="316">
        <v>0.31119999999999998</v>
      </c>
      <c r="O63" s="316">
        <v>0.25236999999999998</v>
      </c>
      <c r="P63" s="316">
        <v>0.22397</v>
      </c>
      <c r="Q63" s="316">
        <v>3.4020000000000002E-2</v>
      </c>
      <c r="R63" s="316">
        <v>0.18995000000000001</v>
      </c>
      <c r="T63" s="322" t="s">
        <v>1410</v>
      </c>
      <c r="U63" s="316">
        <v>1.9029999999999998E-2</v>
      </c>
      <c r="V63" s="316">
        <v>0.21231</v>
      </c>
      <c r="W63" s="316">
        <v>0.36696000000000001</v>
      </c>
      <c r="X63" s="316">
        <v>0.17485999999999999</v>
      </c>
      <c r="Y63" s="316">
        <v>3.8249999999999999E-2</v>
      </c>
      <c r="Z63" s="316">
        <v>0.13661000000000001</v>
      </c>
    </row>
    <row r="64" spans="2:26" s="144" customFormat="1">
      <c r="B64" s="807" t="s">
        <v>2375</v>
      </c>
      <c r="C64" s="809">
        <v>1.95E-2</v>
      </c>
      <c r="D64" s="809">
        <v>0.24768999999999999</v>
      </c>
      <c r="E64" s="809">
        <v>0.23080999999999999</v>
      </c>
      <c r="F64" s="809">
        <v>0.19708000000000001</v>
      </c>
      <c r="G64" s="809">
        <v>3.0130000000000001E-2</v>
      </c>
      <c r="H64" s="809">
        <v>0.16694999999999999</v>
      </c>
      <c r="J64" s="143"/>
      <c r="L64" s="315" t="s">
        <v>1746</v>
      </c>
      <c r="M64" s="316">
        <v>2.1100000000000001E-2</v>
      </c>
      <c r="N64" s="316">
        <v>0.32099</v>
      </c>
      <c r="O64" s="316">
        <v>0.25097000000000003</v>
      </c>
      <c r="P64" s="316">
        <v>0.22555</v>
      </c>
      <c r="Q64" s="316">
        <v>3.3640000000000003E-2</v>
      </c>
      <c r="R64" s="316">
        <v>0.19191</v>
      </c>
      <c r="T64" s="322" t="s">
        <v>1432</v>
      </c>
      <c r="U64" s="316">
        <v>1.83E-2</v>
      </c>
      <c r="V64" s="316">
        <v>0.24392</v>
      </c>
      <c r="W64" s="316">
        <v>0.36953000000000003</v>
      </c>
      <c r="X64" s="316">
        <v>0.18740000000000001</v>
      </c>
      <c r="Y64" s="316">
        <v>3.7650000000000003E-2</v>
      </c>
      <c r="Z64" s="316">
        <v>0.14974999999999999</v>
      </c>
    </row>
    <row r="65" spans="2:26" s="144" customFormat="1">
      <c r="B65" s="807" t="s">
        <v>2376</v>
      </c>
      <c r="C65" s="809">
        <v>1.9650000000000001E-2</v>
      </c>
      <c r="D65" s="809">
        <v>0.24873999999999999</v>
      </c>
      <c r="E65" s="809">
        <v>0.23069000000000001</v>
      </c>
      <c r="F65" s="809">
        <v>0.19764000000000001</v>
      </c>
      <c r="G65" s="809">
        <v>3.0349999999999999E-2</v>
      </c>
      <c r="H65" s="809">
        <v>0.16728999999999999</v>
      </c>
      <c r="J65" s="143"/>
      <c r="L65" s="315" t="s">
        <v>1751</v>
      </c>
      <c r="M65" s="316">
        <v>2.2079999999999999E-2</v>
      </c>
      <c r="N65" s="316">
        <v>0.31248999999999999</v>
      </c>
      <c r="O65" s="316">
        <v>0.25233</v>
      </c>
      <c r="P65" s="316">
        <v>0.22703999999999999</v>
      </c>
      <c r="Q65" s="316">
        <v>3.4099999999999998E-2</v>
      </c>
      <c r="R65" s="316">
        <v>0.19294</v>
      </c>
      <c r="T65" s="322" t="s">
        <v>1453</v>
      </c>
      <c r="U65" s="316">
        <v>1.8849999999999999E-2</v>
      </c>
      <c r="V65" s="316">
        <v>0.19742000000000001</v>
      </c>
      <c r="W65" s="316">
        <v>0.37927</v>
      </c>
      <c r="X65" s="316">
        <v>0.16989000000000001</v>
      </c>
      <c r="Y65" s="316">
        <v>3.6609999999999997E-2</v>
      </c>
      <c r="Z65" s="316">
        <v>0.13328000000000001</v>
      </c>
    </row>
    <row r="66" spans="2:26" s="144" customFormat="1">
      <c r="B66" s="807" t="s">
        <v>2377</v>
      </c>
      <c r="C66" s="809">
        <v>1.966E-2</v>
      </c>
      <c r="D66" s="809">
        <v>0.24953</v>
      </c>
      <c r="E66" s="809">
        <v>0.23122000000000001</v>
      </c>
      <c r="F66" s="809">
        <v>0.19813</v>
      </c>
      <c r="G66" s="809">
        <v>3.0599999999999999E-2</v>
      </c>
      <c r="H66" s="809">
        <v>0.16753000000000001</v>
      </c>
      <c r="J66" s="143"/>
      <c r="L66" s="315" t="s">
        <v>1756</v>
      </c>
      <c r="M66" s="316">
        <v>2.1909999999999999E-2</v>
      </c>
      <c r="N66" s="316">
        <v>0.32514999999999999</v>
      </c>
      <c r="O66" s="316">
        <v>0.25252000000000002</v>
      </c>
      <c r="P66" s="316">
        <v>0.23200000000000001</v>
      </c>
      <c r="Q66" s="316">
        <v>3.3210000000000003E-2</v>
      </c>
      <c r="R66" s="316">
        <v>0.19878999999999999</v>
      </c>
      <c r="T66" s="322" t="s">
        <v>1474</v>
      </c>
      <c r="U66" s="316">
        <v>1.8939999999999999E-2</v>
      </c>
      <c r="V66" s="316">
        <v>0.21002999999999999</v>
      </c>
      <c r="W66" s="316">
        <v>0.37752999999999998</v>
      </c>
      <c r="X66" s="316">
        <v>0.16979</v>
      </c>
      <c r="Y66" s="316">
        <v>3.5200000000000002E-2</v>
      </c>
      <c r="Z66" s="316">
        <v>0.13458999999999999</v>
      </c>
    </row>
    <row r="67" spans="2:26" s="144" customFormat="1">
      <c r="B67" s="807" t="s">
        <v>2378</v>
      </c>
      <c r="C67" s="809">
        <v>2.0070000000000001E-2</v>
      </c>
      <c r="D67" s="809">
        <v>0.25263000000000002</v>
      </c>
      <c r="E67" s="809">
        <v>0.23138</v>
      </c>
      <c r="F67" s="809">
        <v>0.20108999999999999</v>
      </c>
      <c r="G67" s="809">
        <v>3.0800000000000001E-2</v>
      </c>
      <c r="H67" s="809">
        <v>0.17029</v>
      </c>
      <c r="J67" s="143"/>
      <c r="L67" s="315" t="s">
        <v>1761</v>
      </c>
      <c r="M67" s="316">
        <v>2.2349999999999998E-2</v>
      </c>
      <c r="N67" s="316">
        <v>0.33057999999999998</v>
      </c>
      <c r="O67" s="316">
        <v>0.25245000000000001</v>
      </c>
      <c r="P67" s="316">
        <v>0.23623</v>
      </c>
      <c r="Q67" s="316">
        <v>3.4799999999999998E-2</v>
      </c>
      <c r="R67" s="316">
        <v>0.20143</v>
      </c>
      <c r="T67" s="322" t="s">
        <v>1494</v>
      </c>
      <c r="U67" s="316">
        <v>1.942E-2</v>
      </c>
      <c r="V67" s="316">
        <v>0.19661999999999999</v>
      </c>
      <c r="W67" s="316">
        <v>0.38540000000000002</v>
      </c>
      <c r="X67" s="316">
        <v>0.16078000000000001</v>
      </c>
      <c r="Y67" s="316">
        <v>3.3669999999999999E-2</v>
      </c>
      <c r="Z67" s="316">
        <v>0.12711</v>
      </c>
    </row>
    <row r="68" spans="2:26" s="144" customFormat="1">
      <c r="B68" s="807" t="s">
        <v>2379</v>
      </c>
      <c r="C68" s="809">
        <v>2.1260000000000001E-2</v>
      </c>
      <c r="D68" s="809">
        <v>0.26860000000000001</v>
      </c>
      <c r="E68" s="809">
        <v>0.23138</v>
      </c>
      <c r="F68" s="809">
        <v>0.20610000000000001</v>
      </c>
      <c r="G68" s="809">
        <v>3.075E-2</v>
      </c>
      <c r="H68" s="809">
        <v>0.17535000000000001</v>
      </c>
      <c r="J68" s="143"/>
      <c r="L68" s="315" t="s">
        <v>1765</v>
      </c>
      <c r="M68" s="316">
        <v>2.188E-2</v>
      </c>
      <c r="N68" s="316">
        <v>0.32993</v>
      </c>
      <c r="O68" s="316">
        <v>0.25129000000000001</v>
      </c>
      <c r="P68" s="316">
        <v>0.23630000000000001</v>
      </c>
      <c r="Q68" s="316">
        <v>3.4799999999999998E-2</v>
      </c>
      <c r="R68" s="316">
        <v>0.20150000000000001</v>
      </c>
      <c r="T68" s="322" t="s">
        <v>1514</v>
      </c>
      <c r="U68" s="316">
        <v>2.0500000000000001E-2</v>
      </c>
      <c r="V68" s="316">
        <v>0.15096999999999999</v>
      </c>
      <c r="W68" s="316">
        <v>0.40809000000000001</v>
      </c>
      <c r="X68" s="316">
        <v>0.13591</v>
      </c>
      <c r="Y68" s="316">
        <v>3.3599999999999998E-2</v>
      </c>
      <c r="Z68" s="316">
        <v>0.10231</v>
      </c>
    </row>
    <row r="69" spans="2:26" s="144" customFormat="1">
      <c r="B69" s="807" t="s">
        <v>2380</v>
      </c>
      <c r="C69" s="809">
        <v>2.1250000000000002E-2</v>
      </c>
      <c r="D69" s="809">
        <v>0.26955000000000001</v>
      </c>
      <c r="E69" s="809">
        <v>0.23175000000000001</v>
      </c>
      <c r="F69" s="809">
        <v>0.20658000000000001</v>
      </c>
      <c r="G69" s="809">
        <v>3.0620000000000001E-2</v>
      </c>
      <c r="H69" s="809">
        <v>0.17596000000000001</v>
      </c>
      <c r="J69" s="143"/>
      <c r="L69" s="315" t="s">
        <v>1770</v>
      </c>
      <c r="M69" s="316">
        <v>2.197E-2</v>
      </c>
      <c r="N69" s="316">
        <v>0.30609999999999998</v>
      </c>
      <c r="O69" s="316">
        <v>0.24932000000000001</v>
      </c>
      <c r="P69" s="316">
        <v>0.22287000000000001</v>
      </c>
      <c r="Q69" s="316">
        <v>3.4799999999999998E-2</v>
      </c>
      <c r="R69" s="316">
        <v>0.18806999999999999</v>
      </c>
      <c r="T69" s="322" t="s">
        <v>1536</v>
      </c>
      <c r="U69" s="316">
        <v>2.1850000000000001E-2</v>
      </c>
      <c r="V69" s="316">
        <v>0.125</v>
      </c>
      <c r="W69" s="316">
        <v>0.36015000000000003</v>
      </c>
      <c r="X69" s="316">
        <v>0.13114000000000001</v>
      </c>
      <c r="Y69" s="316">
        <v>3.7600000000000001E-2</v>
      </c>
      <c r="Z69" s="316">
        <v>9.3539999999999998E-2</v>
      </c>
    </row>
    <row r="70" spans="2:26" s="144" customFormat="1">
      <c r="B70" s="807" t="s">
        <v>2381</v>
      </c>
      <c r="C70" s="809">
        <v>2.0660000000000001E-2</v>
      </c>
      <c r="D70" s="809">
        <v>0.26773999999999998</v>
      </c>
      <c r="E70" s="809">
        <v>0.23304</v>
      </c>
      <c r="F70" s="809">
        <v>0.20391999999999999</v>
      </c>
      <c r="G70" s="809">
        <v>3.015E-2</v>
      </c>
      <c r="H70" s="809">
        <v>0.17377000000000001</v>
      </c>
      <c r="J70" s="143"/>
      <c r="L70" s="315" t="s">
        <v>1774</v>
      </c>
      <c r="M70" s="316">
        <v>2.2110000000000001E-2</v>
      </c>
      <c r="N70" s="316">
        <v>0.30447999999999997</v>
      </c>
      <c r="O70" s="316">
        <v>0.24676999999999999</v>
      </c>
      <c r="P70" s="316">
        <v>0.22259999999999999</v>
      </c>
      <c r="Q70" s="316">
        <v>3.4049999999999997E-2</v>
      </c>
      <c r="R70" s="316">
        <v>0.18855</v>
      </c>
      <c r="T70" s="322" t="s">
        <v>1556</v>
      </c>
      <c r="U70" s="316">
        <v>2.0670000000000001E-2</v>
      </c>
      <c r="V70" s="316">
        <v>0.14235999999999999</v>
      </c>
      <c r="W70" s="316">
        <v>0.33518999999999999</v>
      </c>
      <c r="X70" s="316">
        <v>0.14252000000000001</v>
      </c>
      <c r="Y70" s="316">
        <v>3.2800000000000003E-2</v>
      </c>
      <c r="Z70" s="316">
        <v>0.10972</v>
      </c>
    </row>
    <row r="71" spans="2:26" s="144" customFormat="1">
      <c r="B71" s="807" t="s">
        <v>2382</v>
      </c>
      <c r="C71" s="809">
        <v>2.018E-2</v>
      </c>
      <c r="D71" s="809">
        <v>0.26884000000000002</v>
      </c>
      <c r="E71" s="809">
        <v>0.23250999999999999</v>
      </c>
      <c r="F71" s="809">
        <v>0.20226</v>
      </c>
      <c r="G71" s="809">
        <v>3.0349999999999999E-2</v>
      </c>
      <c r="H71" s="809">
        <v>0.17191000000000001</v>
      </c>
      <c r="J71" s="143"/>
      <c r="L71" s="315" t="s">
        <v>1778</v>
      </c>
      <c r="M71" s="316">
        <v>2.034E-2</v>
      </c>
      <c r="N71" s="316">
        <v>0.29918</v>
      </c>
      <c r="O71" s="316">
        <v>0.24475</v>
      </c>
      <c r="P71" s="316">
        <v>0.2177</v>
      </c>
      <c r="Q71" s="316">
        <v>3.2899999999999999E-2</v>
      </c>
      <c r="R71" s="316">
        <v>0.18479999999999999</v>
      </c>
      <c r="T71" s="322" t="s">
        <v>902</v>
      </c>
      <c r="U71" s="316">
        <v>2.2540000000000001E-2</v>
      </c>
      <c r="V71" s="316">
        <v>0.26235000000000003</v>
      </c>
      <c r="W71" s="316">
        <v>0.21998000000000001</v>
      </c>
      <c r="X71" s="316">
        <v>0.19102</v>
      </c>
      <c r="Y71" s="316">
        <v>3.7350000000000001E-2</v>
      </c>
      <c r="Z71" s="316">
        <v>0.15367</v>
      </c>
    </row>
    <row r="72" spans="2:26" s="144" customFormat="1">
      <c r="B72" s="807" t="s">
        <v>2383</v>
      </c>
      <c r="C72" s="809">
        <v>1.8890000000000001E-2</v>
      </c>
      <c r="D72" s="809">
        <v>0.25167</v>
      </c>
      <c r="E72" s="809">
        <v>0.23465</v>
      </c>
      <c r="F72" s="809">
        <v>0.19650000000000001</v>
      </c>
      <c r="G72" s="809">
        <v>3.0370000000000001E-2</v>
      </c>
      <c r="H72" s="809">
        <v>0.16613</v>
      </c>
      <c r="J72" s="143"/>
      <c r="L72" s="315" t="s">
        <v>1783</v>
      </c>
      <c r="M72" s="316">
        <v>1.9900000000000001E-2</v>
      </c>
      <c r="N72" s="316">
        <v>0.17319999999999999</v>
      </c>
      <c r="O72" s="316">
        <v>0.25124999999999997</v>
      </c>
      <c r="P72" s="316">
        <v>0.16425999999999999</v>
      </c>
      <c r="Q72" s="316">
        <v>3.3869999999999997E-2</v>
      </c>
      <c r="R72" s="316">
        <v>0.13039000000000001</v>
      </c>
      <c r="T72" s="322" t="s">
        <v>923</v>
      </c>
      <c r="U72" s="316">
        <v>1.9689999999999999E-2</v>
      </c>
      <c r="V72" s="316">
        <v>0.25447999999999998</v>
      </c>
      <c r="W72" s="316">
        <v>0.21643999999999999</v>
      </c>
      <c r="X72" s="316">
        <v>0.18004000000000001</v>
      </c>
      <c r="Y72" s="316">
        <v>3.6799999999999999E-2</v>
      </c>
      <c r="Z72" s="316">
        <v>0.14324000000000001</v>
      </c>
    </row>
    <row r="73" spans="2:26" s="144" customFormat="1">
      <c r="B73" s="807" t="s">
        <v>2384</v>
      </c>
      <c r="C73" s="809">
        <v>1.8849999999999999E-2</v>
      </c>
      <c r="D73" s="809">
        <v>0.24831</v>
      </c>
      <c r="E73" s="809">
        <v>0.23469000000000001</v>
      </c>
      <c r="F73" s="809">
        <v>0.19503999999999999</v>
      </c>
      <c r="G73" s="809">
        <v>3.0939999999999999E-2</v>
      </c>
      <c r="H73" s="809">
        <v>0.1641</v>
      </c>
      <c r="J73" s="143"/>
      <c r="L73" s="315" t="s">
        <v>1788</v>
      </c>
      <c r="M73" s="316">
        <v>1.865E-2</v>
      </c>
      <c r="N73" s="316">
        <v>0.14818999999999999</v>
      </c>
      <c r="O73" s="316">
        <v>0.25158999999999998</v>
      </c>
      <c r="P73" s="316">
        <v>0.15225</v>
      </c>
      <c r="Q73" s="316">
        <v>3.415E-2</v>
      </c>
      <c r="R73" s="316">
        <v>0.1181</v>
      </c>
      <c r="T73" s="322" t="s">
        <v>945</v>
      </c>
      <c r="U73" s="316">
        <v>2.1139999999999999E-2</v>
      </c>
      <c r="V73" s="316">
        <v>0.23269000000000001</v>
      </c>
      <c r="W73" s="316">
        <v>0.22217999999999999</v>
      </c>
      <c r="X73" s="316">
        <v>0.17960000000000001</v>
      </c>
      <c r="Y73" s="316">
        <v>4.2270000000000002E-2</v>
      </c>
      <c r="Z73" s="316">
        <v>0.13733000000000001</v>
      </c>
    </row>
    <row r="74" spans="2:26" s="144" customFormat="1">
      <c r="B74" s="807" t="s">
        <v>2385</v>
      </c>
      <c r="C74" s="809">
        <v>1.8880000000000001E-2</v>
      </c>
      <c r="D74" s="809">
        <v>0.24512</v>
      </c>
      <c r="E74" s="809">
        <v>0.23458999999999999</v>
      </c>
      <c r="F74" s="809">
        <v>0.19481999999999999</v>
      </c>
      <c r="G74" s="809">
        <v>3.1370000000000002E-2</v>
      </c>
      <c r="H74" s="809">
        <v>0.16345000000000001</v>
      </c>
      <c r="J74" s="143"/>
      <c r="L74" s="315" t="s">
        <v>1793</v>
      </c>
      <c r="M74" s="316">
        <v>1.7909999999999999E-2</v>
      </c>
      <c r="N74" s="316">
        <v>0.15490999999999999</v>
      </c>
      <c r="O74" s="316">
        <v>0.25152999999999998</v>
      </c>
      <c r="P74" s="316">
        <v>0.15462000000000001</v>
      </c>
      <c r="Q74" s="316">
        <v>3.3050000000000003E-2</v>
      </c>
      <c r="R74" s="316">
        <v>0.12157</v>
      </c>
      <c r="T74" s="322" t="s">
        <v>964</v>
      </c>
      <c r="U74" s="316">
        <v>2.315E-2</v>
      </c>
      <c r="V74" s="316">
        <v>0.14621999999999999</v>
      </c>
      <c r="W74" s="316">
        <v>0.20313999999999999</v>
      </c>
      <c r="X74" s="316">
        <v>0.13558000000000001</v>
      </c>
      <c r="Y74" s="316">
        <v>4.0820000000000002E-2</v>
      </c>
      <c r="Z74" s="316">
        <v>9.4759999999999997E-2</v>
      </c>
    </row>
    <row r="75" spans="2:26" s="144" customFormat="1">
      <c r="B75" s="807" t="s">
        <v>2386</v>
      </c>
      <c r="C75" s="809">
        <v>1.9900000000000001E-2</v>
      </c>
      <c r="D75" s="809">
        <v>0.26474999999999999</v>
      </c>
      <c r="E75" s="809">
        <v>0.23397000000000001</v>
      </c>
      <c r="F75" s="809">
        <v>0.20008999999999999</v>
      </c>
      <c r="G75" s="809">
        <v>3.075E-2</v>
      </c>
      <c r="H75" s="809">
        <v>0.16933999999999999</v>
      </c>
      <c r="J75" s="143"/>
      <c r="L75" s="315" t="s">
        <v>1798</v>
      </c>
      <c r="M75" s="316">
        <v>1.771E-2</v>
      </c>
      <c r="N75" s="316">
        <v>0.16666</v>
      </c>
      <c r="O75" s="316">
        <v>0.24968000000000001</v>
      </c>
      <c r="P75" s="316">
        <v>0.15373999999999999</v>
      </c>
      <c r="Q75" s="316">
        <v>3.3369999999999997E-2</v>
      </c>
      <c r="R75" s="316">
        <v>0.12037</v>
      </c>
      <c r="T75" s="322" t="s">
        <v>984</v>
      </c>
      <c r="U75" s="316">
        <v>2.0619999999999999E-2</v>
      </c>
      <c r="V75" s="316">
        <v>0.14441999999999999</v>
      </c>
      <c r="W75" s="316">
        <v>0.20164000000000001</v>
      </c>
      <c r="X75" s="316">
        <v>0.12839</v>
      </c>
      <c r="Y75" s="316">
        <v>3.712E-2</v>
      </c>
      <c r="Z75" s="316">
        <v>9.1270000000000004E-2</v>
      </c>
    </row>
    <row r="76" spans="2:26" s="144" customFormat="1">
      <c r="B76" s="807" t="s">
        <v>2387</v>
      </c>
      <c r="C76" s="809">
        <v>1.993E-2</v>
      </c>
      <c r="D76" s="809">
        <v>0.26501000000000002</v>
      </c>
      <c r="E76" s="809">
        <v>0.23436000000000001</v>
      </c>
      <c r="F76" s="809">
        <v>0.20019000000000001</v>
      </c>
      <c r="G76" s="809">
        <v>3.0949999999999998E-2</v>
      </c>
      <c r="H76" s="809">
        <v>0.16924</v>
      </c>
      <c r="J76" s="143"/>
      <c r="L76" s="315" t="s">
        <v>1802</v>
      </c>
      <c r="M76" s="316">
        <v>1.704E-2</v>
      </c>
      <c r="N76" s="316">
        <v>0.2263</v>
      </c>
      <c r="O76" s="316">
        <v>0.35136000000000001</v>
      </c>
      <c r="P76" s="316">
        <v>0.18027000000000001</v>
      </c>
      <c r="Q76" s="316">
        <v>3.175E-2</v>
      </c>
      <c r="R76" s="316">
        <v>0.14852000000000001</v>
      </c>
      <c r="T76" s="322" t="s">
        <v>1006</v>
      </c>
      <c r="U76" s="316">
        <v>2.0240000000000001E-2</v>
      </c>
      <c r="V76" s="316">
        <v>0.13929</v>
      </c>
      <c r="W76" s="316">
        <v>0.20580000000000001</v>
      </c>
      <c r="X76" s="316">
        <v>0.12209</v>
      </c>
      <c r="Y76" s="316">
        <v>3.125E-2</v>
      </c>
      <c r="Z76" s="316">
        <v>9.0840000000000004E-2</v>
      </c>
    </row>
    <row r="77" spans="2:26" s="144" customFormat="1">
      <c r="B77" s="807" t="s">
        <v>2388</v>
      </c>
      <c r="C77" s="809">
        <v>2.0219999999999998E-2</v>
      </c>
      <c r="D77" s="809">
        <v>0.26295000000000002</v>
      </c>
      <c r="E77" s="809">
        <v>0.23426</v>
      </c>
      <c r="F77" s="809">
        <v>0.20036000000000001</v>
      </c>
      <c r="G77" s="809">
        <v>3.09E-2</v>
      </c>
      <c r="H77" s="809">
        <v>0.16946</v>
      </c>
      <c r="J77" s="143"/>
      <c r="L77" s="315" t="s">
        <v>1805</v>
      </c>
      <c r="M77" s="316">
        <v>1.7600000000000001E-2</v>
      </c>
      <c r="N77" s="316">
        <v>0.23191999999999999</v>
      </c>
      <c r="O77" s="316">
        <v>0.35097</v>
      </c>
      <c r="P77" s="316">
        <v>0.18515000000000001</v>
      </c>
      <c r="Q77" s="316">
        <v>3.2910000000000002E-2</v>
      </c>
      <c r="R77" s="316">
        <v>0.15223999999999999</v>
      </c>
      <c r="T77" s="322" t="s">
        <v>1027</v>
      </c>
      <c r="U77" s="316">
        <v>2.247E-2</v>
      </c>
      <c r="V77" s="316">
        <v>0.14416999999999999</v>
      </c>
      <c r="W77" s="316">
        <v>0.20491999999999999</v>
      </c>
      <c r="X77" s="316">
        <v>0.13403000000000001</v>
      </c>
      <c r="Y77" s="316">
        <v>3.6209999999999999E-2</v>
      </c>
      <c r="Z77" s="316">
        <v>9.7820000000000004E-2</v>
      </c>
    </row>
    <row r="78" spans="2:26" s="144" customFormat="1">
      <c r="B78" s="807" t="s">
        <v>2389</v>
      </c>
      <c r="C78" s="809">
        <v>2.0150000000000001E-2</v>
      </c>
      <c r="D78" s="809">
        <v>0.26656000000000002</v>
      </c>
      <c r="E78" s="809">
        <v>0.2346</v>
      </c>
      <c r="F78" s="809">
        <v>0.20174</v>
      </c>
      <c r="G78" s="809">
        <v>3.0949999999999998E-2</v>
      </c>
      <c r="H78" s="809">
        <v>0.17079</v>
      </c>
      <c r="J78" s="143"/>
      <c r="L78" s="315" t="s">
        <v>1339</v>
      </c>
      <c r="M78" s="316">
        <v>1.788E-2</v>
      </c>
      <c r="N78" s="316">
        <v>0.23985999999999999</v>
      </c>
      <c r="O78" s="316">
        <v>0.35100999999999999</v>
      </c>
      <c r="P78" s="316">
        <v>0.18984999999999999</v>
      </c>
      <c r="Q78" s="316">
        <v>3.3480000000000003E-2</v>
      </c>
      <c r="R78" s="316">
        <v>0.15637000000000001</v>
      </c>
      <c r="T78" s="322" t="s">
        <v>1047</v>
      </c>
      <c r="U78" s="316">
        <v>1.8450000000000001E-2</v>
      </c>
      <c r="V78" s="316">
        <v>0.13877</v>
      </c>
      <c r="W78" s="316">
        <v>0.20523</v>
      </c>
      <c r="X78" s="316">
        <v>0.12603</v>
      </c>
      <c r="Y78" s="316">
        <v>3.3300000000000003E-2</v>
      </c>
      <c r="Z78" s="316">
        <v>9.2730000000000007E-2</v>
      </c>
    </row>
    <row r="79" spans="2:26" s="144" customFormat="1">
      <c r="B79" s="807" t="s">
        <v>2390</v>
      </c>
      <c r="C79" s="809">
        <v>1.9820000000000001E-2</v>
      </c>
      <c r="D79" s="809">
        <v>0.26691999999999999</v>
      </c>
      <c r="E79" s="809">
        <v>0.23651</v>
      </c>
      <c r="F79" s="809">
        <v>0.2019</v>
      </c>
      <c r="G79" s="809">
        <v>3.1019999999999999E-2</v>
      </c>
      <c r="H79" s="809">
        <v>0.17088</v>
      </c>
      <c r="J79" s="143"/>
      <c r="L79" s="315" t="s">
        <v>1344</v>
      </c>
      <c r="M79" s="316">
        <v>1.822E-2</v>
      </c>
      <c r="N79" s="316">
        <v>0.24046000000000001</v>
      </c>
      <c r="O79" s="316">
        <v>0.35016000000000003</v>
      </c>
      <c r="P79" s="316">
        <v>0.19067000000000001</v>
      </c>
      <c r="Q79" s="316">
        <v>3.5340000000000003E-2</v>
      </c>
      <c r="R79" s="316">
        <v>0.15533</v>
      </c>
      <c r="T79" s="322" t="s">
        <v>1068</v>
      </c>
      <c r="U79" s="316">
        <v>1.822E-2</v>
      </c>
      <c r="V79" s="316">
        <v>0.16449</v>
      </c>
      <c r="W79" s="316">
        <v>0.21412999999999999</v>
      </c>
      <c r="X79" s="316">
        <v>0.13669999999999999</v>
      </c>
      <c r="Y79" s="316">
        <v>3.2349999999999997E-2</v>
      </c>
      <c r="Z79" s="316">
        <v>0.10435</v>
      </c>
    </row>
    <row r="80" spans="2:26" s="144" customFormat="1">
      <c r="B80" s="807" t="s">
        <v>2391</v>
      </c>
      <c r="C80" s="809">
        <v>1.9650000000000001E-2</v>
      </c>
      <c r="D80" s="809">
        <v>0.26938000000000001</v>
      </c>
      <c r="E80" s="809">
        <v>0.23638999999999999</v>
      </c>
      <c r="F80" s="809">
        <v>0.20085</v>
      </c>
      <c r="G80" s="809">
        <v>3.1199999999999999E-2</v>
      </c>
      <c r="H80" s="809">
        <v>0.16965</v>
      </c>
      <c r="J80" s="143"/>
      <c r="L80" s="315" t="s">
        <v>1349</v>
      </c>
      <c r="M80" s="316">
        <v>1.831E-2</v>
      </c>
      <c r="N80" s="316">
        <v>0.23880000000000001</v>
      </c>
      <c r="O80" s="316">
        <v>0.35039999999999999</v>
      </c>
      <c r="P80" s="316">
        <v>0.19036</v>
      </c>
      <c r="Q80" s="316">
        <v>3.6999999999999998E-2</v>
      </c>
      <c r="R80" s="316">
        <v>0.15336</v>
      </c>
      <c r="T80" s="322" t="s">
        <v>1089</v>
      </c>
      <c r="U80" s="316">
        <v>1.9279999999999999E-2</v>
      </c>
      <c r="V80" s="316">
        <v>0.13614000000000001</v>
      </c>
      <c r="W80" s="316">
        <v>0.21556</v>
      </c>
      <c r="X80" s="316">
        <v>0.12554999999999999</v>
      </c>
      <c r="Y80" s="316">
        <v>2.9649999999999999E-2</v>
      </c>
      <c r="Z80" s="316">
        <v>9.5899999999999999E-2</v>
      </c>
    </row>
    <row r="81" spans="2:26" s="144" customFormat="1">
      <c r="B81" s="807" t="s">
        <v>2392</v>
      </c>
      <c r="C81" s="809">
        <v>1.9730000000000001E-2</v>
      </c>
      <c r="D81" s="809">
        <v>0.27111000000000002</v>
      </c>
      <c r="E81" s="809">
        <v>0.23710999999999999</v>
      </c>
      <c r="F81" s="809">
        <v>0.20096</v>
      </c>
      <c r="G81" s="809">
        <v>3.1269999999999999E-2</v>
      </c>
      <c r="H81" s="809">
        <v>0.16969000000000001</v>
      </c>
      <c r="J81" s="143"/>
      <c r="L81" s="315" t="s">
        <v>1354</v>
      </c>
      <c r="M81" s="316">
        <v>1.8350000000000002E-2</v>
      </c>
      <c r="N81" s="316">
        <v>0.23499999999999999</v>
      </c>
      <c r="O81" s="316">
        <v>0.35548999999999997</v>
      </c>
      <c r="P81" s="316">
        <v>0.18822</v>
      </c>
      <c r="Q81" s="316">
        <v>3.7749999999999999E-2</v>
      </c>
      <c r="R81" s="316">
        <v>0.15046999999999999</v>
      </c>
      <c r="T81" s="322" t="s">
        <v>1110</v>
      </c>
      <c r="U81" s="316">
        <v>1.9390000000000001E-2</v>
      </c>
      <c r="V81" s="316">
        <v>0.18534</v>
      </c>
      <c r="W81" s="316">
        <v>0.21573000000000001</v>
      </c>
      <c r="X81" s="316">
        <v>0.15017</v>
      </c>
      <c r="Y81" s="316">
        <v>2.6849999999999999E-2</v>
      </c>
      <c r="Z81" s="316">
        <v>0.12332</v>
      </c>
    </row>
    <row r="82" spans="2:26" s="144" customFormat="1">
      <c r="B82" s="807" t="s">
        <v>2393</v>
      </c>
      <c r="C82" s="809">
        <v>1.882E-2</v>
      </c>
      <c r="D82" s="809">
        <v>0.25059999999999999</v>
      </c>
      <c r="E82" s="809">
        <v>0.23211999999999999</v>
      </c>
      <c r="F82" s="809">
        <v>0.19348000000000001</v>
      </c>
      <c r="G82" s="809">
        <v>3.0599999999999999E-2</v>
      </c>
      <c r="H82" s="809">
        <v>0.16288</v>
      </c>
      <c r="J82" s="143"/>
      <c r="L82" s="315" t="s">
        <v>1359</v>
      </c>
      <c r="M82" s="316">
        <v>1.8419999999999999E-2</v>
      </c>
      <c r="N82" s="316">
        <v>0.22370999999999999</v>
      </c>
      <c r="O82" s="316">
        <v>0.35507</v>
      </c>
      <c r="P82" s="316">
        <v>0.18325</v>
      </c>
      <c r="Q82" s="316">
        <v>3.805E-2</v>
      </c>
      <c r="R82" s="316">
        <v>0.1452</v>
      </c>
      <c r="T82" s="322" t="s">
        <v>1128</v>
      </c>
      <c r="U82" s="316">
        <v>1.6570000000000001E-2</v>
      </c>
      <c r="V82" s="316">
        <v>0.21023</v>
      </c>
      <c r="W82" s="316">
        <v>0.21190000000000001</v>
      </c>
      <c r="X82" s="316">
        <v>0.15431</v>
      </c>
      <c r="Y82" s="316">
        <v>2.5899999999999999E-2</v>
      </c>
      <c r="Z82" s="316">
        <v>0.12841</v>
      </c>
    </row>
    <row r="83" spans="2:26" s="144" customFormat="1">
      <c r="B83" s="807" t="s">
        <v>2394</v>
      </c>
      <c r="C83" s="809">
        <v>1.8870000000000001E-2</v>
      </c>
      <c r="D83" s="809">
        <v>0.20438999999999999</v>
      </c>
      <c r="E83" s="809">
        <v>0.23147000000000001</v>
      </c>
      <c r="F83" s="809">
        <v>0.17086999999999999</v>
      </c>
      <c r="G83" s="809">
        <v>3.0700000000000002E-2</v>
      </c>
      <c r="H83" s="809">
        <v>0.14016999999999999</v>
      </c>
      <c r="J83" s="143"/>
      <c r="L83" s="315" t="s">
        <v>1364</v>
      </c>
      <c r="M83" s="316">
        <v>1.8689999999999998E-2</v>
      </c>
      <c r="N83" s="316">
        <v>0.20960999999999999</v>
      </c>
      <c r="O83" s="316">
        <v>0.35550999999999999</v>
      </c>
      <c r="P83" s="316">
        <v>0.18007999999999999</v>
      </c>
      <c r="Q83" s="316">
        <v>3.9600000000000003E-2</v>
      </c>
      <c r="R83" s="316">
        <v>0.14047999999999999</v>
      </c>
      <c r="T83" s="322" t="s">
        <v>831</v>
      </c>
      <c r="U83" s="316">
        <v>1.4590000000000001E-2</v>
      </c>
      <c r="V83" s="316">
        <v>0.17230999999999999</v>
      </c>
      <c r="W83" s="316">
        <v>0.20569999999999999</v>
      </c>
      <c r="X83" s="316">
        <v>0.12608</v>
      </c>
      <c r="Y83" s="316">
        <v>2.2550000000000001E-2</v>
      </c>
      <c r="Z83" s="316">
        <v>0.10353</v>
      </c>
    </row>
    <row r="84" spans="2:26" s="144" customFormat="1">
      <c r="B84" s="807" t="s">
        <v>2395</v>
      </c>
      <c r="C84" s="809">
        <v>1.8700000000000001E-2</v>
      </c>
      <c r="D84" s="809">
        <v>0.19842000000000001</v>
      </c>
      <c r="E84" s="809">
        <v>0.23044999999999999</v>
      </c>
      <c r="F84" s="809">
        <v>0.16829</v>
      </c>
      <c r="G84" s="809">
        <v>3.1269999999999999E-2</v>
      </c>
      <c r="H84" s="809">
        <v>0.13702</v>
      </c>
      <c r="J84" s="143"/>
      <c r="L84" s="315" t="s">
        <v>1369</v>
      </c>
      <c r="M84" s="316">
        <v>1.8800000000000001E-2</v>
      </c>
      <c r="N84" s="316">
        <v>0.21629000000000001</v>
      </c>
      <c r="O84" s="316">
        <v>0.36092999999999997</v>
      </c>
      <c r="P84" s="316">
        <v>0.18223</v>
      </c>
      <c r="Q84" s="316">
        <v>4.1000000000000002E-2</v>
      </c>
      <c r="R84" s="316">
        <v>0.14122999999999999</v>
      </c>
      <c r="T84" s="322" t="s">
        <v>853</v>
      </c>
      <c r="U84" s="316">
        <v>1.5310000000000001E-2</v>
      </c>
      <c r="V84" s="316">
        <v>0.17097999999999999</v>
      </c>
      <c r="W84" s="316">
        <v>0.20585999999999999</v>
      </c>
      <c r="X84" s="316">
        <v>0.13650999999999999</v>
      </c>
      <c r="Y84" s="316">
        <v>2.2040000000000001E-2</v>
      </c>
      <c r="Z84" s="316">
        <v>0.11447</v>
      </c>
    </row>
    <row r="85" spans="2:26" s="144" customFormat="1">
      <c r="B85" s="807" t="s">
        <v>2396</v>
      </c>
      <c r="C85" s="809">
        <v>1.8929999999999999E-2</v>
      </c>
      <c r="D85" s="809">
        <v>0.20011999999999999</v>
      </c>
      <c r="E85" s="809">
        <v>0.23024</v>
      </c>
      <c r="F85" s="809">
        <v>0.16922999999999999</v>
      </c>
      <c r="G85" s="809">
        <v>3.1269999999999999E-2</v>
      </c>
      <c r="H85" s="809">
        <v>0.13796</v>
      </c>
      <c r="J85" s="143"/>
      <c r="L85" s="315" t="s">
        <v>1374</v>
      </c>
      <c r="M85" s="316">
        <v>1.9439999999999999E-2</v>
      </c>
      <c r="N85" s="316">
        <v>0.20494000000000001</v>
      </c>
      <c r="O85" s="316">
        <v>0.37097999999999998</v>
      </c>
      <c r="P85" s="316">
        <v>0.17884</v>
      </c>
      <c r="Q85" s="316">
        <v>4.2900000000000001E-2</v>
      </c>
      <c r="R85" s="316">
        <v>0.13594000000000001</v>
      </c>
      <c r="T85" s="322" t="s">
        <v>875</v>
      </c>
      <c r="U85" s="316">
        <v>1.4449999999999999E-2</v>
      </c>
      <c r="V85" s="316">
        <v>0.22211</v>
      </c>
      <c r="W85" s="316">
        <v>0.20996000000000001</v>
      </c>
      <c r="X85" s="316">
        <v>0.15837999999999999</v>
      </c>
      <c r="Y85" s="316">
        <v>2.563E-2</v>
      </c>
      <c r="Z85" s="316">
        <v>0.13275000000000001</v>
      </c>
    </row>
    <row r="86" spans="2:26" s="144" customFormat="1">
      <c r="B86" s="807" t="s">
        <v>2397</v>
      </c>
      <c r="C86" s="809">
        <v>1.8720000000000001E-2</v>
      </c>
      <c r="D86" s="809">
        <v>0.20127999999999999</v>
      </c>
      <c r="E86" s="809">
        <v>0.22928999999999999</v>
      </c>
      <c r="F86" s="809">
        <v>0.16869999999999999</v>
      </c>
      <c r="G86" s="809">
        <v>3.057E-2</v>
      </c>
      <c r="H86" s="809">
        <v>0.13813</v>
      </c>
      <c r="J86" s="143"/>
      <c r="L86" s="315" t="s">
        <v>1379</v>
      </c>
      <c r="M86" s="316">
        <v>1.9910000000000001E-2</v>
      </c>
      <c r="N86" s="316">
        <v>0.21154999999999999</v>
      </c>
      <c r="O86" s="316">
        <v>0.37241000000000002</v>
      </c>
      <c r="P86" s="316">
        <v>0.18129999999999999</v>
      </c>
      <c r="Q86" s="316">
        <v>4.317E-2</v>
      </c>
      <c r="R86" s="316">
        <v>0.13813</v>
      </c>
      <c r="T86" s="322" t="s">
        <v>744</v>
      </c>
      <c r="U86" s="316">
        <v>1.431E-2</v>
      </c>
      <c r="V86" s="316">
        <v>0.21765999999999999</v>
      </c>
      <c r="W86" s="316">
        <v>0.21312999999999999</v>
      </c>
      <c r="X86" s="316">
        <v>0.15078</v>
      </c>
      <c r="Y86" s="316">
        <v>2.2370000000000001E-2</v>
      </c>
      <c r="Z86" s="316">
        <v>0.12841</v>
      </c>
    </row>
    <row r="87" spans="2:26" s="144" customFormat="1">
      <c r="B87" s="807" t="s">
        <v>2398</v>
      </c>
      <c r="C87" s="809">
        <v>1.8939999999999999E-2</v>
      </c>
      <c r="D87" s="809">
        <v>0.19875999999999999</v>
      </c>
      <c r="E87" s="809">
        <v>0.23924999999999999</v>
      </c>
      <c r="F87" s="809">
        <v>0.16825000000000001</v>
      </c>
      <c r="G87" s="809">
        <v>3.0800000000000001E-2</v>
      </c>
      <c r="H87" s="809">
        <v>0.13744999999999999</v>
      </c>
      <c r="J87" s="143"/>
      <c r="L87" s="315" t="s">
        <v>1384</v>
      </c>
      <c r="M87" s="316">
        <v>1.934E-2</v>
      </c>
      <c r="N87" s="316">
        <v>0.21049999999999999</v>
      </c>
      <c r="O87" s="316">
        <v>0.36887999999999999</v>
      </c>
      <c r="P87" s="316">
        <v>0.17641000000000001</v>
      </c>
      <c r="Q87" s="316">
        <v>4.165E-2</v>
      </c>
      <c r="R87" s="316">
        <v>0.13475999999999999</v>
      </c>
      <c r="T87" s="322" t="s">
        <v>763</v>
      </c>
      <c r="U87" s="316">
        <v>1.4460000000000001E-2</v>
      </c>
      <c r="V87" s="316">
        <v>0.20136000000000001</v>
      </c>
      <c r="W87" s="316">
        <v>0.21381</v>
      </c>
      <c r="X87" s="316">
        <v>0.14066000000000001</v>
      </c>
      <c r="Y87" s="316">
        <v>1.9120000000000002E-2</v>
      </c>
      <c r="Z87" s="316">
        <v>0.12154</v>
      </c>
    </row>
    <row r="88" spans="2:26" s="144" customFormat="1">
      <c r="B88" s="807" t="s">
        <v>2399</v>
      </c>
      <c r="C88" s="809">
        <v>1.8790000000000001E-2</v>
      </c>
      <c r="D88" s="809">
        <v>0.20144999999999999</v>
      </c>
      <c r="E88" s="809">
        <v>0.23910999999999999</v>
      </c>
      <c r="F88" s="809">
        <v>0.16930000000000001</v>
      </c>
      <c r="G88" s="809">
        <v>3.0370000000000001E-2</v>
      </c>
      <c r="H88" s="809">
        <v>0.13893</v>
      </c>
      <c r="J88" s="143"/>
      <c r="L88" s="315" t="s">
        <v>1388</v>
      </c>
      <c r="M88" s="316">
        <v>1.984E-2</v>
      </c>
      <c r="N88" s="316">
        <v>0.20407</v>
      </c>
      <c r="O88" s="316">
        <v>0.37074000000000001</v>
      </c>
      <c r="P88" s="316">
        <v>0.17518</v>
      </c>
      <c r="Q88" s="316">
        <v>4.2439999999999999E-2</v>
      </c>
      <c r="R88" s="316">
        <v>0.13274</v>
      </c>
      <c r="T88" s="322" t="s">
        <v>784</v>
      </c>
      <c r="U88" s="316">
        <v>1.491E-2</v>
      </c>
      <c r="V88" s="316">
        <v>0.23633000000000001</v>
      </c>
      <c r="W88" s="316">
        <v>0.22112000000000001</v>
      </c>
      <c r="X88" s="316">
        <v>0.16216</v>
      </c>
      <c r="Y88" s="316">
        <v>1.8669999999999999E-2</v>
      </c>
      <c r="Z88" s="316">
        <v>0.14349000000000001</v>
      </c>
    </row>
    <row r="89" spans="2:26" s="144" customFormat="1">
      <c r="B89" s="807" t="s">
        <v>2400</v>
      </c>
      <c r="C89" s="809">
        <v>1.8769999999999998E-2</v>
      </c>
      <c r="D89" s="809">
        <v>0.20138</v>
      </c>
      <c r="E89" s="809">
        <v>0.23909</v>
      </c>
      <c r="F89" s="809">
        <v>0.16965</v>
      </c>
      <c r="G89" s="809">
        <v>3.005E-2</v>
      </c>
      <c r="H89" s="809">
        <v>0.1396</v>
      </c>
      <c r="J89" s="143"/>
      <c r="L89" s="315" t="s">
        <v>1391</v>
      </c>
      <c r="M89" s="316">
        <v>1.9529999999999999E-2</v>
      </c>
      <c r="N89" s="316">
        <v>0.19331000000000001</v>
      </c>
      <c r="O89" s="316">
        <v>0.37001000000000001</v>
      </c>
      <c r="P89" s="316">
        <v>0.17654</v>
      </c>
      <c r="Q89" s="316">
        <v>4.0120000000000003E-2</v>
      </c>
      <c r="R89" s="316">
        <v>0.13642000000000001</v>
      </c>
      <c r="T89" s="322" t="s">
        <v>612</v>
      </c>
      <c r="U89" s="316">
        <v>1.461E-2</v>
      </c>
      <c r="V89" s="316">
        <v>0.23471</v>
      </c>
      <c r="W89" s="316">
        <v>0.23386999999999999</v>
      </c>
      <c r="X89" s="316">
        <v>0.15952</v>
      </c>
      <c r="Y89" s="316">
        <v>2.095E-2</v>
      </c>
      <c r="Z89" s="316">
        <v>0.13857</v>
      </c>
    </row>
    <row r="90" spans="2:26" s="144" customFormat="1">
      <c r="B90" s="807" t="s">
        <v>2401</v>
      </c>
      <c r="C90" s="809">
        <v>1.857E-2</v>
      </c>
      <c r="D90" s="809">
        <v>0.20152</v>
      </c>
      <c r="E90" s="809">
        <v>0.23874999999999999</v>
      </c>
      <c r="F90" s="809">
        <v>0.17238000000000001</v>
      </c>
      <c r="G90" s="809">
        <v>3.0470000000000001E-2</v>
      </c>
      <c r="H90" s="809">
        <v>0.14191000000000001</v>
      </c>
      <c r="J90" s="143"/>
      <c r="L90" s="315" t="s">
        <v>1394</v>
      </c>
      <c r="M90" s="316">
        <v>1.917E-2</v>
      </c>
      <c r="N90" s="316">
        <v>0.20279</v>
      </c>
      <c r="O90" s="316">
        <v>0.36919000000000002</v>
      </c>
      <c r="P90" s="316">
        <v>0.17299999999999999</v>
      </c>
      <c r="Q90" s="316">
        <v>3.9949999999999999E-2</v>
      </c>
      <c r="R90" s="316">
        <v>0.13305</v>
      </c>
      <c r="T90" s="322" t="s">
        <v>634</v>
      </c>
      <c r="U90" s="316">
        <v>1.4630000000000001E-2</v>
      </c>
      <c r="V90" s="316">
        <v>0.22339999999999999</v>
      </c>
      <c r="W90" s="316">
        <v>0.25179000000000001</v>
      </c>
      <c r="X90" s="316">
        <v>0.15592</v>
      </c>
      <c r="Y90" s="316">
        <v>2.18E-2</v>
      </c>
      <c r="Z90" s="316">
        <v>0.13411999999999999</v>
      </c>
    </row>
    <row r="91" spans="2:26" s="144" customFormat="1">
      <c r="B91" s="807" t="s">
        <v>2402</v>
      </c>
      <c r="C91" s="809">
        <v>1.966E-2</v>
      </c>
      <c r="D91" s="809">
        <v>0.26204</v>
      </c>
      <c r="E91" s="809">
        <v>0.23791000000000001</v>
      </c>
      <c r="F91" s="809">
        <v>0.19789000000000001</v>
      </c>
      <c r="G91" s="809">
        <v>3.0839999999999999E-2</v>
      </c>
      <c r="H91" s="809">
        <v>0.16705</v>
      </c>
      <c r="J91" s="143"/>
      <c r="L91" s="315" t="s">
        <v>1399</v>
      </c>
      <c r="M91" s="316">
        <v>1.8589999999999999E-2</v>
      </c>
      <c r="N91" s="316">
        <v>0.20393</v>
      </c>
      <c r="O91" s="316">
        <v>0.36906</v>
      </c>
      <c r="P91" s="316">
        <v>0.17141999999999999</v>
      </c>
      <c r="Q91" s="316">
        <v>3.9269999999999999E-2</v>
      </c>
      <c r="R91" s="316">
        <v>0.13214999999999999</v>
      </c>
      <c r="T91" s="322" t="s">
        <v>653</v>
      </c>
      <c r="U91" s="316">
        <v>1.4670000000000001E-2</v>
      </c>
      <c r="V91" s="316">
        <v>0.19994999999999999</v>
      </c>
      <c r="W91" s="316">
        <v>0.22147</v>
      </c>
      <c r="X91" s="316">
        <v>0.14721999999999999</v>
      </c>
      <c r="Y91" s="316">
        <v>2.1299999999999999E-2</v>
      </c>
      <c r="Z91" s="316">
        <v>0.12592</v>
      </c>
    </row>
    <row r="92" spans="2:26" s="144" customFormat="1">
      <c r="B92" s="807" t="s">
        <v>2403</v>
      </c>
      <c r="C92" s="809">
        <v>1.9869999999999999E-2</v>
      </c>
      <c r="D92" s="809">
        <v>0.26357000000000003</v>
      </c>
      <c r="E92" s="809">
        <v>0.23685</v>
      </c>
      <c r="F92" s="809">
        <v>0.19954</v>
      </c>
      <c r="G92" s="809">
        <v>3.0769999999999999E-2</v>
      </c>
      <c r="H92" s="809">
        <v>0.16877</v>
      </c>
      <c r="J92" s="143"/>
      <c r="L92" s="315" t="s">
        <v>1404</v>
      </c>
      <c r="M92" s="316">
        <v>1.881E-2</v>
      </c>
      <c r="N92" s="316">
        <v>0.20602000000000001</v>
      </c>
      <c r="O92" s="316">
        <v>0.36793999999999999</v>
      </c>
      <c r="P92" s="316">
        <v>0.17341000000000001</v>
      </c>
      <c r="Q92" s="316">
        <v>3.8859999999999999E-2</v>
      </c>
      <c r="R92" s="316">
        <v>0.13455</v>
      </c>
      <c r="T92" s="322" t="s">
        <v>675</v>
      </c>
      <c r="U92" s="316">
        <v>1.575E-2</v>
      </c>
      <c r="V92" s="316">
        <v>0.20277999999999999</v>
      </c>
      <c r="W92" s="316">
        <v>0.25763000000000003</v>
      </c>
      <c r="X92" s="316">
        <v>0.14774000000000001</v>
      </c>
      <c r="Y92" s="316">
        <v>2.0570000000000001E-2</v>
      </c>
      <c r="Z92" s="316">
        <v>0.12717000000000001</v>
      </c>
    </row>
    <row r="93" spans="2:26" s="144" customFormat="1">
      <c r="B93" s="807" t="s">
        <v>2404</v>
      </c>
      <c r="C93" s="809">
        <v>1.9900000000000001E-2</v>
      </c>
      <c r="D93" s="809">
        <v>0.26443</v>
      </c>
      <c r="E93" s="809">
        <v>0.23677999999999999</v>
      </c>
      <c r="F93" s="809">
        <v>0.19958000000000001</v>
      </c>
      <c r="G93" s="809">
        <v>3.0870000000000002E-2</v>
      </c>
      <c r="H93" s="809">
        <v>0.16871</v>
      </c>
      <c r="J93" s="143"/>
      <c r="L93" s="315" t="s">
        <v>1409</v>
      </c>
      <c r="M93" s="316">
        <v>1.8929999999999999E-2</v>
      </c>
      <c r="N93" s="316">
        <v>0.20569999999999999</v>
      </c>
      <c r="O93" s="316">
        <v>0.36695</v>
      </c>
      <c r="P93" s="316">
        <v>0.17312</v>
      </c>
      <c r="Q93" s="316">
        <v>3.78E-2</v>
      </c>
      <c r="R93" s="316">
        <v>0.13532</v>
      </c>
      <c r="T93" s="322" t="s">
        <v>697</v>
      </c>
      <c r="U93" s="316">
        <v>1.495E-2</v>
      </c>
      <c r="V93" s="316">
        <v>0.21826000000000001</v>
      </c>
      <c r="W93" s="316">
        <v>0.25536999999999999</v>
      </c>
      <c r="X93" s="316">
        <v>0.16098000000000001</v>
      </c>
      <c r="Y93" s="316">
        <v>1.9699999999999999E-2</v>
      </c>
      <c r="Z93" s="316">
        <v>0.14127999999999999</v>
      </c>
    </row>
    <row r="94" spans="2:26" s="144" customFormat="1">
      <c r="B94" s="807" t="s">
        <v>2405</v>
      </c>
      <c r="C94" s="809">
        <v>1.9959999999999999E-2</v>
      </c>
      <c r="D94" s="809">
        <v>0.25770999999999999</v>
      </c>
      <c r="E94" s="809">
        <v>0.23596</v>
      </c>
      <c r="F94" s="809">
        <v>0.1978</v>
      </c>
      <c r="G94" s="809">
        <v>3.0800000000000001E-2</v>
      </c>
      <c r="H94" s="809">
        <v>0.16700000000000001</v>
      </c>
      <c r="J94" s="143"/>
      <c r="L94" s="315" t="s">
        <v>1414</v>
      </c>
      <c r="M94" s="316">
        <v>1.9279999999999999E-2</v>
      </c>
      <c r="N94" s="316">
        <v>0.20968000000000001</v>
      </c>
      <c r="O94" s="316">
        <v>0.36585000000000001</v>
      </c>
      <c r="P94" s="316">
        <v>0.17446</v>
      </c>
      <c r="Q94" s="316">
        <v>3.9329999999999997E-2</v>
      </c>
      <c r="R94" s="316">
        <v>0.13513</v>
      </c>
      <c r="T94" s="322" t="s">
        <v>715</v>
      </c>
      <c r="U94" s="316">
        <v>1.592E-2</v>
      </c>
      <c r="V94" s="316">
        <v>0.22575000000000001</v>
      </c>
      <c r="W94" s="316">
        <v>0.25294</v>
      </c>
      <c r="X94" s="316">
        <v>0.16303999999999999</v>
      </c>
      <c r="Y94" s="316">
        <v>1.7649999999999999E-2</v>
      </c>
      <c r="Z94" s="316">
        <v>0.14538999999999999</v>
      </c>
    </row>
    <row r="95" spans="2:26" s="144" customFormat="1">
      <c r="B95" s="807" t="s">
        <v>2406</v>
      </c>
      <c r="C95" s="809">
        <v>1.9789999999999999E-2</v>
      </c>
      <c r="D95" s="809">
        <v>0.2606</v>
      </c>
      <c r="E95" s="809">
        <v>0.23483000000000001</v>
      </c>
      <c r="F95" s="809">
        <v>0.19927</v>
      </c>
      <c r="G95" s="809">
        <v>3.1009999999999999E-2</v>
      </c>
      <c r="H95" s="809">
        <v>0.16825999999999999</v>
      </c>
      <c r="J95" s="143"/>
      <c r="L95" s="315" t="s">
        <v>1419</v>
      </c>
      <c r="M95" s="316">
        <v>1.9349999999999999E-2</v>
      </c>
      <c r="N95" s="316">
        <v>0.21131</v>
      </c>
      <c r="O95" s="316">
        <v>0.36581999999999998</v>
      </c>
      <c r="P95" s="316">
        <v>0.17559</v>
      </c>
      <c r="Q95" s="316">
        <v>3.9050000000000001E-2</v>
      </c>
      <c r="R95" s="316">
        <v>0.13653999999999999</v>
      </c>
      <c r="T95" s="322" t="s">
        <v>735</v>
      </c>
      <c r="U95" s="316">
        <v>1.5939999999999999E-2</v>
      </c>
      <c r="V95" s="316">
        <v>0.20416000000000001</v>
      </c>
      <c r="W95" s="316">
        <v>0.29948000000000002</v>
      </c>
      <c r="X95" s="316">
        <v>0.14446000000000001</v>
      </c>
      <c r="Y95" s="316">
        <v>1.7219999999999999E-2</v>
      </c>
      <c r="Z95" s="316">
        <v>0.12723999999999999</v>
      </c>
    </row>
    <row r="96" spans="2:26" s="144" customFormat="1">
      <c r="B96" s="807" t="s">
        <v>2407</v>
      </c>
      <c r="C96" s="809">
        <v>2.0150000000000001E-2</v>
      </c>
      <c r="D96" s="809">
        <v>0.27481</v>
      </c>
      <c r="E96" s="809">
        <v>0.23488000000000001</v>
      </c>
      <c r="F96" s="809">
        <v>0.20513999999999999</v>
      </c>
      <c r="G96" s="809">
        <v>2.9950000000000001E-2</v>
      </c>
      <c r="H96" s="809">
        <v>0.17519000000000001</v>
      </c>
      <c r="J96" s="143"/>
      <c r="L96" s="315" t="s">
        <v>1423</v>
      </c>
      <c r="M96" s="316">
        <v>1.8610000000000002E-2</v>
      </c>
      <c r="N96" s="316">
        <v>0.21101</v>
      </c>
      <c r="O96" s="316">
        <v>0.36745</v>
      </c>
      <c r="P96" s="316">
        <v>0.17232</v>
      </c>
      <c r="Q96" s="316">
        <v>3.8199999999999998E-2</v>
      </c>
      <c r="R96" s="316">
        <v>0.13411999999999999</v>
      </c>
      <c r="T96" s="322" t="s">
        <v>585</v>
      </c>
      <c r="U96" s="316">
        <v>1.7819999999999999E-2</v>
      </c>
      <c r="V96" s="316">
        <v>0.17554</v>
      </c>
      <c r="W96" s="316">
        <v>0.29513</v>
      </c>
      <c r="X96" s="316">
        <v>0.15679999999999999</v>
      </c>
      <c r="Y96" s="316">
        <v>1.6619999999999999E-2</v>
      </c>
      <c r="Z96" s="316">
        <v>0.14018</v>
      </c>
    </row>
    <row r="97" spans="2:26" s="144" customFormat="1">
      <c r="B97" s="807" t="s">
        <v>2408</v>
      </c>
      <c r="C97" s="809">
        <v>2.027E-2</v>
      </c>
      <c r="D97" s="809">
        <v>0.27500000000000002</v>
      </c>
      <c r="E97" s="809">
        <v>0.23479</v>
      </c>
      <c r="F97" s="809">
        <v>0.20532</v>
      </c>
      <c r="G97" s="809">
        <v>2.9350000000000001E-2</v>
      </c>
      <c r="H97" s="809">
        <v>0.17596999999999999</v>
      </c>
      <c r="J97" s="143"/>
      <c r="L97" s="315" t="s">
        <v>1428</v>
      </c>
      <c r="M97" s="316">
        <v>1.84E-2</v>
      </c>
      <c r="N97" s="316">
        <v>0.24429999999999999</v>
      </c>
      <c r="O97" s="316">
        <v>0.37012</v>
      </c>
      <c r="P97" s="316">
        <v>0.19245999999999999</v>
      </c>
      <c r="Q97" s="316">
        <v>3.8739999999999997E-2</v>
      </c>
      <c r="R97" s="316">
        <v>0.15372</v>
      </c>
      <c r="T97" s="322" t="s">
        <v>208</v>
      </c>
      <c r="U97" s="316">
        <v>2.0959999999999999E-2</v>
      </c>
      <c r="V97" s="316">
        <v>0.18922</v>
      </c>
      <c r="W97" s="316">
        <v>0.29660999999999998</v>
      </c>
      <c r="X97" s="316">
        <v>0.15054000000000001</v>
      </c>
      <c r="Y97" s="316">
        <v>1.5520000000000001E-2</v>
      </c>
      <c r="Z97" s="316">
        <v>0.13502</v>
      </c>
    </row>
    <row r="98" spans="2:26" s="144" customFormat="1">
      <c r="B98" s="807" t="s">
        <v>2409</v>
      </c>
      <c r="C98" s="809">
        <v>2.0060000000000001E-2</v>
      </c>
      <c r="D98" s="809">
        <v>0.27305000000000001</v>
      </c>
      <c r="E98" s="809">
        <v>0.23516999999999999</v>
      </c>
      <c r="F98" s="809">
        <v>0.20393</v>
      </c>
      <c r="G98" s="809">
        <v>2.9919999999999999E-2</v>
      </c>
      <c r="H98" s="809">
        <v>0.17401</v>
      </c>
      <c r="J98" s="143"/>
      <c r="L98" s="315" t="s">
        <v>1433</v>
      </c>
      <c r="M98" s="316">
        <v>1.8159999999999999E-2</v>
      </c>
      <c r="N98" s="316">
        <v>0.20993999999999999</v>
      </c>
      <c r="O98" s="316">
        <v>0.35663</v>
      </c>
      <c r="P98" s="316">
        <v>0.17199</v>
      </c>
      <c r="Q98" s="316">
        <v>3.7310000000000003E-2</v>
      </c>
      <c r="R98" s="316">
        <v>0.13467999999999999</v>
      </c>
      <c r="T98" s="322" t="s">
        <v>227</v>
      </c>
      <c r="U98" s="316">
        <v>2.068E-2</v>
      </c>
      <c r="V98" s="316">
        <v>0.18495</v>
      </c>
      <c r="W98" s="316">
        <v>0.30481999999999998</v>
      </c>
      <c r="X98" s="316">
        <v>0.14324999999999999</v>
      </c>
      <c r="Y98" s="316">
        <v>1.427E-2</v>
      </c>
      <c r="Z98" s="316">
        <v>0.12898000000000001</v>
      </c>
    </row>
    <row r="99" spans="2:26" s="144" customFormat="1">
      <c r="B99" s="807" t="s">
        <v>2410</v>
      </c>
      <c r="C99" s="809">
        <v>1.9630000000000002E-2</v>
      </c>
      <c r="D99" s="809">
        <v>0.27553</v>
      </c>
      <c r="E99" s="809">
        <v>0.23511000000000001</v>
      </c>
      <c r="F99" s="809">
        <v>0.20405000000000001</v>
      </c>
      <c r="G99" s="809">
        <v>2.997E-2</v>
      </c>
      <c r="H99" s="809">
        <v>0.17408000000000001</v>
      </c>
      <c r="J99" s="143"/>
      <c r="L99" s="315" t="s">
        <v>1438</v>
      </c>
      <c r="M99" s="316">
        <v>1.8259999999999998E-2</v>
      </c>
      <c r="N99" s="316">
        <v>0.20335</v>
      </c>
      <c r="O99" s="316">
        <v>0.38091000000000003</v>
      </c>
      <c r="P99" s="316">
        <v>0.16794000000000001</v>
      </c>
      <c r="Q99" s="316">
        <v>3.635E-2</v>
      </c>
      <c r="R99" s="316">
        <v>0.13159000000000001</v>
      </c>
      <c r="T99" s="322" t="s">
        <v>248</v>
      </c>
      <c r="U99" s="316">
        <v>2.0670000000000001E-2</v>
      </c>
      <c r="V99" s="316">
        <v>0.19275999999999999</v>
      </c>
      <c r="W99" s="316">
        <v>0.31008999999999998</v>
      </c>
      <c r="X99" s="316">
        <v>0.14424000000000001</v>
      </c>
      <c r="Y99" s="316">
        <v>1.5270000000000001E-2</v>
      </c>
      <c r="Z99" s="316">
        <v>0.12897</v>
      </c>
    </row>
    <row r="100" spans="2:26" s="144" customFormat="1">
      <c r="B100" s="807" t="s">
        <v>2411</v>
      </c>
      <c r="C100" s="809">
        <v>1.9439999999999999E-2</v>
      </c>
      <c r="D100" s="809">
        <v>0.27342</v>
      </c>
      <c r="E100" s="809">
        <v>0.23516999999999999</v>
      </c>
      <c r="F100" s="809">
        <v>0.20330999999999999</v>
      </c>
      <c r="G100" s="809">
        <v>0.03</v>
      </c>
      <c r="H100" s="809">
        <v>0.17330999999999999</v>
      </c>
      <c r="J100" s="143"/>
      <c r="L100" s="315" t="s">
        <v>1443</v>
      </c>
      <c r="M100" s="316">
        <v>1.805E-2</v>
      </c>
      <c r="N100" s="316">
        <v>0.20083999999999999</v>
      </c>
      <c r="O100" s="316">
        <v>0.38061</v>
      </c>
      <c r="P100" s="316">
        <v>0.16556999999999999</v>
      </c>
      <c r="Q100" s="316">
        <v>3.6900000000000002E-2</v>
      </c>
      <c r="R100" s="316">
        <v>0.12867000000000001</v>
      </c>
      <c r="T100" s="322" t="s">
        <v>268</v>
      </c>
      <c r="U100" s="316">
        <v>2.1319999999999999E-2</v>
      </c>
      <c r="V100" s="316">
        <v>0.17793999999999999</v>
      </c>
      <c r="W100" s="316">
        <v>0.31291000000000002</v>
      </c>
      <c r="X100" s="316">
        <v>0.14119000000000001</v>
      </c>
      <c r="Y100" s="316">
        <v>1.295E-2</v>
      </c>
      <c r="Z100" s="316">
        <v>0.12823999999999999</v>
      </c>
    </row>
    <row r="101" spans="2:26" s="144" customFormat="1">
      <c r="B101" s="807" t="s">
        <v>2412</v>
      </c>
      <c r="C101" s="809">
        <v>2.0060000000000001E-2</v>
      </c>
      <c r="D101" s="809">
        <v>0.27145000000000002</v>
      </c>
      <c r="E101" s="809">
        <v>0.23518</v>
      </c>
      <c r="F101" s="809">
        <v>0.20421</v>
      </c>
      <c r="G101" s="809">
        <v>2.997E-2</v>
      </c>
      <c r="H101" s="809">
        <v>0.17424000000000001</v>
      </c>
      <c r="J101" s="143"/>
      <c r="L101" s="315" t="s">
        <v>1448</v>
      </c>
      <c r="M101" s="316">
        <v>1.917E-2</v>
      </c>
      <c r="N101" s="316">
        <v>0.19267000000000001</v>
      </c>
      <c r="O101" s="316">
        <v>0.38111</v>
      </c>
      <c r="P101" s="316">
        <v>0.15984999999999999</v>
      </c>
      <c r="Q101" s="316">
        <v>3.7580000000000002E-2</v>
      </c>
      <c r="R101" s="316">
        <v>0.12227</v>
      </c>
      <c r="T101" s="322" t="s">
        <v>291</v>
      </c>
      <c r="U101" s="316">
        <v>2.2689999999999998E-2</v>
      </c>
      <c r="V101" s="316">
        <v>0.17399000000000001</v>
      </c>
      <c r="W101" s="316">
        <v>0.31731999999999999</v>
      </c>
      <c r="X101" s="316">
        <v>0.14541000000000001</v>
      </c>
      <c r="Y101" s="316">
        <v>1.3849999999999999E-2</v>
      </c>
      <c r="Z101" s="316">
        <v>0.13156000000000001</v>
      </c>
    </row>
    <row r="102" spans="2:26" s="144" customFormat="1">
      <c r="B102" s="807" t="s">
        <v>2413</v>
      </c>
      <c r="C102" s="809">
        <v>1.9740000000000001E-2</v>
      </c>
      <c r="D102" s="809">
        <v>0.27127000000000001</v>
      </c>
      <c r="E102" s="809">
        <v>0.23499</v>
      </c>
      <c r="F102" s="809">
        <v>0.20366000000000001</v>
      </c>
      <c r="G102" s="809">
        <v>3.032E-2</v>
      </c>
      <c r="H102" s="809">
        <v>0.17333999999999999</v>
      </c>
      <c r="J102" s="143"/>
      <c r="L102" s="315" t="s">
        <v>1453</v>
      </c>
      <c r="M102" s="316">
        <v>1.8849999999999999E-2</v>
      </c>
      <c r="N102" s="316">
        <v>0.19742000000000001</v>
      </c>
      <c r="O102" s="316">
        <v>0.37927</v>
      </c>
      <c r="P102" s="316">
        <v>0.16989000000000001</v>
      </c>
      <c r="Q102" s="316">
        <v>3.6609999999999997E-2</v>
      </c>
      <c r="R102" s="316">
        <v>0.13328000000000001</v>
      </c>
      <c r="T102" s="322" t="s">
        <v>313</v>
      </c>
      <c r="U102" s="316">
        <v>2.3769999999999999E-2</v>
      </c>
      <c r="V102" s="316">
        <v>0.16733999999999999</v>
      </c>
      <c r="W102" s="316">
        <v>0.31375999999999998</v>
      </c>
      <c r="X102" s="316">
        <v>0.14593</v>
      </c>
      <c r="Y102" s="316">
        <v>1.3650000000000001E-2</v>
      </c>
      <c r="Z102" s="316">
        <v>0.13228000000000001</v>
      </c>
    </row>
    <row r="103" spans="2:26" s="144" customFormat="1">
      <c r="B103" s="807" t="s">
        <v>2414</v>
      </c>
      <c r="C103" s="809">
        <v>1.9939999999999999E-2</v>
      </c>
      <c r="D103" s="809">
        <v>0.27255000000000001</v>
      </c>
      <c r="E103" s="809">
        <v>0.2344</v>
      </c>
      <c r="F103" s="809">
        <v>0.20468</v>
      </c>
      <c r="G103" s="809">
        <v>3.0249999999999999E-2</v>
      </c>
      <c r="H103" s="809">
        <v>0.17443</v>
      </c>
      <c r="J103" s="143"/>
      <c r="L103" s="315" t="s">
        <v>1458</v>
      </c>
      <c r="M103" s="316">
        <v>1.8710000000000001E-2</v>
      </c>
      <c r="N103" s="316">
        <v>0.22159999999999999</v>
      </c>
      <c r="O103" s="316">
        <v>0.37795000000000001</v>
      </c>
      <c r="P103" s="316">
        <v>0.17469999999999999</v>
      </c>
      <c r="Q103" s="316">
        <v>3.6700000000000003E-2</v>
      </c>
      <c r="R103" s="316">
        <v>0.13800000000000001</v>
      </c>
      <c r="T103" s="322" t="s">
        <v>332</v>
      </c>
      <c r="U103" s="316">
        <v>2.5100000000000001E-2</v>
      </c>
      <c r="V103" s="316">
        <v>0.14668</v>
      </c>
      <c r="W103" s="316">
        <v>0.31555</v>
      </c>
      <c r="X103" s="316">
        <v>0.14047999999999999</v>
      </c>
      <c r="Y103" s="316">
        <v>1.5169999999999999E-2</v>
      </c>
      <c r="Z103" s="316">
        <v>0.12531</v>
      </c>
    </row>
    <row r="104" spans="2:26" s="144" customFormat="1">
      <c r="B104" s="807" t="s">
        <v>2415</v>
      </c>
      <c r="C104" s="809">
        <v>0.02</v>
      </c>
      <c r="D104" s="809">
        <v>0.27007999999999999</v>
      </c>
      <c r="E104" s="809">
        <v>0.23400000000000001</v>
      </c>
      <c r="F104" s="809">
        <v>0.20397000000000001</v>
      </c>
      <c r="G104" s="809">
        <v>2.9919999999999999E-2</v>
      </c>
      <c r="H104" s="809">
        <v>0.17405000000000001</v>
      </c>
      <c r="J104" s="143"/>
      <c r="L104" s="315" t="s">
        <v>1463</v>
      </c>
      <c r="M104" s="316">
        <v>1.84E-2</v>
      </c>
      <c r="N104" s="316">
        <v>0.22253999999999999</v>
      </c>
      <c r="O104" s="316">
        <v>0.37897999999999998</v>
      </c>
      <c r="P104" s="316">
        <v>0.17446999999999999</v>
      </c>
      <c r="Q104" s="316">
        <v>3.6580000000000001E-2</v>
      </c>
      <c r="R104" s="316">
        <v>0.13789000000000001</v>
      </c>
      <c r="T104" s="322" t="s">
        <v>352</v>
      </c>
      <c r="U104" s="316">
        <v>2.7470000000000001E-2</v>
      </c>
      <c r="V104" s="316">
        <v>0.10635</v>
      </c>
      <c r="W104" s="316">
        <v>0.29599999999999999</v>
      </c>
      <c r="X104" s="316">
        <v>0.13678000000000001</v>
      </c>
      <c r="Y104" s="316">
        <v>1.5520000000000001E-2</v>
      </c>
      <c r="Z104" s="316">
        <v>0.12126000000000001</v>
      </c>
    </row>
    <row r="105" spans="2:26" s="144" customFormat="1">
      <c r="B105" s="807" t="s">
        <v>2416</v>
      </c>
      <c r="C105" s="809">
        <v>2.01E-2</v>
      </c>
      <c r="D105" s="809">
        <v>0.26951000000000003</v>
      </c>
      <c r="E105" s="809">
        <v>0.23374</v>
      </c>
      <c r="F105" s="809">
        <v>0.20454</v>
      </c>
      <c r="G105" s="809">
        <v>2.9690000000000001E-2</v>
      </c>
      <c r="H105" s="809">
        <v>0.17485000000000001</v>
      </c>
      <c r="J105" s="143"/>
      <c r="L105" s="315" t="s">
        <v>1468</v>
      </c>
      <c r="M105" s="316">
        <v>1.8519999999999998E-2</v>
      </c>
      <c r="N105" s="316">
        <v>0.21568000000000001</v>
      </c>
      <c r="O105" s="316">
        <v>0.37772</v>
      </c>
      <c r="P105" s="316">
        <v>0.17105000000000001</v>
      </c>
      <c r="Q105" s="316">
        <v>3.6170000000000001E-2</v>
      </c>
      <c r="R105" s="316">
        <v>0.13488</v>
      </c>
      <c r="T105" s="322" t="s">
        <v>374</v>
      </c>
      <c r="U105" s="316">
        <v>2.3380000000000001E-2</v>
      </c>
      <c r="V105" s="316">
        <v>0.13569999999999999</v>
      </c>
      <c r="W105" s="316">
        <v>0.28836000000000001</v>
      </c>
      <c r="X105" s="316">
        <v>0.15229999999999999</v>
      </c>
      <c r="Y105" s="316">
        <v>1.3270000000000001E-2</v>
      </c>
      <c r="Z105" s="316">
        <v>0.13902999999999999</v>
      </c>
    </row>
    <row r="106" spans="2:26" s="144" customFormat="1">
      <c r="B106" s="807" t="s">
        <v>2417</v>
      </c>
      <c r="C106" s="809">
        <v>2.0140000000000002E-2</v>
      </c>
      <c r="D106" s="809">
        <v>0.27496999999999999</v>
      </c>
      <c r="E106" s="809">
        <v>0.23363999999999999</v>
      </c>
      <c r="F106" s="809">
        <v>0.20796999999999999</v>
      </c>
      <c r="G106" s="809">
        <v>2.9270000000000001E-2</v>
      </c>
      <c r="H106" s="809">
        <v>0.1787</v>
      </c>
      <c r="J106" s="143"/>
      <c r="L106" s="315" t="s">
        <v>1472</v>
      </c>
      <c r="M106" s="316">
        <v>1.8769999999999998E-2</v>
      </c>
      <c r="N106" s="316">
        <v>0.21168000000000001</v>
      </c>
      <c r="O106" s="316">
        <v>0.37746000000000002</v>
      </c>
      <c r="P106" s="316">
        <v>0.17052</v>
      </c>
      <c r="Q106" s="316">
        <v>3.492E-2</v>
      </c>
      <c r="R106" s="316">
        <v>0.1356</v>
      </c>
      <c r="T106" s="322" t="s">
        <v>394</v>
      </c>
      <c r="U106" s="316">
        <v>2.2360000000000001E-2</v>
      </c>
      <c r="V106" s="316">
        <v>0.10198</v>
      </c>
      <c r="W106" s="316">
        <v>0.27576000000000001</v>
      </c>
      <c r="X106" s="316">
        <v>0.12889</v>
      </c>
      <c r="Y106" s="316">
        <v>1.562E-2</v>
      </c>
      <c r="Z106" s="316">
        <v>0.11327</v>
      </c>
    </row>
    <row r="107" spans="2:26" s="144" customFormat="1">
      <c r="B107" s="807" t="s">
        <v>2418</v>
      </c>
      <c r="C107" s="809">
        <v>2.018E-2</v>
      </c>
      <c r="D107" s="809">
        <v>0.27804000000000001</v>
      </c>
      <c r="E107" s="809">
        <v>0.23350000000000001</v>
      </c>
      <c r="F107" s="809">
        <v>0.20932999999999999</v>
      </c>
      <c r="G107" s="809">
        <v>2.9700000000000001E-2</v>
      </c>
      <c r="H107" s="809">
        <v>0.17963000000000001</v>
      </c>
      <c r="J107" s="143"/>
      <c r="L107" s="315" t="s">
        <v>1476</v>
      </c>
      <c r="M107" s="316">
        <v>1.9140000000000001E-2</v>
      </c>
      <c r="N107" s="316">
        <v>0.20319999999999999</v>
      </c>
      <c r="O107" s="316">
        <v>0.37837999999999999</v>
      </c>
      <c r="P107" s="316">
        <v>0.16602</v>
      </c>
      <c r="Q107" s="316">
        <v>3.6450000000000003E-2</v>
      </c>
      <c r="R107" s="316">
        <v>0.12956999999999999</v>
      </c>
      <c r="T107" s="322" t="s">
        <v>414</v>
      </c>
      <c r="U107" s="316">
        <v>2.2120000000000001E-2</v>
      </c>
      <c r="V107" s="316">
        <v>0.10901</v>
      </c>
      <c r="W107" s="316">
        <v>0.32675999999999999</v>
      </c>
      <c r="X107" s="316">
        <v>0.11977</v>
      </c>
      <c r="Y107" s="316">
        <v>1.6719999999999999E-2</v>
      </c>
      <c r="Z107" s="316">
        <v>0.10305</v>
      </c>
    </row>
    <row r="108" spans="2:26" s="144" customFormat="1">
      <c r="B108" s="807" t="s">
        <v>2419</v>
      </c>
      <c r="C108" s="809">
        <v>2.0639999999999999E-2</v>
      </c>
      <c r="D108" s="809">
        <v>0.27417999999999998</v>
      </c>
      <c r="E108" s="809">
        <v>0.2334</v>
      </c>
      <c r="F108" s="809">
        <v>0.20882000000000001</v>
      </c>
      <c r="G108" s="809">
        <v>2.938E-2</v>
      </c>
      <c r="H108" s="809">
        <v>0.17943999999999999</v>
      </c>
      <c r="J108" s="143"/>
      <c r="L108" s="315" t="s">
        <v>1481</v>
      </c>
      <c r="M108" s="316">
        <v>1.915E-2</v>
      </c>
      <c r="N108" s="316">
        <v>0.19733999999999999</v>
      </c>
      <c r="O108" s="316">
        <v>0.38933000000000001</v>
      </c>
      <c r="P108" s="316">
        <v>0.16331999999999999</v>
      </c>
      <c r="Q108" s="316">
        <v>3.415E-2</v>
      </c>
      <c r="R108" s="316">
        <v>0.12917000000000001</v>
      </c>
      <c r="T108" s="322" t="s">
        <v>434</v>
      </c>
      <c r="U108" s="316">
        <v>2.3529999999999999E-2</v>
      </c>
      <c r="V108" s="316">
        <v>0.1065</v>
      </c>
      <c r="W108" s="316">
        <v>0.32534000000000002</v>
      </c>
      <c r="X108" s="316">
        <v>0.1193</v>
      </c>
      <c r="Y108" s="316">
        <v>1.635E-2</v>
      </c>
      <c r="Z108" s="316">
        <v>0.10295</v>
      </c>
    </row>
    <row r="109" spans="2:26" s="144" customFormat="1">
      <c r="B109" s="807" t="s">
        <v>2420</v>
      </c>
      <c r="C109" s="809">
        <v>2.052E-2</v>
      </c>
      <c r="D109" s="809">
        <v>0.27200000000000002</v>
      </c>
      <c r="E109" s="809">
        <v>0.23316999999999999</v>
      </c>
      <c r="F109" s="809">
        <v>0.21052000000000001</v>
      </c>
      <c r="G109" s="809">
        <v>3.007E-2</v>
      </c>
      <c r="H109" s="809">
        <v>0.18045</v>
      </c>
      <c r="J109" s="143"/>
      <c r="L109" s="315" t="s">
        <v>1486</v>
      </c>
      <c r="M109" s="316">
        <v>1.9730000000000001E-2</v>
      </c>
      <c r="N109" s="316">
        <v>0.19742000000000001</v>
      </c>
      <c r="O109" s="316">
        <v>0.39315</v>
      </c>
      <c r="P109" s="316">
        <v>0.16411000000000001</v>
      </c>
      <c r="Q109" s="316">
        <v>3.2820000000000002E-2</v>
      </c>
      <c r="R109" s="316">
        <v>0.13128999999999999</v>
      </c>
      <c r="T109" s="322" t="s">
        <v>455</v>
      </c>
      <c r="U109" s="316">
        <v>2.3570000000000001E-2</v>
      </c>
      <c r="V109" s="316">
        <v>9.2759999999999995E-2</v>
      </c>
      <c r="W109" s="316">
        <v>0.32832</v>
      </c>
      <c r="X109" s="316">
        <v>0.11347</v>
      </c>
      <c r="Y109" s="316">
        <v>1.7299999999999999E-2</v>
      </c>
      <c r="Z109" s="316">
        <v>9.6170000000000005E-2</v>
      </c>
    </row>
    <row r="110" spans="2:26" s="144" customFormat="1">
      <c r="B110" s="807" t="s">
        <v>2421</v>
      </c>
      <c r="C110" s="809">
        <v>2.0449999999999999E-2</v>
      </c>
      <c r="D110" s="809">
        <v>0.33400000000000002</v>
      </c>
      <c r="E110" s="809">
        <v>0.23252999999999999</v>
      </c>
      <c r="F110" s="809">
        <v>0.24535999999999999</v>
      </c>
      <c r="G110" s="809">
        <v>3.0300000000000001E-2</v>
      </c>
      <c r="H110" s="809">
        <v>0.21506</v>
      </c>
      <c r="J110" s="143"/>
      <c r="L110" s="315" t="s">
        <v>1491</v>
      </c>
      <c r="M110" s="316">
        <v>1.916E-2</v>
      </c>
      <c r="N110" s="316">
        <v>0.19400999999999999</v>
      </c>
      <c r="O110" s="316">
        <v>0.38999</v>
      </c>
      <c r="P110" s="316">
        <v>0.15939</v>
      </c>
      <c r="Q110" s="316">
        <v>3.2770000000000001E-2</v>
      </c>
      <c r="R110" s="316">
        <v>0.12662000000000001</v>
      </c>
      <c r="T110" s="322" t="s">
        <v>476</v>
      </c>
      <c r="U110" s="316">
        <v>2.3560000000000001E-2</v>
      </c>
      <c r="V110" s="316">
        <v>9.35E-2</v>
      </c>
      <c r="W110" s="316">
        <v>0.34666999999999998</v>
      </c>
      <c r="X110" s="316">
        <v>0.1137</v>
      </c>
      <c r="Y110" s="316">
        <v>1.46E-2</v>
      </c>
      <c r="Z110" s="316">
        <v>9.9099999999999994E-2</v>
      </c>
    </row>
    <row r="111" spans="2:26" s="144" customFormat="1">
      <c r="B111" s="807" t="s">
        <v>2422</v>
      </c>
      <c r="C111" s="809">
        <v>2.0389999999999998E-2</v>
      </c>
      <c r="D111" s="809">
        <v>0.33451999999999998</v>
      </c>
      <c r="E111" s="809">
        <v>0.23197000000000001</v>
      </c>
      <c r="F111" s="809">
        <v>0.24515999999999999</v>
      </c>
      <c r="G111" s="809">
        <v>2.9870000000000001E-2</v>
      </c>
      <c r="H111" s="809">
        <v>0.21529000000000001</v>
      </c>
      <c r="J111" s="143"/>
      <c r="L111" s="315" t="s">
        <v>1494</v>
      </c>
      <c r="M111" s="316">
        <v>1.942E-2</v>
      </c>
      <c r="N111" s="316">
        <v>0.19661999999999999</v>
      </c>
      <c r="O111" s="316">
        <v>0.38540000000000002</v>
      </c>
      <c r="P111" s="316">
        <v>0.16078000000000001</v>
      </c>
      <c r="Q111" s="316">
        <v>3.3669999999999999E-2</v>
      </c>
      <c r="R111" s="316">
        <v>0.12711</v>
      </c>
      <c r="T111" s="322" t="s">
        <v>495</v>
      </c>
      <c r="U111" s="316">
        <v>2.4799999999999999E-2</v>
      </c>
      <c r="V111" s="316">
        <v>9.1389999999999999E-2</v>
      </c>
      <c r="W111" s="316">
        <v>0.34823999999999999</v>
      </c>
      <c r="X111" s="316">
        <v>0.11477999999999999</v>
      </c>
      <c r="Y111" s="316">
        <v>1.295E-2</v>
      </c>
      <c r="Z111" s="316">
        <v>0.10183</v>
      </c>
    </row>
    <row r="112" spans="2:26" s="144" customFormat="1">
      <c r="B112" s="807" t="s">
        <v>2423</v>
      </c>
      <c r="C112" s="809">
        <v>2.018E-2</v>
      </c>
      <c r="D112" s="809">
        <v>0.33485999999999999</v>
      </c>
      <c r="E112" s="809">
        <v>0.23200000000000001</v>
      </c>
      <c r="F112" s="809">
        <v>0.24479999999999999</v>
      </c>
      <c r="G112" s="809">
        <v>3.032E-2</v>
      </c>
      <c r="H112" s="809">
        <v>0.21448</v>
      </c>
      <c r="J112" s="143"/>
      <c r="L112" s="315" t="s">
        <v>1499</v>
      </c>
      <c r="M112" s="316">
        <v>1.9900000000000001E-2</v>
      </c>
      <c r="N112" s="316">
        <v>0.17321</v>
      </c>
      <c r="O112" s="316">
        <v>0.40726000000000001</v>
      </c>
      <c r="P112" s="316">
        <v>0.14827000000000001</v>
      </c>
      <c r="Q112" s="316">
        <v>3.3180000000000001E-2</v>
      </c>
      <c r="R112" s="316">
        <v>0.11509</v>
      </c>
      <c r="T112" s="322" t="s">
        <v>516</v>
      </c>
      <c r="U112" s="316">
        <v>2.419E-2</v>
      </c>
      <c r="V112" s="316">
        <v>9.2100000000000001E-2</v>
      </c>
      <c r="W112" s="316">
        <v>0.34145999999999999</v>
      </c>
      <c r="X112" s="316">
        <v>0.11344</v>
      </c>
      <c r="Y112" s="316">
        <v>1.3849999999999999E-2</v>
      </c>
      <c r="Z112" s="316">
        <v>9.9589999999999998E-2</v>
      </c>
    </row>
    <row r="113" spans="2:26" s="144" customFormat="1">
      <c r="B113" s="807" t="s">
        <v>2424</v>
      </c>
      <c r="C113" s="809">
        <v>2.0039999999999999E-2</v>
      </c>
      <c r="D113" s="809">
        <v>0.33576</v>
      </c>
      <c r="E113" s="809">
        <v>0.23163</v>
      </c>
      <c r="F113" s="809">
        <v>0.24467</v>
      </c>
      <c r="G113" s="809">
        <v>3.0470000000000001E-2</v>
      </c>
      <c r="H113" s="809">
        <v>0.2142</v>
      </c>
      <c r="J113" s="143"/>
      <c r="L113" s="315" t="s">
        <v>1504</v>
      </c>
      <c r="M113" s="316">
        <v>1.975E-2</v>
      </c>
      <c r="N113" s="316">
        <v>0.17765</v>
      </c>
      <c r="O113" s="316">
        <v>0.40643000000000001</v>
      </c>
      <c r="P113" s="316">
        <v>0.14928</v>
      </c>
      <c r="Q113" s="316">
        <v>3.2899999999999999E-2</v>
      </c>
      <c r="R113" s="316">
        <v>0.11638</v>
      </c>
      <c r="T113" s="322" t="s">
        <v>539</v>
      </c>
      <c r="U113" s="316">
        <v>2.2890000000000001E-2</v>
      </c>
      <c r="V113" s="316">
        <v>9.5680000000000001E-2</v>
      </c>
      <c r="W113" s="316">
        <v>0.33461999999999997</v>
      </c>
      <c r="X113" s="316">
        <v>0.11234</v>
      </c>
      <c r="Y113" s="316">
        <v>1.5949999999999999E-2</v>
      </c>
      <c r="Z113" s="316">
        <v>9.6390000000000003E-2</v>
      </c>
    </row>
    <row r="114" spans="2:26" s="144" customFormat="1">
      <c r="B114" s="807" t="s">
        <v>2425</v>
      </c>
      <c r="C114" s="809">
        <v>1.9390000000000001E-2</v>
      </c>
      <c r="D114" s="809">
        <v>0.33728999999999998</v>
      </c>
      <c r="E114" s="809">
        <v>0.23171</v>
      </c>
      <c r="F114" s="809">
        <v>0.24334</v>
      </c>
      <c r="G114" s="809">
        <v>3.1199999999999999E-2</v>
      </c>
      <c r="H114" s="809">
        <v>0.21214</v>
      </c>
      <c r="J114" s="143"/>
      <c r="L114" s="315" t="s">
        <v>1509</v>
      </c>
      <c r="M114" s="316">
        <v>2.0240000000000001E-2</v>
      </c>
      <c r="N114" s="316">
        <v>0.17902000000000001</v>
      </c>
      <c r="O114" s="316">
        <v>0.40551999999999999</v>
      </c>
      <c r="P114" s="316">
        <v>0.14829000000000001</v>
      </c>
      <c r="Q114" s="316">
        <v>3.2919999999999998E-2</v>
      </c>
      <c r="R114" s="316">
        <v>0.11537</v>
      </c>
      <c r="T114" s="322" t="s">
        <v>558</v>
      </c>
      <c r="U114" s="316">
        <v>2.4119999999999999E-2</v>
      </c>
      <c r="V114" s="316">
        <v>9.8479999999999998E-2</v>
      </c>
      <c r="W114" s="316">
        <v>0.32158999999999999</v>
      </c>
      <c r="X114" s="316">
        <v>0.11620999999999999</v>
      </c>
      <c r="Y114" s="316">
        <v>1.669E-2</v>
      </c>
      <c r="Z114" s="316">
        <v>9.9519999999999997E-2</v>
      </c>
    </row>
    <row r="115" spans="2:26" s="144" customFormat="1">
      <c r="B115" s="807" t="s">
        <v>2426</v>
      </c>
      <c r="C115" s="809">
        <v>1.9259999999999999E-2</v>
      </c>
      <c r="D115" s="809">
        <v>0.34053</v>
      </c>
      <c r="E115" s="809">
        <v>0.23171</v>
      </c>
      <c r="F115" s="809">
        <v>0.24396999999999999</v>
      </c>
      <c r="G115" s="809">
        <v>3.125E-2</v>
      </c>
      <c r="H115" s="809">
        <v>0.21271999999999999</v>
      </c>
      <c r="J115" s="143"/>
      <c r="L115" s="315" t="s">
        <v>1514</v>
      </c>
      <c r="M115" s="316">
        <v>2.0500000000000001E-2</v>
      </c>
      <c r="N115" s="316">
        <v>0.15096999999999999</v>
      </c>
      <c r="O115" s="316">
        <v>0.40809000000000001</v>
      </c>
      <c r="P115" s="316">
        <v>0.13591</v>
      </c>
      <c r="Q115" s="316">
        <v>3.3599999999999998E-2</v>
      </c>
      <c r="R115" s="316">
        <v>0.10231</v>
      </c>
      <c r="T115" s="392"/>
      <c r="U115" s="391"/>
      <c r="V115" s="391"/>
      <c r="W115" s="391"/>
      <c r="X115" s="391"/>
      <c r="Y115" s="391"/>
      <c r="Z115" s="391"/>
    </row>
    <row r="116" spans="2:26" s="144" customFormat="1">
      <c r="B116" s="807" t="s">
        <v>2427</v>
      </c>
      <c r="C116" s="809">
        <v>1.924E-2</v>
      </c>
      <c r="D116" s="809">
        <v>0.33855000000000002</v>
      </c>
      <c r="E116" s="809">
        <v>0.23188</v>
      </c>
      <c r="F116" s="809">
        <v>0.24321000000000001</v>
      </c>
      <c r="G116" s="809">
        <v>3.0880000000000001E-2</v>
      </c>
      <c r="H116" s="809">
        <v>0.21232999999999999</v>
      </c>
      <c r="J116" s="143"/>
      <c r="L116" s="315" t="s">
        <v>1519</v>
      </c>
      <c r="M116" s="316">
        <v>2.1590000000000002E-2</v>
      </c>
      <c r="N116" s="316">
        <v>0.13052</v>
      </c>
      <c r="O116" s="316">
        <v>0.41014</v>
      </c>
      <c r="P116" s="316">
        <v>0.12919</v>
      </c>
      <c r="Q116" s="316">
        <v>3.2219999999999999E-2</v>
      </c>
      <c r="R116" s="316">
        <v>9.6970000000000001E-2</v>
      </c>
      <c r="T116" s="392"/>
      <c r="U116" s="391"/>
      <c r="V116" s="391"/>
      <c r="W116" s="391"/>
      <c r="X116" s="391"/>
      <c r="Y116" s="391"/>
      <c r="Z116" s="391"/>
    </row>
    <row r="117" spans="2:26" s="144" customFormat="1">
      <c r="B117" s="807" t="s">
        <v>2428</v>
      </c>
      <c r="C117" s="809">
        <v>1.933E-2</v>
      </c>
      <c r="D117" s="809">
        <v>0.33740999999999999</v>
      </c>
      <c r="E117" s="809">
        <v>0.23188</v>
      </c>
      <c r="F117" s="809">
        <v>0.24332000000000001</v>
      </c>
      <c r="G117" s="809">
        <v>3.0720000000000001E-2</v>
      </c>
      <c r="H117" s="809">
        <v>0.21260000000000001</v>
      </c>
      <c r="J117" s="143"/>
      <c r="L117" s="315" t="s">
        <v>1524</v>
      </c>
      <c r="M117" s="316">
        <v>2.1899999999999999E-2</v>
      </c>
      <c r="N117" s="316">
        <v>0.12977</v>
      </c>
      <c r="O117" s="316">
        <v>0.38569999999999999</v>
      </c>
      <c r="P117" s="316">
        <v>0.12881999999999999</v>
      </c>
      <c r="Q117" s="316">
        <v>3.4049999999999997E-2</v>
      </c>
      <c r="R117" s="316">
        <v>9.4769999999999993E-2</v>
      </c>
      <c r="T117" s="392"/>
      <c r="U117" s="391"/>
      <c r="V117" s="391"/>
      <c r="W117" s="391"/>
      <c r="X117" s="391"/>
      <c r="Y117" s="391"/>
      <c r="Z117" s="391"/>
    </row>
    <row r="118" spans="2:26" s="144" customFormat="1">
      <c r="B118" s="807" t="s">
        <v>2429</v>
      </c>
      <c r="C118" s="809">
        <v>1.9060000000000001E-2</v>
      </c>
      <c r="D118" s="809">
        <v>0.34009</v>
      </c>
      <c r="E118" s="809">
        <v>0.23178000000000001</v>
      </c>
      <c r="F118" s="809">
        <v>0.24293000000000001</v>
      </c>
      <c r="G118" s="809">
        <v>3.0499999999999999E-2</v>
      </c>
      <c r="H118" s="809">
        <v>0.21243000000000001</v>
      </c>
      <c r="J118" s="143"/>
      <c r="L118" s="315" t="s">
        <v>1529</v>
      </c>
      <c r="M118" s="316">
        <v>2.2030000000000001E-2</v>
      </c>
      <c r="N118" s="316">
        <v>0.12559000000000001</v>
      </c>
      <c r="O118" s="316">
        <v>0.37415999999999999</v>
      </c>
      <c r="P118" s="316">
        <v>0.12767999999999999</v>
      </c>
      <c r="Q118" s="316">
        <v>3.5819999999999998E-2</v>
      </c>
      <c r="R118" s="316">
        <v>9.1859999999999997E-2</v>
      </c>
      <c r="T118" s="392"/>
      <c r="U118" s="391"/>
      <c r="V118" s="391"/>
      <c r="W118" s="391"/>
      <c r="X118" s="391"/>
      <c r="Y118" s="391"/>
      <c r="Z118" s="391"/>
    </row>
    <row r="119" spans="2:26" s="144" customFormat="1">
      <c r="B119" s="807" t="s">
        <v>2430</v>
      </c>
      <c r="C119" s="809">
        <v>1.822E-2</v>
      </c>
      <c r="D119" s="809">
        <v>0.33571000000000001</v>
      </c>
      <c r="E119" s="809">
        <v>0.2316</v>
      </c>
      <c r="F119" s="809">
        <v>0.23951</v>
      </c>
      <c r="G119" s="809">
        <v>3.065E-2</v>
      </c>
      <c r="H119" s="809">
        <v>0.20885999999999999</v>
      </c>
      <c r="J119" s="143"/>
      <c r="L119" s="315" t="s">
        <v>1534</v>
      </c>
      <c r="M119" s="316">
        <v>2.1649999999999999E-2</v>
      </c>
      <c r="N119" s="316">
        <v>0.12673000000000001</v>
      </c>
      <c r="O119" s="316">
        <v>0.36355999999999999</v>
      </c>
      <c r="P119" s="316">
        <v>0.13097</v>
      </c>
      <c r="Q119" s="316">
        <v>3.7719999999999997E-2</v>
      </c>
      <c r="R119" s="316">
        <v>9.325E-2</v>
      </c>
      <c r="T119" s="392"/>
      <c r="U119" s="391"/>
      <c r="V119" s="391"/>
      <c r="W119" s="391"/>
      <c r="X119" s="391"/>
      <c r="Y119" s="391"/>
      <c r="Z119" s="391"/>
    </row>
    <row r="120" spans="2:26" s="144" customFormat="1">
      <c r="B120" s="807" t="s">
        <v>2431</v>
      </c>
      <c r="C120" s="809">
        <v>1.8159999999999999E-2</v>
      </c>
      <c r="D120" s="809">
        <v>0.33678999999999998</v>
      </c>
      <c r="E120" s="809">
        <v>0.23150000000000001</v>
      </c>
      <c r="F120" s="809">
        <v>0.2399</v>
      </c>
      <c r="G120" s="809">
        <v>2.9749999999999999E-2</v>
      </c>
      <c r="H120" s="809">
        <v>0.21015</v>
      </c>
      <c r="J120" s="143"/>
      <c r="L120" s="315" t="s">
        <v>1538</v>
      </c>
      <c r="M120" s="316">
        <v>2.1669999999999998E-2</v>
      </c>
      <c r="N120" s="316">
        <v>0.12687000000000001</v>
      </c>
      <c r="O120" s="316">
        <v>0.35975000000000001</v>
      </c>
      <c r="P120" s="316">
        <v>0.1333</v>
      </c>
      <c r="Q120" s="316">
        <v>3.5200000000000002E-2</v>
      </c>
      <c r="R120" s="316">
        <v>9.8100000000000007E-2</v>
      </c>
      <c r="T120" s="392"/>
      <c r="U120" s="391"/>
      <c r="V120" s="391"/>
      <c r="W120" s="391"/>
      <c r="X120" s="391"/>
      <c r="Y120" s="391"/>
      <c r="Z120" s="391"/>
    </row>
    <row r="121" spans="2:26" s="144" customFormat="1">
      <c r="B121" s="807" t="s">
        <v>2432</v>
      </c>
      <c r="C121" s="809">
        <v>1.8149999999999999E-2</v>
      </c>
      <c r="D121" s="809">
        <v>0.33905000000000002</v>
      </c>
      <c r="E121" s="809">
        <v>0.23161000000000001</v>
      </c>
      <c r="F121" s="809">
        <v>0.24082000000000001</v>
      </c>
      <c r="G121" s="809">
        <v>3.005E-2</v>
      </c>
      <c r="H121" s="809">
        <v>0.21077000000000001</v>
      </c>
      <c r="J121" s="143"/>
      <c r="L121" s="315" t="s">
        <v>1543</v>
      </c>
      <c r="M121" s="316">
        <v>2.086E-2</v>
      </c>
      <c r="N121" s="316">
        <v>0.12612000000000001</v>
      </c>
      <c r="O121" s="316">
        <v>0.35644999999999999</v>
      </c>
      <c r="P121" s="316">
        <v>0.13073000000000001</v>
      </c>
      <c r="Q121" s="316">
        <v>3.619E-2</v>
      </c>
      <c r="R121" s="316">
        <v>9.4539999999999999E-2</v>
      </c>
      <c r="T121" s="392"/>
      <c r="U121" s="391"/>
      <c r="V121" s="391"/>
      <c r="W121" s="391"/>
      <c r="X121" s="391"/>
      <c r="Y121" s="391"/>
      <c r="Z121" s="391"/>
    </row>
    <row r="122" spans="2:26" s="144" customFormat="1">
      <c r="B122" s="807" t="s">
        <v>2433</v>
      </c>
      <c r="C122" s="809">
        <v>1.813E-2</v>
      </c>
      <c r="D122" s="809">
        <v>0.34209000000000001</v>
      </c>
      <c r="E122" s="809">
        <v>0.23161000000000001</v>
      </c>
      <c r="F122" s="809">
        <v>0.24185999999999999</v>
      </c>
      <c r="G122" s="809">
        <v>2.9819999999999999E-2</v>
      </c>
      <c r="H122" s="809">
        <v>0.21204000000000001</v>
      </c>
      <c r="J122" s="143"/>
      <c r="L122" s="315" t="s">
        <v>1548</v>
      </c>
      <c r="M122" s="316">
        <v>2.019E-2</v>
      </c>
      <c r="N122" s="316">
        <v>0.13888</v>
      </c>
      <c r="O122" s="316">
        <v>0.35493999999999998</v>
      </c>
      <c r="P122" s="316">
        <v>0.13838</v>
      </c>
      <c r="Q122" s="316">
        <v>3.3550000000000003E-2</v>
      </c>
      <c r="R122" s="316">
        <v>0.10483000000000001</v>
      </c>
      <c r="T122" s="392"/>
      <c r="U122" s="391"/>
      <c r="V122" s="391"/>
      <c r="W122" s="391"/>
      <c r="X122" s="391"/>
      <c r="Y122" s="391"/>
      <c r="Z122" s="391"/>
    </row>
    <row r="123" spans="2:26" s="144" customFormat="1">
      <c r="B123" s="807" t="s">
        <v>2434</v>
      </c>
      <c r="C123" s="809">
        <v>1.8180000000000002E-2</v>
      </c>
      <c r="D123" s="809">
        <v>0.34262999999999999</v>
      </c>
      <c r="E123" s="809">
        <v>0.23177</v>
      </c>
      <c r="F123" s="809">
        <v>0.24234</v>
      </c>
      <c r="G123" s="809">
        <v>2.997E-2</v>
      </c>
      <c r="H123" s="809">
        <v>0.21237</v>
      </c>
      <c r="J123" s="143"/>
      <c r="L123" s="315" t="s">
        <v>1553</v>
      </c>
      <c r="M123" s="316">
        <v>1.7010000000000001E-2</v>
      </c>
      <c r="N123" s="316">
        <v>0.14840999999999999</v>
      </c>
      <c r="O123" s="316">
        <v>0.34387000000000001</v>
      </c>
      <c r="P123" s="316">
        <v>0.14162</v>
      </c>
      <c r="Q123" s="316">
        <v>3.1550000000000002E-2</v>
      </c>
      <c r="R123" s="316">
        <v>0.11007</v>
      </c>
      <c r="T123" s="392"/>
      <c r="U123" s="391"/>
      <c r="V123" s="391"/>
      <c r="W123" s="391"/>
      <c r="X123" s="391"/>
      <c r="Y123" s="391"/>
      <c r="Z123" s="391"/>
    </row>
    <row r="124" spans="2:26" s="144" customFormat="1">
      <c r="B124" s="807" t="s">
        <v>2435</v>
      </c>
      <c r="C124" s="809">
        <v>1.8239999999999999E-2</v>
      </c>
      <c r="D124" s="809">
        <v>0.34522000000000003</v>
      </c>
      <c r="E124" s="809">
        <v>0.23200999999999999</v>
      </c>
      <c r="F124" s="809">
        <v>0.24371999999999999</v>
      </c>
      <c r="G124" s="809">
        <v>0.03</v>
      </c>
      <c r="H124" s="809">
        <v>0.21371999999999999</v>
      </c>
      <c r="J124" s="143"/>
      <c r="L124" s="315" t="s">
        <v>1558</v>
      </c>
      <c r="M124" s="316">
        <v>1.9879999999999998E-2</v>
      </c>
      <c r="N124" s="316">
        <v>0.14828</v>
      </c>
      <c r="O124" s="316">
        <v>0.28825000000000001</v>
      </c>
      <c r="P124" s="316">
        <v>0.14072999999999999</v>
      </c>
      <c r="Q124" s="316">
        <v>3.2870000000000003E-2</v>
      </c>
      <c r="R124" s="316">
        <v>0.10786</v>
      </c>
      <c r="T124" s="392"/>
      <c r="U124" s="391"/>
      <c r="V124" s="391"/>
      <c r="W124" s="391"/>
      <c r="X124" s="391"/>
      <c r="Y124" s="391"/>
      <c r="Z124" s="391"/>
    </row>
    <row r="125" spans="2:26" s="144" customFormat="1">
      <c r="B125" s="807" t="s">
        <v>2436</v>
      </c>
      <c r="C125" s="809">
        <v>1.8409999999999999E-2</v>
      </c>
      <c r="D125" s="809">
        <v>0.34427000000000002</v>
      </c>
      <c r="E125" s="809">
        <v>0.23247999999999999</v>
      </c>
      <c r="F125" s="809">
        <v>0.24385999999999999</v>
      </c>
      <c r="G125" s="809">
        <v>2.9850000000000002E-2</v>
      </c>
      <c r="H125" s="809">
        <v>0.21401000000000001</v>
      </c>
      <c r="J125" s="143"/>
      <c r="L125" s="315" t="s">
        <v>1561</v>
      </c>
      <c r="M125" s="316">
        <v>2.0469999999999999E-2</v>
      </c>
      <c r="N125" s="316">
        <v>0.15976000000000001</v>
      </c>
      <c r="O125" s="316">
        <v>0.28908</v>
      </c>
      <c r="P125" s="316">
        <v>0.14557999999999999</v>
      </c>
      <c r="Q125" s="316">
        <v>3.2719999999999999E-2</v>
      </c>
      <c r="R125" s="316">
        <v>0.11286</v>
      </c>
      <c r="T125" s="392"/>
      <c r="U125" s="391"/>
      <c r="V125" s="391"/>
      <c r="W125" s="391"/>
      <c r="X125" s="391"/>
      <c r="Y125" s="391"/>
      <c r="Z125" s="391"/>
    </row>
    <row r="126" spans="2:26" s="144" customFormat="1">
      <c r="B126" s="807" t="s">
        <v>2437</v>
      </c>
      <c r="C126" s="809">
        <v>1.8329999999999999E-2</v>
      </c>
      <c r="D126" s="809">
        <v>0.34933999999999998</v>
      </c>
      <c r="E126" s="809">
        <v>0.23229</v>
      </c>
      <c r="F126" s="809">
        <v>0.24357000000000001</v>
      </c>
      <c r="G126" s="809">
        <v>2.9749999999999999E-2</v>
      </c>
      <c r="H126" s="809">
        <v>0.21382000000000001</v>
      </c>
      <c r="J126" s="143"/>
      <c r="L126" s="315" t="s">
        <v>1566</v>
      </c>
      <c r="M126" s="316">
        <v>2.0480000000000002E-2</v>
      </c>
      <c r="N126" s="316">
        <v>0.15859999999999999</v>
      </c>
      <c r="O126" s="316">
        <v>0.28634999999999999</v>
      </c>
      <c r="P126" s="316">
        <v>0.14537</v>
      </c>
      <c r="Q126" s="316">
        <v>3.295E-2</v>
      </c>
      <c r="R126" s="316">
        <v>0.11242000000000001</v>
      </c>
      <c r="T126" s="392"/>
      <c r="U126" s="391"/>
      <c r="V126" s="391"/>
      <c r="W126" s="391"/>
      <c r="X126" s="391"/>
      <c r="Y126" s="391"/>
      <c r="Z126" s="391"/>
    </row>
    <row r="127" spans="2:26" s="144" customFormat="1">
      <c r="B127" s="807" t="s">
        <v>2438</v>
      </c>
      <c r="C127" s="809">
        <v>1.874E-2</v>
      </c>
      <c r="D127" s="809">
        <v>0.29741000000000001</v>
      </c>
      <c r="E127" s="809">
        <v>0.23329</v>
      </c>
      <c r="F127" s="809">
        <v>0.22259999999999999</v>
      </c>
      <c r="G127" s="809">
        <v>2.9399999999999999E-2</v>
      </c>
      <c r="H127" s="809">
        <v>0.19320000000000001</v>
      </c>
      <c r="J127" s="143"/>
      <c r="L127" s="315" t="s">
        <v>1571</v>
      </c>
      <c r="M127" s="316">
        <v>2.1139999999999999E-2</v>
      </c>
      <c r="N127" s="316">
        <v>0.12028999999999999</v>
      </c>
      <c r="O127" s="316">
        <v>0.27271000000000001</v>
      </c>
      <c r="P127" s="316">
        <v>0.16631000000000001</v>
      </c>
      <c r="Q127" s="316">
        <v>3.5749999999999997E-2</v>
      </c>
      <c r="R127" s="316">
        <v>0.13056000000000001</v>
      </c>
      <c r="T127" s="392"/>
      <c r="U127" s="391"/>
      <c r="V127" s="391"/>
      <c r="W127" s="391"/>
      <c r="X127" s="391"/>
      <c r="Y127" s="391"/>
      <c r="Z127" s="391"/>
    </row>
    <row r="128" spans="2:26" s="144" customFormat="1">
      <c r="B128" s="807" t="s">
        <v>2439</v>
      </c>
      <c r="C128" s="809">
        <v>1.89E-2</v>
      </c>
      <c r="D128" s="809">
        <v>0.29654999999999998</v>
      </c>
      <c r="E128" s="809">
        <v>0.23327999999999999</v>
      </c>
      <c r="F128" s="809">
        <v>0.22289</v>
      </c>
      <c r="G128" s="809">
        <v>2.9749999999999999E-2</v>
      </c>
      <c r="H128" s="809">
        <v>0.19314000000000001</v>
      </c>
      <c r="J128" s="143"/>
      <c r="L128" s="315" t="s">
        <v>902</v>
      </c>
      <c r="M128" s="316">
        <v>2.2540000000000001E-2</v>
      </c>
      <c r="N128" s="316">
        <v>0.26235000000000003</v>
      </c>
      <c r="O128" s="316">
        <v>0.21998000000000001</v>
      </c>
      <c r="P128" s="316">
        <v>0.19102</v>
      </c>
      <c r="Q128" s="316">
        <v>3.7350000000000001E-2</v>
      </c>
      <c r="R128" s="316">
        <v>0.15367</v>
      </c>
      <c r="T128" s="392"/>
      <c r="U128" s="391"/>
      <c r="V128" s="391"/>
      <c r="W128" s="391"/>
      <c r="X128" s="391"/>
      <c r="Y128" s="391"/>
      <c r="Z128" s="391"/>
    </row>
    <row r="129" spans="2:18" s="144" customFormat="1">
      <c r="B129" s="807" t="s">
        <v>2440</v>
      </c>
      <c r="C129" s="809">
        <v>1.9029999999999998E-2</v>
      </c>
      <c r="D129" s="809">
        <v>0.28489999999999999</v>
      </c>
      <c r="E129" s="809">
        <v>0.23413</v>
      </c>
      <c r="F129" s="809">
        <v>0.22359000000000001</v>
      </c>
      <c r="G129" s="809">
        <v>3.0020000000000002E-2</v>
      </c>
      <c r="H129" s="809">
        <v>0.19356999999999999</v>
      </c>
      <c r="J129" s="143"/>
      <c r="L129" s="315" t="s">
        <v>906</v>
      </c>
      <c r="M129" s="316">
        <v>2.1129999999999999E-2</v>
      </c>
      <c r="N129" s="316">
        <v>0.25601000000000002</v>
      </c>
      <c r="O129" s="316">
        <v>0.21893000000000001</v>
      </c>
      <c r="P129" s="316">
        <v>0.18540999999999999</v>
      </c>
      <c r="Q129" s="316">
        <v>3.551E-2</v>
      </c>
      <c r="R129" s="316">
        <v>0.14990000000000001</v>
      </c>
    </row>
    <row r="130" spans="2:18" s="144" customFormat="1">
      <c r="B130" s="807" t="s">
        <v>2441</v>
      </c>
      <c r="C130" s="809">
        <v>1.9300000000000001E-2</v>
      </c>
      <c r="D130" s="809">
        <v>0.32657000000000003</v>
      </c>
      <c r="E130" s="809">
        <v>0.23319999999999999</v>
      </c>
      <c r="F130" s="809">
        <v>0.23537</v>
      </c>
      <c r="G130" s="809">
        <v>3.0120000000000001E-2</v>
      </c>
      <c r="H130" s="809">
        <v>0.20524999999999999</v>
      </c>
      <c r="J130" s="143"/>
      <c r="L130" s="315" t="s">
        <v>911</v>
      </c>
      <c r="M130" s="316">
        <v>2.07E-2</v>
      </c>
      <c r="N130" s="316">
        <v>0.25234000000000001</v>
      </c>
      <c r="O130" s="316">
        <v>0.21729999999999999</v>
      </c>
      <c r="P130" s="316">
        <v>0.18210000000000001</v>
      </c>
      <c r="Q130" s="316">
        <v>3.3500000000000002E-2</v>
      </c>
      <c r="R130" s="316">
        <v>0.14860000000000001</v>
      </c>
    </row>
    <row r="131" spans="2:18" s="144" customFormat="1">
      <c r="B131" s="807" t="s">
        <v>2442</v>
      </c>
      <c r="C131" s="809">
        <v>1.9480000000000001E-2</v>
      </c>
      <c r="D131" s="809">
        <v>0.32530999999999999</v>
      </c>
      <c r="E131" s="809">
        <v>0.23333000000000001</v>
      </c>
      <c r="F131" s="809">
        <v>0.23552999999999999</v>
      </c>
      <c r="G131" s="809">
        <v>0.03</v>
      </c>
      <c r="H131" s="809">
        <v>0.20552999999999999</v>
      </c>
      <c r="J131" s="143"/>
      <c r="L131" s="315" t="s">
        <v>916</v>
      </c>
      <c r="M131" s="316">
        <v>2.0449999999999999E-2</v>
      </c>
      <c r="N131" s="316">
        <v>0.25169000000000002</v>
      </c>
      <c r="O131" s="316">
        <v>0.21640000000000001</v>
      </c>
      <c r="P131" s="316">
        <v>0.18071999999999999</v>
      </c>
      <c r="Q131" s="316">
        <v>3.4799999999999998E-2</v>
      </c>
      <c r="R131" s="316">
        <v>0.14591999999999999</v>
      </c>
    </row>
    <row r="132" spans="2:18" s="144" customFormat="1">
      <c r="B132" s="807" t="s">
        <v>2443</v>
      </c>
      <c r="C132" s="809">
        <v>1.9380000000000001E-2</v>
      </c>
      <c r="D132" s="809">
        <v>0.32585999999999998</v>
      </c>
      <c r="E132" s="809">
        <v>0.23546</v>
      </c>
      <c r="F132" s="809">
        <v>0.23602999999999999</v>
      </c>
      <c r="G132" s="809">
        <v>3.0020000000000002E-2</v>
      </c>
      <c r="H132" s="809">
        <v>0.20601</v>
      </c>
      <c r="J132" s="143"/>
      <c r="L132" s="315" t="s">
        <v>921</v>
      </c>
      <c r="M132" s="316">
        <v>2.0039999999999999E-2</v>
      </c>
      <c r="N132" s="316">
        <v>0.25363999999999998</v>
      </c>
      <c r="O132" s="316">
        <v>0.21604000000000001</v>
      </c>
      <c r="P132" s="316">
        <v>0.18082999999999999</v>
      </c>
      <c r="Q132" s="316">
        <v>3.5749999999999997E-2</v>
      </c>
      <c r="R132" s="316">
        <v>0.14507999999999999</v>
      </c>
    </row>
    <row r="133" spans="2:18" s="144" customFormat="1">
      <c r="B133" s="807" t="s">
        <v>2444</v>
      </c>
      <c r="C133" s="809">
        <v>1.9560000000000001E-2</v>
      </c>
      <c r="D133" s="809">
        <v>0.32550000000000001</v>
      </c>
      <c r="E133" s="809">
        <v>0.23574000000000001</v>
      </c>
      <c r="F133" s="809">
        <v>0.23741999999999999</v>
      </c>
      <c r="G133" s="809">
        <v>2.997E-2</v>
      </c>
      <c r="H133" s="809">
        <v>0.20745</v>
      </c>
      <c r="J133" s="143"/>
      <c r="L133" s="315" t="s">
        <v>926</v>
      </c>
      <c r="M133" s="316">
        <v>2.0129999999999999E-2</v>
      </c>
      <c r="N133" s="316">
        <v>0.25197000000000003</v>
      </c>
      <c r="O133" s="316">
        <v>0.21898999999999999</v>
      </c>
      <c r="P133" s="316">
        <v>0.17924000000000001</v>
      </c>
      <c r="Q133" s="316">
        <v>3.6130000000000002E-2</v>
      </c>
      <c r="R133" s="316">
        <v>0.14310999999999999</v>
      </c>
    </row>
    <row r="134" spans="2:18" s="144" customFormat="1">
      <c r="B134" s="807" t="s">
        <v>2445</v>
      </c>
      <c r="C134" s="809">
        <v>2.0039999999999999E-2</v>
      </c>
      <c r="D134" s="809">
        <v>0.32590999999999998</v>
      </c>
      <c r="E134" s="809">
        <v>0.23472000000000001</v>
      </c>
      <c r="F134" s="809">
        <v>0.23932999999999999</v>
      </c>
      <c r="G134" s="809">
        <v>2.8920000000000001E-2</v>
      </c>
      <c r="H134" s="809">
        <v>0.21041000000000001</v>
      </c>
      <c r="J134" s="143"/>
      <c r="L134" s="315" t="s">
        <v>931</v>
      </c>
      <c r="M134" s="316">
        <v>2.001E-2</v>
      </c>
      <c r="N134" s="316">
        <v>0.25222</v>
      </c>
      <c r="O134" s="316">
        <v>0.21861</v>
      </c>
      <c r="P134" s="316">
        <v>0.17841000000000001</v>
      </c>
      <c r="Q134" s="316">
        <v>3.7960000000000001E-2</v>
      </c>
      <c r="R134" s="316">
        <v>0.14044999999999999</v>
      </c>
    </row>
    <row r="135" spans="2:18" s="144" customFormat="1">
      <c r="B135" s="807" t="s">
        <v>2446</v>
      </c>
      <c r="C135" s="809">
        <v>1.8460000000000001E-2</v>
      </c>
      <c r="D135" s="809">
        <v>0.32761000000000001</v>
      </c>
      <c r="E135" s="809">
        <v>0.23655999999999999</v>
      </c>
      <c r="F135" s="809">
        <v>0.23349</v>
      </c>
      <c r="G135" s="809">
        <v>2.9700000000000001E-2</v>
      </c>
      <c r="H135" s="809">
        <v>0.20379</v>
      </c>
      <c r="J135" s="143"/>
      <c r="L135" s="315" t="s">
        <v>936</v>
      </c>
      <c r="M135" s="316">
        <v>1.9650000000000001E-2</v>
      </c>
      <c r="N135" s="316">
        <v>0.25757000000000002</v>
      </c>
      <c r="O135" s="316">
        <v>0.22051000000000001</v>
      </c>
      <c r="P135" s="316">
        <v>0.17863000000000001</v>
      </c>
      <c r="Q135" s="316">
        <v>3.9E-2</v>
      </c>
      <c r="R135" s="316">
        <v>0.13963</v>
      </c>
    </row>
    <row r="136" spans="2:18" s="144" customFormat="1">
      <c r="B136" s="807" t="s">
        <v>2447</v>
      </c>
      <c r="C136" s="809">
        <v>1.772E-2</v>
      </c>
      <c r="D136" s="809">
        <v>0.33167000000000002</v>
      </c>
      <c r="E136" s="809">
        <v>0.23673</v>
      </c>
      <c r="F136" s="809">
        <v>0.23247000000000001</v>
      </c>
      <c r="G136" s="809">
        <v>3.0120000000000001E-2</v>
      </c>
      <c r="H136" s="809">
        <v>0.20235</v>
      </c>
      <c r="J136" s="143"/>
      <c r="L136" s="315" t="s">
        <v>941</v>
      </c>
      <c r="M136" s="316">
        <v>2.0639999999999999E-2</v>
      </c>
      <c r="N136" s="316">
        <v>0.25606000000000001</v>
      </c>
      <c r="O136" s="316">
        <v>0.22317000000000001</v>
      </c>
      <c r="P136" s="316">
        <v>0.18149999999999999</v>
      </c>
      <c r="Q136" s="316">
        <v>4.19E-2</v>
      </c>
      <c r="R136" s="316">
        <v>0.1396</v>
      </c>
    </row>
    <row r="137" spans="2:18" s="144" customFormat="1">
      <c r="B137" s="807" t="s">
        <v>2448</v>
      </c>
      <c r="C137" s="809">
        <v>1.7999999999999999E-2</v>
      </c>
      <c r="D137" s="809">
        <v>0.32927000000000001</v>
      </c>
      <c r="E137" s="809">
        <v>0.23746999999999999</v>
      </c>
      <c r="F137" s="809">
        <v>0.23227</v>
      </c>
      <c r="G137" s="809">
        <v>3.057E-2</v>
      </c>
      <c r="H137" s="809">
        <v>0.20169999999999999</v>
      </c>
      <c r="J137" s="143"/>
      <c r="L137" s="315" t="s">
        <v>946</v>
      </c>
      <c r="M137" s="316">
        <v>2.145E-2</v>
      </c>
      <c r="N137" s="316">
        <v>0.24107000000000001</v>
      </c>
      <c r="O137" s="316">
        <v>0.22109999999999999</v>
      </c>
      <c r="P137" s="316">
        <v>0.17724000000000001</v>
      </c>
      <c r="Q137" s="316">
        <v>4.1750000000000002E-2</v>
      </c>
      <c r="R137" s="316">
        <v>0.13549</v>
      </c>
    </row>
    <row r="138" spans="2:18" s="144" customFormat="1">
      <c r="B138" s="807" t="s">
        <v>2449</v>
      </c>
      <c r="C138" s="809">
        <v>1.8270000000000002E-2</v>
      </c>
      <c r="D138" s="809">
        <v>0.32607999999999998</v>
      </c>
      <c r="E138" s="809">
        <v>0.23909</v>
      </c>
      <c r="F138" s="809">
        <v>0.23144999999999999</v>
      </c>
      <c r="G138" s="809">
        <v>3.0550000000000001E-2</v>
      </c>
      <c r="H138" s="809">
        <v>0.2009</v>
      </c>
      <c r="J138" s="143"/>
      <c r="L138" s="315" t="s">
        <v>951</v>
      </c>
      <c r="M138" s="316">
        <v>2.2610000000000002E-2</v>
      </c>
      <c r="N138" s="316">
        <v>0.14842</v>
      </c>
      <c r="O138" s="316">
        <v>0.20746000000000001</v>
      </c>
      <c r="P138" s="316">
        <v>0.13391</v>
      </c>
      <c r="Q138" s="316">
        <v>4.6199999999999998E-2</v>
      </c>
      <c r="R138" s="316">
        <v>8.7709999999999996E-2</v>
      </c>
    </row>
    <row r="139" spans="2:18" s="144" customFormat="1">
      <c r="B139" s="807" t="s">
        <v>2450</v>
      </c>
      <c r="C139" s="809">
        <v>1.8100000000000002E-2</v>
      </c>
      <c r="D139" s="809">
        <v>0.32877000000000001</v>
      </c>
      <c r="E139" s="809">
        <v>0.23882999999999999</v>
      </c>
      <c r="F139" s="809">
        <v>0.23158999999999999</v>
      </c>
      <c r="G139" s="809">
        <v>3.0419999999999999E-2</v>
      </c>
      <c r="H139" s="809">
        <v>0.20116999999999999</v>
      </c>
      <c r="J139" s="143"/>
      <c r="L139" s="315" t="s">
        <v>956</v>
      </c>
      <c r="M139" s="316">
        <v>2.256E-2</v>
      </c>
      <c r="N139" s="316">
        <v>0.14044000000000001</v>
      </c>
      <c r="O139" s="316">
        <v>0.20713000000000001</v>
      </c>
      <c r="P139" s="316">
        <v>0.13094</v>
      </c>
      <c r="Q139" s="316">
        <v>4.1799999999999997E-2</v>
      </c>
      <c r="R139" s="316">
        <v>8.9139999999999997E-2</v>
      </c>
    </row>
    <row r="140" spans="2:18" s="144" customFormat="1">
      <c r="B140" s="807" t="s">
        <v>2451</v>
      </c>
      <c r="C140" s="809">
        <v>1.8319999999999999E-2</v>
      </c>
      <c r="D140" s="809">
        <v>0.32813999999999999</v>
      </c>
      <c r="E140" s="809">
        <v>0.23641000000000001</v>
      </c>
      <c r="F140" s="809">
        <v>0.23343</v>
      </c>
      <c r="G140" s="809">
        <v>3.1040000000000002E-2</v>
      </c>
      <c r="H140" s="809">
        <v>0.20238999999999999</v>
      </c>
      <c r="J140" s="143"/>
      <c r="L140" s="315" t="s">
        <v>960</v>
      </c>
      <c r="M140" s="316">
        <v>2.2440000000000002E-2</v>
      </c>
      <c r="N140" s="316">
        <v>0.14252000000000001</v>
      </c>
      <c r="O140" s="316">
        <v>0.20541999999999999</v>
      </c>
      <c r="P140" s="316">
        <v>0.13174</v>
      </c>
      <c r="Q140" s="316">
        <v>4.2099999999999999E-2</v>
      </c>
      <c r="R140" s="316">
        <v>8.9639999999999997E-2</v>
      </c>
    </row>
    <row r="141" spans="2:18" s="144" customFormat="1">
      <c r="B141" s="807" t="s">
        <v>2452</v>
      </c>
      <c r="C141" s="809">
        <v>1.8409999999999999E-2</v>
      </c>
      <c r="D141" s="809">
        <v>0.33448</v>
      </c>
      <c r="E141" s="809">
        <v>0.23783000000000001</v>
      </c>
      <c r="F141" s="809">
        <v>0.23610999999999999</v>
      </c>
      <c r="G141" s="809">
        <v>3.1220000000000001E-2</v>
      </c>
      <c r="H141" s="809">
        <v>0.20488999999999999</v>
      </c>
      <c r="J141" s="143"/>
      <c r="L141" s="315" t="s">
        <v>964</v>
      </c>
      <c r="M141" s="316">
        <v>2.315E-2</v>
      </c>
      <c r="N141" s="316">
        <v>0.14621999999999999</v>
      </c>
      <c r="O141" s="316">
        <v>0.20313999999999999</v>
      </c>
      <c r="P141" s="316">
        <v>0.13558000000000001</v>
      </c>
      <c r="Q141" s="316">
        <v>4.0820000000000002E-2</v>
      </c>
      <c r="R141" s="316">
        <v>9.4759999999999997E-2</v>
      </c>
    </row>
    <row r="142" spans="2:18" s="144" customFormat="1">
      <c r="B142" s="807" t="s">
        <v>2453</v>
      </c>
      <c r="C142" s="809">
        <v>1.8239999999999999E-2</v>
      </c>
      <c r="D142" s="809">
        <v>0.33367999999999998</v>
      </c>
      <c r="E142" s="809">
        <v>0.23752999999999999</v>
      </c>
      <c r="F142" s="809">
        <v>0.23394000000000001</v>
      </c>
      <c r="G142" s="809">
        <v>3.1320000000000001E-2</v>
      </c>
      <c r="H142" s="809">
        <v>0.20261999999999999</v>
      </c>
      <c r="J142" s="143"/>
      <c r="L142" s="315" t="s">
        <v>969</v>
      </c>
      <c r="M142" s="316">
        <v>2.1989999999999999E-2</v>
      </c>
      <c r="N142" s="316">
        <v>0.14631</v>
      </c>
      <c r="O142" s="316">
        <v>0.20272000000000001</v>
      </c>
      <c r="P142" s="316">
        <v>0.13252</v>
      </c>
      <c r="Q142" s="316">
        <v>4.1270000000000001E-2</v>
      </c>
      <c r="R142" s="316">
        <v>9.1249999999999998E-2</v>
      </c>
    </row>
    <row r="143" spans="2:18" s="144" customFormat="1">
      <c r="B143" s="807" t="s">
        <v>2454</v>
      </c>
      <c r="C143" s="809">
        <v>1.8180000000000002E-2</v>
      </c>
      <c r="D143" s="809">
        <v>0.33122000000000001</v>
      </c>
      <c r="E143" s="809">
        <v>0.23748</v>
      </c>
      <c r="F143" s="809">
        <v>0.23330000000000001</v>
      </c>
      <c r="G143" s="809">
        <v>3.1719999999999998E-2</v>
      </c>
      <c r="H143" s="809">
        <v>0.20158000000000001</v>
      </c>
      <c r="J143" s="143"/>
      <c r="L143" s="315" t="s">
        <v>974</v>
      </c>
      <c r="M143" s="316">
        <v>2.1100000000000001E-2</v>
      </c>
      <c r="N143" s="316">
        <v>0.14660000000000001</v>
      </c>
      <c r="O143" s="316">
        <v>0.20163</v>
      </c>
      <c r="P143" s="316">
        <v>0.13025</v>
      </c>
      <c r="Q143" s="316">
        <v>3.7699999999999997E-2</v>
      </c>
      <c r="R143" s="316">
        <v>9.2549999999999993E-2</v>
      </c>
    </row>
    <row r="144" spans="2:18" s="144" customFormat="1">
      <c r="B144" s="807" t="s">
        <v>2455</v>
      </c>
      <c r="C144" s="809">
        <v>1.823E-2</v>
      </c>
      <c r="D144" s="809">
        <v>0.33073000000000002</v>
      </c>
      <c r="E144" s="809">
        <v>0.23791000000000001</v>
      </c>
      <c r="F144" s="809">
        <v>0.23375000000000001</v>
      </c>
      <c r="G144" s="809">
        <v>3.143E-2</v>
      </c>
      <c r="H144" s="809">
        <v>0.20232</v>
      </c>
      <c r="J144" s="143"/>
      <c r="L144" s="315" t="s">
        <v>978</v>
      </c>
      <c r="M144" s="316">
        <v>2.129E-2</v>
      </c>
      <c r="N144" s="316">
        <v>0.14746999999999999</v>
      </c>
      <c r="O144" s="316">
        <v>0.20147999999999999</v>
      </c>
      <c r="P144" s="316">
        <v>0.13150000000000001</v>
      </c>
      <c r="Q144" s="316">
        <v>3.6200000000000003E-2</v>
      </c>
      <c r="R144" s="316">
        <v>9.5299999999999996E-2</v>
      </c>
    </row>
    <row r="145" spans="2:18" s="144" customFormat="1">
      <c r="B145" s="807" t="s">
        <v>2456</v>
      </c>
      <c r="C145" s="809">
        <v>1.83E-2</v>
      </c>
      <c r="D145" s="809">
        <v>0.33356999999999998</v>
      </c>
      <c r="E145" s="809">
        <v>0.24196999999999999</v>
      </c>
      <c r="F145" s="809">
        <v>0.23469999999999999</v>
      </c>
      <c r="G145" s="809">
        <v>3.1519999999999999E-2</v>
      </c>
      <c r="H145" s="809">
        <v>0.20318</v>
      </c>
      <c r="J145" s="143"/>
      <c r="L145" s="315" t="s">
        <v>982</v>
      </c>
      <c r="M145" s="316">
        <v>2.112E-2</v>
      </c>
      <c r="N145" s="316">
        <v>0.14552000000000001</v>
      </c>
      <c r="O145" s="316">
        <v>0.20211000000000001</v>
      </c>
      <c r="P145" s="316">
        <v>0.12989000000000001</v>
      </c>
      <c r="Q145" s="316">
        <v>3.73E-2</v>
      </c>
      <c r="R145" s="316">
        <v>9.2590000000000006E-2</v>
      </c>
    </row>
    <row r="146" spans="2:18" s="144" customFormat="1">
      <c r="B146" s="807" t="s">
        <v>2457</v>
      </c>
      <c r="C146" s="809">
        <v>1.8120000000000001E-2</v>
      </c>
      <c r="D146" s="809">
        <v>0.33639999999999998</v>
      </c>
      <c r="E146" s="809">
        <v>0.24257000000000001</v>
      </c>
      <c r="F146" s="809">
        <v>0.23491000000000001</v>
      </c>
      <c r="G146" s="809">
        <v>3.1350000000000003E-2</v>
      </c>
      <c r="H146" s="809">
        <v>0.20355999999999999</v>
      </c>
      <c r="J146" s="143"/>
      <c r="L146" s="315" t="s">
        <v>987</v>
      </c>
      <c r="M146" s="316">
        <v>2.0480000000000002E-2</v>
      </c>
      <c r="N146" s="316">
        <v>0.14393</v>
      </c>
      <c r="O146" s="316">
        <v>0.20175999999999999</v>
      </c>
      <c r="P146" s="316">
        <v>0.12805</v>
      </c>
      <c r="Q146" s="316">
        <v>3.6209999999999999E-2</v>
      </c>
      <c r="R146" s="316">
        <v>9.1840000000000005E-2</v>
      </c>
    </row>
    <row r="147" spans="2:18" s="144" customFormat="1">
      <c r="B147" s="807" t="s">
        <v>2458</v>
      </c>
      <c r="C147" s="809">
        <v>1.7999999999999999E-2</v>
      </c>
      <c r="D147" s="809">
        <v>0.33560000000000001</v>
      </c>
      <c r="E147" s="809">
        <v>0.24248</v>
      </c>
      <c r="F147" s="809">
        <v>0.23421</v>
      </c>
      <c r="G147" s="809">
        <v>3.1399999999999997E-2</v>
      </c>
      <c r="H147" s="809">
        <v>0.20280999999999999</v>
      </c>
      <c r="J147" s="143"/>
      <c r="L147" s="315" t="s">
        <v>992</v>
      </c>
      <c r="M147" s="316">
        <v>2.0389999999999998E-2</v>
      </c>
      <c r="N147" s="316">
        <v>0.14645</v>
      </c>
      <c r="O147" s="316">
        <v>0.20157</v>
      </c>
      <c r="P147" s="316">
        <v>0.12790000000000001</v>
      </c>
      <c r="Q147" s="316">
        <v>3.3020000000000001E-2</v>
      </c>
      <c r="R147" s="316">
        <v>9.4880000000000006E-2</v>
      </c>
    </row>
    <row r="148" spans="2:18" s="144" customFormat="1">
      <c r="B148" s="807" t="s">
        <v>2459</v>
      </c>
      <c r="C148" s="809">
        <v>1.7819999999999999E-2</v>
      </c>
      <c r="D148" s="809">
        <v>0.33613999999999999</v>
      </c>
      <c r="E148" s="809">
        <v>0.24165</v>
      </c>
      <c r="F148" s="809">
        <v>0.23372000000000001</v>
      </c>
      <c r="G148" s="809">
        <v>3.1370000000000002E-2</v>
      </c>
      <c r="H148" s="809">
        <v>0.20235</v>
      </c>
      <c r="J148" s="143"/>
      <c r="L148" s="315" t="s">
        <v>996</v>
      </c>
      <c r="M148" s="316">
        <v>2.0080000000000001E-2</v>
      </c>
      <c r="N148" s="316">
        <v>0.14968000000000001</v>
      </c>
      <c r="O148" s="316">
        <v>0.20115</v>
      </c>
      <c r="P148" s="316">
        <v>0.12642</v>
      </c>
      <c r="Q148" s="316">
        <v>3.2770000000000001E-2</v>
      </c>
      <c r="R148" s="316">
        <v>9.3649999999999997E-2</v>
      </c>
    </row>
    <row r="149" spans="2:18" s="144" customFormat="1">
      <c r="B149" s="807" t="s">
        <v>2460</v>
      </c>
      <c r="C149" s="809">
        <v>1.7860000000000001E-2</v>
      </c>
      <c r="D149" s="809">
        <v>0.33341999999999999</v>
      </c>
      <c r="E149" s="809">
        <v>0.24151</v>
      </c>
      <c r="F149" s="809">
        <v>0.23502000000000001</v>
      </c>
      <c r="G149" s="809">
        <v>3.175E-2</v>
      </c>
      <c r="H149" s="809">
        <v>0.20327000000000001</v>
      </c>
      <c r="J149" s="143"/>
      <c r="L149" s="315" t="s">
        <v>1001</v>
      </c>
      <c r="M149" s="316">
        <v>1.9740000000000001E-2</v>
      </c>
      <c r="N149" s="316">
        <v>0.14581</v>
      </c>
      <c r="O149" s="316">
        <v>0.20585999999999999</v>
      </c>
      <c r="P149" s="316">
        <v>0.12584000000000001</v>
      </c>
      <c r="Q149" s="316">
        <v>3.1150000000000001E-2</v>
      </c>
      <c r="R149" s="316">
        <v>9.4689999999999996E-2</v>
      </c>
    </row>
    <row r="150" spans="2:18" s="144" customFormat="1">
      <c r="B150" s="807" t="s">
        <v>2461</v>
      </c>
      <c r="C150" s="809">
        <v>1.789E-2</v>
      </c>
      <c r="D150" s="809">
        <v>0.34959000000000001</v>
      </c>
      <c r="E150" s="809">
        <v>0.24099000000000001</v>
      </c>
      <c r="F150" s="809">
        <v>0.23812</v>
      </c>
      <c r="G150" s="809">
        <v>3.1669999999999997E-2</v>
      </c>
      <c r="H150" s="809">
        <v>0.20644999999999999</v>
      </c>
      <c r="J150" s="143"/>
      <c r="L150" s="315" t="s">
        <v>1006</v>
      </c>
      <c r="M150" s="316">
        <v>2.0240000000000001E-2</v>
      </c>
      <c r="N150" s="316">
        <v>0.13929</v>
      </c>
      <c r="O150" s="316">
        <v>0.20580000000000001</v>
      </c>
      <c r="P150" s="316">
        <v>0.12209</v>
      </c>
      <c r="Q150" s="316">
        <v>3.125E-2</v>
      </c>
      <c r="R150" s="316">
        <v>9.0840000000000004E-2</v>
      </c>
    </row>
    <row r="151" spans="2:18" s="144" customFormat="1">
      <c r="B151" s="807" t="s">
        <v>2462</v>
      </c>
      <c r="C151" s="809">
        <v>1.7690000000000001E-2</v>
      </c>
      <c r="D151" s="809">
        <v>0.33163999999999999</v>
      </c>
      <c r="E151" s="809">
        <v>0.24157999999999999</v>
      </c>
      <c r="F151" s="809">
        <v>0.23144000000000001</v>
      </c>
      <c r="G151" s="809">
        <v>3.2219999999999999E-2</v>
      </c>
      <c r="H151" s="809">
        <v>0.19922000000000001</v>
      </c>
      <c r="J151" s="143"/>
      <c r="L151" s="315" t="s">
        <v>1011</v>
      </c>
      <c r="M151" s="316">
        <v>2.163E-2</v>
      </c>
      <c r="N151" s="316">
        <v>0.13680999999999999</v>
      </c>
      <c r="O151" s="316">
        <v>0.20521</v>
      </c>
      <c r="P151" s="316">
        <v>0.12808</v>
      </c>
      <c r="Q151" s="316">
        <v>3.3009999999999998E-2</v>
      </c>
      <c r="R151" s="316">
        <v>9.5070000000000002E-2</v>
      </c>
    </row>
    <row r="152" spans="2:18" s="144" customFormat="1">
      <c r="B152" s="807" t="s">
        <v>2463</v>
      </c>
      <c r="C152" s="809">
        <v>1.789E-2</v>
      </c>
      <c r="D152" s="809">
        <v>0.33212000000000003</v>
      </c>
      <c r="E152" s="809">
        <v>0.24143000000000001</v>
      </c>
      <c r="F152" s="809">
        <v>0.23197000000000001</v>
      </c>
      <c r="G152" s="809">
        <v>3.1949999999999999E-2</v>
      </c>
      <c r="H152" s="809">
        <v>0.20002</v>
      </c>
      <c r="J152" s="143"/>
      <c r="L152" s="315" t="s">
        <v>1016</v>
      </c>
      <c r="M152" s="316">
        <v>2.2200000000000001E-2</v>
      </c>
      <c r="N152" s="316">
        <v>0.13086999999999999</v>
      </c>
      <c r="O152" s="316">
        <v>0.20560999999999999</v>
      </c>
      <c r="P152" s="316">
        <v>0.12623000000000001</v>
      </c>
      <c r="Q152" s="316">
        <v>3.2219999999999999E-2</v>
      </c>
      <c r="R152" s="316">
        <v>9.4009999999999996E-2</v>
      </c>
    </row>
    <row r="153" spans="2:18" s="144" customFormat="1">
      <c r="B153" s="807" t="s">
        <v>2464</v>
      </c>
      <c r="C153" s="809">
        <v>1.7940000000000001E-2</v>
      </c>
      <c r="D153" s="809">
        <v>0.33215</v>
      </c>
      <c r="E153" s="809">
        <v>0.24146999999999999</v>
      </c>
      <c r="F153" s="809">
        <v>0.23205999999999999</v>
      </c>
      <c r="G153" s="809">
        <v>3.2000000000000001E-2</v>
      </c>
      <c r="H153" s="809">
        <v>0.20005999999999999</v>
      </c>
      <c r="J153" s="143"/>
      <c r="L153" s="315" t="s">
        <v>1021</v>
      </c>
      <c r="M153" s="316">
        <v>2.205E-2</v>
      </c>
      <c r="N153" s="316">
        <v>0.1351</v>
      </c>
      <c r="O153" s="316">
        <v>0.20669999999999999</v>
      </c>
      <c r="P153" s="316">
        <v>0.12734999999999999</v>
      </c>
      <c r="Q153" s="316">
        <v>3.3599999999999998E-2</v>
      </c>
      <c r="R153" s="316">
        <v>9.375E-2</v>
      </c>
    </row>
    <row r="154" spans="2:18" s="144" customFormat="1">
      <c r="B154" s="807" t="s">
        <v>2465</v>
      </c>
      <c r="C154" s="809">
        <v>1.7940000000000001E-2</v>
      </c>
      <c r="D154" s="809">
        <v>0.32136999999999999</v>
      </c>
      <c r="E154" s="809">
        <v>0.24143000000000001</v>
      </c>
      <c r="F154" s="809">
        <v>0.22853999999999999</v>
      </c>
      <c r="G154" s="809">
        <v>3.2099999999999997E-2</v>
      </c>
      <c r="H154" s="809">
        <v>0.19644</v>
      </c>
      <c r="J154" s="143"/>
      <c r="L154" s="315" t="s">
        <v>1026</v>
      </c>
      <c r="M154" s="316">
        <v>2.2720000000000001E-2</v>
      </c>
      <c r="N154" s="316">
        <v>0.13991000000000001</v>
      </c>
      <c r="O154" s="316">
        <v>0.20505999999999999</v>
      </c>
      <c r="P154" s="316">
        <v>0.13439000000000001</v>
      </c>
      <c r="Q154" s="316">
        <v>3.4950000000000002E-2</v>
      </c>
      <c r="R154" s="316">
        <v>9.9440000000000001E-2</v>
      </c>
    </row>
    <row r="155" spans="2:18" s="144" customFormat="1">
      <c r="B155" s="807" t="s">
        <v>2466</v>
      </c>
      <c r="C155" s="809">
        <v>1.796E-2</v>
      </c>
      <c r="D155" s="809">
        <v>0.31986999999999999</v>
      </c>
      <c r="E155" s="809">
        <v>0.24254999999999999</v>
      </c>
      <c r="F155" s="809">
        <v>0.22691</v>
      </c>
      <c r="G155" s="809">
        <v>3.2149999999999998E-2</v>
      </c>
      <c r="H155" s="809">
        <v>0.19475999999999999</v>
      </c>
      <c r="J155" s="143"/>
      <c r="L155" s="315" t="s">
        <v>1031</v>
      </c>
      <c r="M155" s="316">
        <v>2.1489999999999999E-2</v>
      </c>
      <c r="N155" s="316">
        <v>0.14867</v>
      </c>
      <c r="O155" s="316">
        <v>0.20422999999999999</v>
      </c>
      <c r="P155" s="316">
        <v>0.13253999999999999</v>
      </c>
      <c r="Q155" s="316">
        <v>3.6249999999999998E-2</v>
      </c>
      <c r="R155" s="316">
        <v>9.6290000000000001E-2</v>
      </c>
    </row>
    <row r="156" spans="2:18" s="144" customFormat="1">
      <c r="B156" s="807" t="s">
        <v>2467</v>
      </c>
      <c r="C156" s="809">
        <v>1.821E-2</v>
      </c>
      <c r="D156" s="809">
        <v>0.30624000000000001</v>
      </c>
      <c r="E156" s="809">
        <v>0.24393000000000001</v>
      </c>
      <c r="F156" s="809">
        <v>0.21965000000000001</v>
      </c>
      <c r="G156" s="809">
        <v>3.2349999999999997E-2</v>
      </c>
      <c r="H156" s="809">
        <v>0.18729999999999999</v>
      </c>
      <c r="J156" s="143"/>
      <c r="L156" s="315" t="s">
        <v>1036</v>
      </c>
      <c r="M156" s="316">
        <v>2.086E-2</v>
      </c>
      <c r="N156" s="316">
        <v>0.15096000000000001</v>
      </c>
      <c r="O156" s="316">
        <v>0.20615</v>
      </c>
      <c r="P156" s="316">
        <v>0.13605999999999999</v>
      </c>
      <c r="Q156" s="316">
        <v>3.7949999999999998E-2</v>
      </c>
      <c r="R156" s="316">
        <v>9.8110000000000003E-2</v>
      </c>
    </row>
    <row r="157" spans="2:18" s="144" customFormat="1">
      <c r="B157" s="807" t="s">
        <v>2468</v>
      </c>
      <c r="C157" s="809">
        <v>1.8419999999999999E-2</v>
      </c>
      <c r="D157" s="809">
        <v>0.30508000000000002</v>
      </c>
      <c r="E157" s="809">
        <v>0.24446000000000001</v>
      </c>
      <c r="F157" s="809">
        <v>0.21992</v>
      </c>
      <c r="G157" s="809">
        <v>3.2750000000000001E-2</v>
      </c>
      <c r="H157" s="809">
        <v>0.18717</v>
      </c>
      <c r="J157" s="143"/>
      <c r="L157" s="315" t="s">
        <v>1041</v>
      </c>
      <c r="M157" s="316">
        <v>1.9439999999999999E-2</v>
      </c>
      <c r="N157" s="316">
        <v>0.15271000000000001</v>
      </c>
      <c r="O157" s="316">
        <v>0.20530000000000001</v>
      </c>
      <c r="P157" s="316">
        <v>0.13346</v>
      </c>
      <c r="Q157" s="316">
        <v>3.49E-2</v>
      </c>
      <c r="R157" s="316">
        <v>9.8559999999999995E-2</v>
      </c>
    </row>
    <row r="158" spans="2:18" s="144" customFormat="1">
      <c r="B158" s="807" t="s">
        <v>2469</v>
      </c>
      <c r="C158" s="809">
        <v>1.8519999999999998E-2</v>
      </c>
      <c r="D158" s="809">
        <v>0.30347000000000002</v>
      </c>
      <c r="E158" s="809">
        <v>0.24403</v>
      </c>
      <c r="F158" s="809">
        <v>0.21955</v>
      </c>
      <c r="G158" s="809">
        <v>3.2800000000000003E-2</v>
      </c>
      <c r="H158" s="809">
        <v>0.18675</v>
      </c>
      <c r="J158" s="143"/>
      <c r="L158" s="315" t="s">
        <v>1045</v>
      </c>
      <c r="M158" s="316">
        <v>1.856E-2</v>
      </c>
      <c r="N158" s="316">
        <v>0.14024</v>
      </c>
      <c r="O158" s="316">
        <v>0.20533000000000001</v>
      </c>
      <c r="P158" s="316">
        <v>0.12687000000000001</v>
      </c>
      <c r="Q158" s="316">
        <v>3.4070000000000003E-2</v>
      </c>
      <c r="R158" s="316">
        <v>9.2799999999999994E-2</v>
      </c>
    </row>
    <row r="159" spans="2:18" s="144" customFormat="1">
      <c r="B159" s="807" t="s">
        <v>2470</v>
      </c>
      <c r="C159" s="809">
        <v>1.8380000000000001E-2</v>
      </c>
      <c r="D159" s="809">
        <v>0.30271999999999999</v>
      </c>
      <c r="E159" s="809">
        <v>0.24388000000000001</v>
      </c>
      <c r="F159" s="809">
        <v>0.21868000000000001</v>
      </c>
      <c r="G159" s="809">
        <v>3.3070000000000002E-2</v>
      </c>
      <c r="H159" s="809">
        <v>0.18561</v>
      </c>
      <c r="J159" s="143"/>
      <c r="L159" s="315" t="s">
        <v>1049</v>
      </c>
      <c r="M159" s="316">
        <v>1.8919999999999999E-2</v>
      </c>
      <c r="N159" s="316">
        <v>0.14385999999999999</v>
      </c>
      <c r="O159" s="316">
        <v>0.20613999999999999</v>
      </c>
      <c r="P159" s="316">
        <v>0.12784999999999999</v>
      </c>
      <c r="Q159" s="316">
        <v>3.2169999999999997E-2</v>
      </c>
      <c r="R159" s="316">
        <v>9.5680000000000001E-2</v>
      </c>
    </row>
    <row r="160" spans="2:18" s="144" customFormat="1">
      <c r="B160" s="807" t="s">
        <v>2471</v>
      </c>
      <c r="C160" s="809">
        <v>1.831E-2</v>
      </c>
      <c r="D160" s="809">
        <v>0.30291000000000001</v>
      </c>
      <c r="E160" s="809">
        <v>0.24310000000000001</v>
      </c>
      <c r="F160" s="809">
        <v>0.21856999999999999</v>
      </c>
      <c r="G160" s="809">
        <v>3.2599999999999997E-2</v>
      </c>
      <c r="H160" s="809">
        <v>0.18597</v>
      </c>
      <c r="J160" s="143"/>
      <c r="L160" s="315" t="s">
        <v>1054</v>
      </c>
      <c r="M160" s="316">
        <v>1.8839999999999999E-2</v>
      </c>
      <c r="N160" s="316">
        <v>0.14593999999999999</v>
      </c>
      <c r="O160" s="316">
        <v>0.20366000000000001</v>
      </c>
      <c r="P160" s="316">
        <v>0.12884999999999999</v>
      </c>
      <c r="Q160" s="316">
        <v>3.2399999999999998E-2</v>
      </c>
      <c r="R160" s="316">
        <v>9.6449999999999994E-2</v>
      </c>
    </row>
    <row r="161" spans="2:18" s="144" customFormat="1">
      <c r="B161" s="807" t="s">
        <v>2472</v>
      </c>
      <c r="C161" s="809">
        <v>1.8409999999999999E-2</v>
      </c>
      <c r="D161" s="809">
        <v>0.30530000000000002</v>
      </c>
      <c r="E161" s="809">
        <v>0.24259</v>
      </c>
      <c r="F161" s="809">
        <v>0.21937000000000001</v>
      </c>
      <c r="G161" s="809">
        <v>3.295E-2</v>
      </c>
      <c r="H161" s="809">
        <v>0.18642</v>
      </c>
      <c r="J161" s="143"/>
      <c r="L161" s="315" t="s">
        <v>1059</v>
      </c>
      <c r="M161" s="316">
        <v>1.9109999999999999E-2</v>
      </c>
      <c r="N161" s="316">
        <v>0.14990999999999999</v>
      </c>
      <c r="O161" s="316">
        <v>0.20927999999999999</v>
      </c>
      <c r="P161" s="316">
        <v>0.1323</v>
      </c>
      <c r="Q161" s="316">
        <v>3.2300000000000002E-2</v>
      </c>
      <c r="R161" s="316">
        <v>0.1</v>
      </c>
    </row>
    <row r="162" spans="2:18" s="144" customFormat="1">
      <c r="B162" s="807" t="s">
        <v>1683</v>
      </c>
      <c r="C162" s="809">
        <v>1.8360000000000001E-2</v>
      </c>
      <c r="D162" s="809">
        <v>0.30513000000000001</v>
      </c>
      <c r="E162" s="809">
        <v>0.24282999999999999</v>
      </c>
      <c r="F162" s="809">
        <v>0.21908</v>
      </c>
      <c r="G162" s="809">
        <v>3.2750000000000001E-2</v>
      </c>
      <c r="H162" s="809">
        <v>0.18633</v>
      </c>
      <c r="J162" s="143"/>
      <c r="L162" s="315" t="s">
        <v>1064</v>
      </c>
      <c r="M162" s="316">
        <v>1.857E-2</v>
      </c>
      <c r="N162" s="316">
        <v>0.15043999999999999</v>
      </c>
      <c r="O162" s="316">
        <v>0.21110999999999999</v>
      </c>
      <c r="P162" s="316">
        <v>0.13153999999999999</v>
      </c>
      <c r="Q162" s="316">
        <v>3.4200000000000001E-2</v>
      </c>
      <c r="R162" s="316">
        <v>9.7339999999999996E-2</v>
      </c>
    </row>
    <row r="163" spans="2:18" s="144" customFormat="1">
      <c r="B163" s="807" t="s">
        <v>1684</v>
      </c>
      <c r="C163" s="809">
        <v>1.856E-2</v>
      </c>
      <c r="D163" s="809">
        <v>0.30698999999999999</v>
      </c>
      <c r="E163" s="809">
        <v>0.24388000000000001</v>
      </c>
      <c r="F163" s="809">
        <v>0.21959000000000001</v>
      </c>
      <c r="G163" s="809">
        <v>3.27E-2</v>
      </c>
      <c r="H163" s="809">
        <v>0.18689</v>
      </c>
      <c r="J163" s="143"/>
      <c r="L163" s="315" t="s">
        <v>1068</v>
      </c>
      <c r="M163" s="316">
        <v>1.822E-2</v>
      </c>
      <c r="N163" s="316">
        <v>0.16449</v>
      </c>
      <c r="O163" s="316">
        <v>0.21412999999999999</v>
      </c>
      <c r="P163" s="316">
        <v>0.13669999999999999</v>
      </c>
      <c r="Q163" s="316">
        <v>3.2349999999999997E-2</v>
      </c>
      <c r="R163" s="316">
        <v>0.10435</v>
      </c>
    </row>
    <row r="164" spans="2:18" s="144" customFormat="1">
      <c r="B164" s="807" t="s">
        <v>1685</v>
      </c>
      <c r="C164" s="809">
        <v>1.8630000000000001E-2</v>
      </c>
      <c r="D164" s="809">
        <v>0.30795</v>
      </c>
      <c r="E164" s="809">
        <v>0.24406</v>
      </c>
      <c r="F164" s="809">
        <v>0.21944</v>
      </c>
      <c r="G164" s="809">
        <v>3.2620000000000003E-2</v>
      </c>
      <c r="H164" s="809">
        <v>0.18682000000000001</v>
      </c>
      <c r="J164" s="143"/>
      <c r="L164" s="315" t="s">
        <v>1073</v>
      </c>
      <c r="M164" s="316">
        <v>1.8689999999999998E-2</v>
      </c>
      <c r="N164" s="316">
        <v>0.15225</v>
      </c>
      <c r="O164" s="316">
        <v>0.21709000000000001</v>
      </c>
      <c r="P164" s="316">
        <v>0.13617000000000001</v>
      </c>
      <c r="Q164" s="316">
        <v>3.3050000000000003E-2</v>
      </c>
      <c r="R164" s="316">
        <v>0.10312</v>
      </c>
    </row>
    <row r="165" spans="2:18" s="144" customFormat="1">
      <c r="B165" s="807" t="s">
        <v>1686</v>
      </c>
      <c r="C165" s="809">
        <v>1.8509999999999999E-2</v>
      </c>
      <c r="D165" s="809">
        <v>0.30730000000000002</v>
      </c>
      <c r="E165" s="809">
        <v>0.24321000000000001</v>
      </c>
      <c r="F165" s="809">
        <v>0.21831999999999999</v>
      </c>
      <c r="G165" s="809">
        <v>3.2419999999999997E-2</v>
      </c>
      <c r="H165" s="809">
        <v>0.18590000000000001</v>
      </c>
      <c r="J165" s="143"/>
      <c r="L165" s="315" t="s">
        <v>1078</v>
      </c>
      <c r="M165" s="316">
        <v>1.9390000000000001E-2</v>
      </c>
      <c r="N165" s="316">
        <v>0.14974999999999999</v>
      </c>
      <c r="O165" s="316">
        <v>0.21789</v>
      </c>
      <c r="P165" s="316">
        <v>0.13098000000000001</v>
      </c>
      <c r="Q165" s="316">
        <v>3.32E-2</v>
      </c>
      <c r="R165" s="316">
        <v>9.7780000000000006E-2</v>
      </c>
    </row>
    <row r="166" spans="2:18" s="144" customFormat="1">
      <c r="B166" s="807" t="s">
        <v>1687</v>
      </c>
      <c r="C166" s="809">
        <v>1.8329999999999999E-2</v>
      </c>
      <c r="D166" s="809">
        <v>0.30858999999999998</v>
      </c>
      <c r="E166" s="809">
        <v>0.24313000000000001</v>
      </c>
      <c r="F166" s="809">
        <v>0.21823000000000001</v>
      </c>
      <c r="G166" s="809">
        <v>3.27E-2</v>
      </c>
      <c r="H166" s="809">
        <v>0.18553</v>
      </c>
      <c r="J166" s="143"/>
      <c r="L166" s="315" t="s">
        <v>1083</v>
      </c>
      <c r="M166" s="316">
        <v>1.9570000000000001E-2</v>
      </c>
      <c r="N166" s="316">
        <v>0.14141000000000001</v>
      </c>
      <c r="O166" s="316">
        <v>0.21634</v>
      </c>
      <c r="P166" s="316">
        <v>0.12847</v>
      </c>
      <c r="Q166" s="316">
        <v>3.1809999999999998E-2</v>
      </c>
      <c r="R166" s="316">
        <v>9.6659999999999996E-2</v>
      </c>
    </row>
    <row r="167" spans="2:18" s="144" customFormat="1">
      <c r="B167" s="807" t="s">
        <v>1688</v>
      </c>
      <c r="C167" s="809">
        <v>1.84E-2</v>
      </c>
      <c r="D167" s="809">
        <v>0.30791000000000002</v>
      </c>
      <c r="E167" s="809">
        <v>0.24303</v>
      </c>
      <c r="F167" s="809">
        <v>0.21807000000000001</v>
      </c>
      <c r="G167" s="809">
        <v>3.2250000000000001E-2</v>
      </c>
      <c r="H167" s="809">
        <v>0.18582000000000001</v>
      </c>
      <c r="J167" s="143"/>
      <c r="L167" s="315" t="s">
        <v>1088</v>
      </c>
      <c r="M167" s="316">
        <v>1.9400000000000001E-2</v>
      </c>
      <c r="N167" s="316">
        <v>0.13711000000000001</v>
      </c>
      <c r="O167" s="316">
        <v>0.21590000000000001</v>
      </c>
      <c r="P167" s="316">
        <v>0.12609999999999999</v>
      </c>
      <c r="Q167" s="316">
        <v>3.005E-2</v>
      </c>
      <c r="R167" s="316">
        <v>9.6049999999999996E-2</v>
      </c>
    </row>
    <row r="168" spans="2:18" s="144" customFormat="1">
      <c r="B168" s="807" t="s">
        <v>1689</v>
      </c>
      <c r="C168" s="809">
        <v>1.866E-2</v>
      </c>
      <c r="D168" s="809">
        <v>0.30692999999999998</v>
      </c>
      <c r="E168" s="809">
        <v>0.24293999999999999</v>
      </c>
      <c r="F168" s="809">
        <v>0.21848000000000001</v>
      </c>
      <c r="G168" s="809">
        <v>3.2770000000000001E-2</v>
      </c>
      <c r="H168" s="809">
        <v>0.18570999999999999</v>
      </c>
      <c r="J168" s="143"/>
      <c r="L168" s="315" t="s">
        <v>1093</v>
      </c>
      <c r="M168" s="316">
        <v>1.9380000000000001E-2</v>
      </c>
      <c r="N168" s="316">
        <v>0.13729</v>
      </c>
      <c r="O168" s="316">
        <v>0.21365000000000001</v>
      </c>
      <c r="P168" s="316">
        <v>0.12531999999999999</v>
      </c>
      <c r="Q168" s="316">
        <v>2.877E-2</v>
      </c>
      <c r="R168" s="316">
        <v>9.6549999999999997E-2</v>
      </c>
    </row>
    <row r="169" spans="2:18" s="144" customFormat="1">
      <c r="B169" s="807" t="s">
        <v>1690</v>
      </c>
      <c r="C169" s="809">
        <v>1.89E-2</v>
      </c>
      <c r="D169" s="809">
        <v>0.30603999999999998</v>
      </c>
      <c r="E169" s="809">
        <v>0.24298</v>
      </c>
      <c r="F169" s="809">
        <v>0.21815000000000001</v>
      </c>
      <c r="G169" s="809">
        <v>3.2750000000000001E-2</v>
      </c>
      <c r="H169" s="809">
        <v>0.18540000000000001</v>
      </c>
      <c r="J169" s="143"/>
      <c r="L169" s="315" t="s">
        <v>1098</v>
      </c>
      <c r="M169" s="316">
        <v>1.9279999999999999E-2</v>
      </c>
      <c r="N169" s="316">
        <v>0.13592000000000001</v>
      </c>
      <c r="O169" s="316">
        <v>0.21179999999999999</v>
      </c>
      <c r="P169" s="316">
        <v>0.12651999999999999</v>
      </c>
      <c r="Q169" s="316">
        <v>2.7310000000000001E-2</v>
      </c>
      <c r="R169" s="316">
        <v>9.9210000000000007E-2</v>
      </c>
    </row>
    <row r="170" spans="2:18" s="144" customFormat="1">
      <c r="B170" s="807" t="s">
        <v>1691</v>
      </c>
      <c r="C170" s="809">
        <v>1.8790000000000001E-2</v>
      </c>
      <c r="D170" s="809">
        <v>0.31180999999999998</v>
      </c>
      <c r="E170" s="809">
        <v>0.24376</v>
      </c>
      <c r="F170" s="809">
        <v>0.22028</v>
      </c>
      <c r="G170" s="809">
        <v>3.3000000000000002E-2</v>
      </c>
      <c r="H170" s="809">
        <v>0.18728</v>
      </c>
      <c r="J170" s="143"/>
      <c r="L170" s="315" t="s">
        <v>1103</v>
      </c>
      <c r="M170" s="316">
        <v>1.968E-2</v>
      </c>
      <c r="N170" s="316">
        <v>0.16807</v>
      </c>
      <c r="O170" s="316">
        <v>0.20984</v>
      </c>
      <c r="P170" s="316">
        <v>0.1406</v>
      </c>
      <c r="Q170" s="316">
        <v>2.6950000000000002E-2</v>
      </c>
      <c r="R170" s="316">
        <v>0.11365</v>
      </c>
    </row>
    <row r="171" spans="2:18" s="144" customFormat="1">
      <c r="B171" s="807" t="s">
        <v>1692</v>
      </c>
      <c r="C171" s="809">
        <v>1.881E-2</v>
      </c>
      <c r="D171" s="809">
        <v>0.31164999999999998</v>
      </c>
      <c r="E171" s="809">
        <v>0.24414</v>
      </c>
      <c r="F171" s="809">
        <v>0.21958</v>
      </c>
      <c r="G171" s="809">
        <v>3.3520000000000001E-2</v>
      </c>
      <c r="H171" s="809">
        <v>0.18606</v>
      </c>
      <c r="J171" s="143"/>
      <c r="L171" s="315" t="s">
        <v>1107</v>
      </c>
      <c r="M171" s="316">
        <v>1.917E-2</v>
      </c>
      <c r="N171" s="316">
        <v>0.18465999999999999</v>
      </c>
      <c r="O171" s="316">
        <v>0.21501999999999999</v>
      </c>
      <c r="P171" s="316">
        <v>0.14710999999999999</v>
      </c>
      <c r="Q171" s="316">
        <v>2.647E-2</v>
      </c>
      <c r="R171" s="316">
        <v>0.12064</v>
      </c>
    </row>
    <row r="172" spans="2:18" s="144" customFormat="1">
      <c r="B172" s="807" t="s">
        <v>1693</v>
      </c>
      <c r="C172" s="809">
        <v>1.9009999999999999E-2</v>
      </c>
      <c r="D172" s="809">
        <v>0.30575000000000002</v>
      </c>
      <c r="E172" s="809">
        <v>0.24360999999999999</v>
      </c>
      <c r="F172" s="809">
        <v>0.21807000000000001</v>
      </c>
      <c r="G172" s="809">
        <v>3.3700000000000001E-2</v>
      </c>
      <c r="H172" s="809">
        <v>0.18437000000000001</v>
      </c>
      <c r="J172" s="143"/>
      <c r="L172" s="315" t="s">
        <v>1111</v>
      </c>
      <c r="M172" s="316">
        <v>1.9519999999999999E-2</v>
      </c>
      <c r="N172" s="316">
        <v>0.18448000000000001</v>
      </c>
      <c r="O172" s="316">
        <v>0.21653</v>
      </c>
      <c r="P172" s="316">
        <v>0.15468000000000001</v>
      </c>
      <c r="Q172" s="316">
        <v>2.6669999999999999E-2</v>
      </c>
      <c r="R172" s="316">
        <v>0.12801000000000001</v>
      </c>
    </row>
    <row r="173" spans="2:18" s="144" customFormat="1">
      <c r="B173" s="807" t="s">
        <v>1694</v>
      </c>
      <c r="C173" s="809">
        <v>1.9189999999999999E-2</v>
      </c>
      <c r="D173" s="809">
        <v>0.30487999999999998</v>
      </c>
      <c r="E173" s="809">
        <v>0.24379000000000001</v>
      </c>
      <c r="F173" s="809">
        <v>0.21792</v>
      </c>
      <c r="G173" s="809">
        <v>3.4160000000000003E-2</v>
      </c>
      <c r="H173" s="809">
        <v>0.18376000000000001</v>
      </c>
      <c r="J173" s="143"/>
      <c r="L173" s="315" t="s">
        <v>1116</v>
      </c>
      <c r="M173" s="316">
        <v>1.8069999999999999E-2</v>
      </c>
      <c r="N173" s="316">
        <v>0.18459</v>
      </c>
      <c r="O173" s="316">
        <v>0.21737000000000001</v>
      </c>
      <c r="P173" s="316">
        <v>0.15198999999999999</v>
      </c>
      <c r="Q173" s="316">
        <v>2.7300000000000001E-2</v>
      </c>
      <c r="R173" s="316">
        <v>0.12469</v>
      </c>
    </row>
    <row r="174" spans="2:18" s="144" customFormat="1">
      <c r="B174" s="807" t="s">
        <v>1695</v>
      </c>
      <c r="C174" s="809">
        <v>1.9220000000000001E-2</v>
      </c>
      <c r="D174" s="809">
        <v>0.30321999999999999</v>
      </c>
      <c r="E174" s="809">
        <v>0.24409</v>
      </c>
      <c r="F174" s="809">
        <v>0.21704999999999999</v>
      </c>
      <c r="G174" s="809">
        <v>3.4320000000000003E-2</v>
      </c>
      <c r="H174" s="809">
        <v>0.18273</v>
      </c>
      <c r="J174" s="143"/>
      <c r="L174" s="315" t="s">
        <v>1121</v>
      </c>
      <c r="M174" s="316">
        <v>1.762E-2</v>
      </c>
      <c r="N174" s="316">
        <v>0.18682000000000001</v>
      </c>
      <c r="O174" s="316">
        <v>0.21515000000000001</v>
      </c>
      <c r="P174" s="316">
        <v>0.13908999999999999</v>
      </c>
      <c r="Q174" s="316">
        <v>2.7349999999999999E-2</v>
      </c>
      <c r="R174" s="316">
        <v>0.11174000000000001</v>
      </c>
    </row>
    <row r="175" spans="2:18" s="144" customFormat="1">
      <c r="B175" s="807" t="s">
        <v>1696</v>
      </c>
      <c r="C175" s="809">
        <v>1.9040000000000001E-2</v>
      </c>
      <c r="D175" s="809">
        <v>0.30871999999999999</v>
      </c>
      <c r="E175" s="809">
        <v>0.24414</v>
      </c>
      <c r="F175" s="809">
        <v>0.21806</v>
      </c>
      <c r="G175" s="809">
        <v>3.3849999999999998E-2</v>
      </c>
      <c r="H175" s="809">
        <v>0.18421000000000001</v>
      </c>
      <c r="J175" s="143"/>
      <c r="L175" s="315" t="s">
        <v>1126</v>
      </c>
      <c r="M175" s="316">
        <v>1.457E-2</v>
      </c>
      <c r="N175" s="316">
        <v>0.20247000000000001</v>
      </c>
      <c r="O175" s="316">
        <v>0.21306</v>
      </c>
      <c r="P175" s="316">
        <v>0.14809</v>
      </c>
      <c r="Q175" s="316">
        <v>2.6020000000000001E-2</v>
      </c>
      <c r="R175" s="316">
        <v>0.12207</v>
      </c>
    </row>
    <row r="176" spans="2:18" s="144" customFormat="1">
      <c r="B176" s="807" t="s">
        <v>1697</v>
      </c>
      <c r="C176" s="809">
        <v>1.9269999999999999E-2</v>
      </c>
      <c r="D176" s="809">
        <v>0.30457000000000001</v>
      </c>
      <c r="E176" s="809">
        <v>0.24440999999999999</v>
      </c>
      <c r="F176" s="809">
        <v>0.21708</v>
      </c>
      <c r="G176" s="809">
        <v>3.4320000000000003E-2</v>
      </c>
      <c r="H176" s="809">
        <v>0.18276000000000001</v>
      </c>
      <c r="J176" s="143"/>
      <c r="L176" s="315" t="s">
        <v>1128</v>
      </c>
      <c r="M176" s="316">
        <v>1.6570000000000001E-2</v>
      </c>
      <c r="N176" s="316">
        <v>0.21023</v>
      </c>
      <c r="O176" s="316">
        <v>0.21190000000000001</v>
      </c>
      <c r="P176" s="316">
        <v>0.15431</v>
      </c>
      <c r="Q176" s="316">
        <v>2.5899999999999999E-2</v>
      </c>
      <c r="R176" s="316">
        <v>0.12841</v>
      </c>
    </row>
    <row r="177" spans="2:18" s="144" customFormat="1">
      <c r="B177" s="807" t="s">
        <v>1698</v>
      </c>
      <c r="C177" s="809">
        <v>1.9480000000000001E-2</v>
      </c>
      <c r="D177" s="809">
        <v>0.30409999999999998</v>
      </c>
      <c r="E177" s="809">
        <v>0.24442</v>
      </c>
      <c r="F177" s="809">
        <v>0.21815000000000001</v>
      </c>
      <c r="G177" s="809">
        <v>3.4720000000000001E-2</v>
      </c>
      <c r="H177" s="809">
        <v>0.18343000000000001</v>
      </c>
      <c r="J177" s="143"/>
      <c r="L177" s="315" t="s">
        <v>1133</v>
      </c>
      <c r="M177" s="316">
        <v>1.532E-2</v>
      </c>
      <c r="N177" s="316">
        <v>0.18498000000000001</v>
      </c>
      <c r="O177" s="316">
        <v>0.20659</v>
      </c>
      <c r="P177" s="316">
        <v>0.15076000000000001</v>
      </c>
      <c r="Q177" s="316">
        <v>2.5420000000000002E-2</v>
      </c>
      <c r="R177" s="316">
        <v>0.12534000000000001</v>
      </c>
    </row>
    <row r="178" spans="2:18" s="144" customFormat="1">
      <c r="B178" s="807" t="s">
        <v>1699</v>
      </c>
      <c r="C178" s="809">
        <v>1.932E-2</v>
      </c>
      <c r="D178" s="809">
        <v>0.30314000000000002</v>
      </c>
      <c r="E178" s="809">
        <v>0.24479000000000001</v>
      </c>
      <c r="F178" s="809">
        <v>0.21772</v>
      </c>
      <c r="G178" s="809">
        <v>3.5369999999999999E-2</v>
      </c>
      <c r="H178" s="809">
        <v>0.18235000000000001</v>
      </c>
      <c r="J178" s="143"/>
      <c r="L178" s="315" t="s">
        <v>1138</v>
      </c>
      <c r="M178" s="316">
        <v>1.4880000000000001E-2</v>
      </c>
      <c r="N178" s="316">
        <v>0.17813999999999999</v>
      </c>
      <c r="O178" s="316">
        <v>0.20558999999999999</v>
      </c>
      <c r="P178" s="316">
        <v>0.15035999999999999</v>
      </c>
      <c r="Q178" s="316">
        <v>2.4639999999999999E-2</v>
      </c>
      <c r="R178" s="316">
        <v>0.12572</v>
      </c>
    </row>
    <row r="179" spans="2:18" s="144" customFormat="1">
      <c r="B179" s="807" t="s">
        <v>1700</v>
      </c>
      <c r="C179" s="809">
        <v>1.967E-2</v>
      </c>
      <c r="D179" s="809">
        <v>0.30186000000000002</v>
      </c>
      <c r="E179" s="809">
        <v>0.24492</v>
      </c>
      <c r="F179" s="809">
        <v>0.21812999999999999</v>
      </c>
      <c r="G179" s="809">
        <v>3.5799999999999998E-2</v>
      </c>
      <c r="H179" s="809">
        <v>0.18232999999999999</v>
      </c>
      <c r="J179" s="143"/>
      <c r="L179" s="315" t="s">
        <v>826</v>
      </c>
      <c r="M179" s="316">
        <v>1.47E-2</v>
      </c>
      <c r="N179" s="316">
        <v>0.18254000000000001</v>
      </c>
      <c r="O179" s="316">
        <v>0.20651</v>
      </c>
      <c r="P179" s="316">
        <v>0.14560999999999999</v>
      </c>
      <c r="Q179" s="316">
        <v>2.4570000000000002E-2</v>
      </c>
      <c r="R179" s="316">
        <v>0.12103999999999999</v>
      </c>
    </row>
    <row r="180" spans="2:18" s="144" customFormat="1">
      <c r="B180" s="807" t="s">
        <v>1701</v>
      </c>
      <c r="C180" s="809">
        <v>1.9650000000000001E-2</v>
      </c>
      <c r="D180" s="809">
        <v>0.30334</v>
      </c>
      <c r="E180" s="809">
        <v>0.24504999999999999</v>
      </c>
      <c r="F180" s="809">
        <v>0.21879000000000001</v>
      </c>
      <c r="G180" s="809">
        <v>3.5619999999999999E-2</v>
      </c>
      <c r="H180" s="809">
        <v>0.18317</v>
      </c>
      <c r="J180" s="143"/>
      <c r="L180" s="315" t="s">
        <v>831</v>
      </c>
      <c r="M180" s="316">
        <v>1.4590000000000001E-2</v>
      </c>
      <c r="N180" s="316">
        <v>0.17230999999999999</v>
      </c>
      <c r="O180" s="316">
        <v>0.20569999999999999</v>
      </c>
      <c r="P180" s="316">
        <v>0.12608</v>
      </c>
      <c r="Q180" s="316">
        <v>2.2550000000000001E-2</v>
      </c>
      <c r="R180" s="316">
        <v>0.10353</v>
      </c>
    </row>
    <row r="181" spans="2:18" s="144" customFormat="1">
      <c r="B181" s="807" t="s">
        <v>1702</v>
      </c>
      <c r="C181" s="809">
        <v>1.932E-2</v>
      </c>
      <c r="D181" s="809">
        <v>0.30807000000000001</v>
      </c>
      <c r="E181" s="809">
        <v>0.2452</v>
      </c>
      <c r="F181" s="809">
        <v>0.21906999999999999</v>
      </c>
      <c r="G181" s="809">
        <v>3.5349999999999999E-2</v>
      </c>
      <c r="H181" s="809">
        <v>0.18371999999999999</v>
      </c>
      <c r="J181" s="143"/>
      <c r="L181" s="315" t="s">
        <v>835</v>
      </c>
      <c r="M181" s="316">
        <v>1.435E-2</v>
      </c>
      <c r="N181" s="316">
        <v>0.17465</v>
      </c>
      <c r="O181" s="316">
        <v>0.20560999999999999</v>
      </c>
      <c r="P181" s="316">
        <v>0.12781000000000001</v>
      </c>
      <c r="Q181" s="316">
        <v>2.2020000000000001E-2</v>
      </c>
      <c r="R181" s="316">
        <v>0.10579</v>
      </c>
    </row>
    <row r="182" spans="2:18" s="144" customFormat="1">
      <c r="B182" s="807" t="s">
        <v>1703</v>
      </c>
      <c r="C182" s="809">
        <v>1.8960000000000001E-2</v>
      </c>
      <c r="D182" s="809">
        <v>0.30995</v>
      </c>
      <c r="E182" s="809">
        <v>0.24457000000000001</v>
      </c>
      <c r="F182" s="809">
        <v>0.21909999999999999</v>
      </c>
      <c r="G182" s="809">
        <v>3.4770000000000002E-2</v>
      </c>
      <c r="H182" s="809">
        <v>0.18432999999999999</v>
      </c>
      <c r="J182" s="143"/>
      <c r="L182" s="315" t="s">
        <v>840</v>
      </c>
      <c r="M182" s="316">
        <v>1.4330000000000001E-2</v>
      </c>
      <c r="N182" s="316">
        <v>0.18529999999999999</v>
      </c>
      <c r="O182" s="316">
        <v>0.20515</v>
      </c>
      <c r="P182" s="316">
        <v>0.13250999999999999</v>
      </c>
      <c r="Q182" s="316">
        <v>2.1520000000000001E-2</v>
      </c>
      <c r="R182" s="316">
        <v>0.11099000000000001</v>
      </c>
    </row>
    <row r="183" spans="2:18" s="144" customFormat="1">
      <c r="B183" s="807" t="s">
        <v>1704</v>
      </c>
      <c r="C183" s="809">
        <v>1.8960000000000001E-2</v>
      </c>
      <c r="D183" s="809">
        <v>0.31115999999999999</v>
      </c>
      <c r="E183" s="809">
        <v>0.24468000000000001</v>
      </c>
      <c r="F183" s="809">
        <v>0.21948000000000001</v>
      </c>
      <c r="G183" s="809">
        <v>3.4970000000000001E-2</v>
      </c>
      <c r="H183" s="809">
        <v>0.18451000000000001</v>
      </c>
      <c r="J183" s="143"/>
      <c r="L183" s="315" t="s">
        <v>845</v>
      </c>
      <c r="M183" s="316">
        <v>1.4489999999999999E-2</v>
      </c>
      <c r="N183" s="316">
        <v>0.17806</v>
      </c>
      <c r="O183" s="316">
        <v>0.20552999999999999</v>
      </c>
      <c r="P183" s="316">
        <v>0.13541</v>
      </c>
      <c r="Q183" s="316">
        <v>2.1950000000000001E-2</v>
      </c>
      <c r="R183" s="316">
        <v>0.11346000000000001</v>
      </c>
    </row>
    <row r="184" spans="2:18" s="144" customFormat="1">
      <c r="B184" s="807" t="s">
        <v>1705</v>
      </c>
      <c r="C184" s="809">
        <v>1.924E-2</v>
      </c>
      <c r="D184" s="809">
        <v>0.31185000000000002</v>
      </c>
      <c r="E184" s="809">
        <v>0.24587000000000001</v>
      </c>
      <c r="F184" s="809">
        <v>0.22073000000000001</v>
      </c>
      <c r="G184" s="809">
        <v>3.5069999999999997E-2</v>
      </c>
      <c r="H184" s="809">
        <v>0.18565999999999999</v>
      </c>
      <c r="J184" s="143"/>
      <c r="L184" s="315" t="s">
        <v>850</v>
      </c>
      <c r="M184" s="316">
        <v>1.465E-2</v>
      </c>
      <c r="N184" s="316">
        <v>0.17183999999999999</v>
      </c>
      <c r="O184" s="316">
        <v>0.20608000000000001</v>
      </c>
      <c r="P184" s="316">
        <v>0.13596</v>
      </c>
      <c r="Q184" s="316">
        <v>2.2349999999999998E-2</v>
      </c>
      <c r="R184" s="316">
        <v>0.11361</v>
      </c>
    </row>
    <row r="185" spans="2:18" s="144" customFormat="1">
      <c r="B185" s="807" t="s">
        <v>1706</v>
      </c>
      <c r="C185" s="809">
        <v>1.9029999999999998E-2</v>
      </c>
      <c r="D185" s="809">
        <v>0.31017</v>
      </c>
      <c r="E185" s="809">
        <v>0.24584</v>
      </c>
      <c r="F185" s="809">
        <v>0.21973000000000001</v>
      </c>
      <c r="G185" s="809">
        <v>3.465E-2</v>
      </c>
      <c r="H185" s="809">
        <v>0.18507999999999999</v>
      </c>
      <c r="J185" s="143"/>
      <c r="L185" s="315" t="s">
        <v>855</v>
      </c>
      <c r="M185" s="316">
        <v>1.4420000000000001E-2</v>
      </c>
      <c r="N185" s="316">
        <v>0.17755000000000001</v>
      </c>
      <c r="O185" s="316">
        <v>0.20566000000000001</v>
      </c>
      <c r="P185" s="316">
        <v>0.14019000000000001</v>
      </c>
      <c r="Q185" s="316">
        <v>2.2620000000000001E-2</v>
      </c>
      <c r="R185" s="316">
        <v>0.11756999999999999</v>
      </c>
    </row>
    <row r="186" spans="2:18" s="144" customFormat="1">
      <c r="B186" s="807" t="s">
        <v>1707</v>
      </c>
      <c r="C186" s="809">
        <v>1.9089999999999999E-2</v>
      </c>
      <c r="D186" s="809">
        <v>0.31123000000000001</v>
      </c>
      <c r="E186" s="809">
        <v>0.24618999999999999</v>
      </c>
      <c r="F186" s="809">
        <v>0.22014</v>
      </c>
      <c r="G186" s="809">
        <v>3.4849999999999999E-2</v>
      </c>
      <c r="H186" s="809">
        <v>0.18529000000000001</v>
      </c>
      <c r="J186" s="143"/>
      <c r="L186" s="315" t="s">
        <v>860</v>
      </c>
      <c r="M186" s="316">
        <v>1.422E-2</v>
      </c>
      <c r="N186" s="316">
        <v>0.17691999999999999</v>
      </c>
      <c r="O186" s="316">
        <v>0.20615</v>
      </c>
      <c r="P186" s="316">
        <v>0.13916000000000001</v>
      </c>
      <c r="Q186" s="316">
        <v>2.3800000000000002E-2</v>
      </c>
      <c r="R186" s="316">
        <v>0.11536</v>
      </c>
    </row>
    <row r="187" spans="2:18" s="144" customFormat="1">
      <c r="B187" s="807" t="s">
        <v>1708</v>
      </c>
      <c r="C187" s="809">
        <v>1.9109999999999999E-2</v>
      </c>
      <c r="D187" s="809">
        <v>0.3125</v>
      </c>
      <c r="E187" s="809">
        <v>0.24607000000000001</v>
      </c>
      <c r="F187" s="809">
        <v>0.22048000000000001</v>
      </c>
      <c r="G187" s="809">
        <v>3.4950000000000002E-2</v>
      </c>
      <c r="H187" s="809">
        <v>0.18553</v>
      </c>
      <c r="J187" s="143"/>
      <c r="L187" s="315" t="s">
        <v>865</v>
      </c>
      <c r="M187" s="316">
        <v>1.4630000000000001E-2</v>
      </c>
      <c r="N187" s="316">
        <v>0.20885999999999999</v>
      </c>
      <c r="O187" s="316">
        <v>0.20695</v>
      </c>
      <c r="P187" s="316">
        <v>0.15174000000000001</v>
      </c>
      <c r="Q187" s="316">
        <v>2.35E-2</v>
      </c>
      <c r="R187" s="316">
        <v>0.12823999999999999</v>
      </c>
    </row>
    <row r="188" spans="2:18" s="144" customFormat="1">
      <c r="B188" s="807" t="s">
        <v>1709</v>
      </c>
      <c r="C188" s="809">
        <v>1.899E-2</v>
      </c>
      <c r="D188" s="809">
        <v>0.31272</v>
      </c>
      <c r="E188" s="809">
        <v>0.24612000000000001</v>
      </c>
      <c r="F188" s="809">
        <v>0.21942</v>
      </c>
      <c r="G188" s="809">
        <v>3.4970000000000001E-2</v>
      </c>
      <c r="H188" s="809">
        <v>0.18445</v>
      </c>
      <c r="J188" s="143"/>
      <c r="L188" s="315" t="s">
        <v>870</v>
      </c>
      <c r="M188" s="316">
        <v>1.4579999999999999E-2</v>
      </c>
      <c r="N188" s="316">
        <v>0.20555999999999999</v>
      </c>
      <c r="O188" s="316">
        <v>0.20931</v>
      </c>
      <c r="P188" s="316">
        <v>0.15212000000000001</v>
      </c>
      <c r="Q188" s="316">
        <v>2.35E-2</v>
      </c>
      <c r="R188" s="316">
        <v>0.12862000000000001</v>
      </c>
    </row>
    <row r="189" spans="2:18" s="144" customFormat="1">
      <c r="B189" s="807" t="s">
        <v>1710</v>
      </c>
      <c r="C189" s="809">
        <v>1.9140000000000001E-2</v>
      </c>
      <c r="D189" s="809">
        <v>0.29226999999999997</v>
      </c>
      <c r="E189" s="809">
        <v>0.24593000000000001</v>
      </c>
      <c r="F189" s="809">
        <v>0.21085999999999999</v>
      </c>
      <c r="G189" s="809">
        <v>3.4549999999999997E-2</v>
      </c>
      <c r="H189" s="809">
        <v>0.17630999999999999</v>
      </c>
      <c r="J189" s="143"/>
      <c r="L189" s="315" t="s">
        <v>875</v>
      </c>
      <c r="M189" s="316">
        <v>1.4449999999999999E-2</v>
      </c>
      <c r="N189" s="316">
        <v>0.22211</v>
      </c>
      <c r="O189" s="316">
        <v>0.20996000000000001</v>
      </c>
      <c r="P189" s="316">
        <v>0.15837999999999999</v>
      </c>
      <c r="Q189" s="316">
        <v>2.563E-2</v>
      </c>
      <c r="R189" s="316">
        <v>0.13275000000000001</v>
      </c>
    </row>
    <row r="190" spans="2:18" s="144" customFormat="1">
      <c r="B190" s="807" t="s">
        <v>1711</v>
      </c>
      <c r="C190" s="809">
        <v>1.8950000000000002E-2</v>
      </c>
      <c r="D190" s="809">
        <v>0.29015999999999997</v>
      </c>
      <c r="E190" s="809">
        <v>0.24615000000000001</v>
      </c>
      <c r="F190" s="809">
        <v>0.20935000000000001</v>
      </c>
      <c r="G190" s="809">
        <v>3.465E-2</v>
      </c>
      <c r="H190" s="809">
        <v>0.17469999999999999</v>
      </c>
      <c r="J190" s="143"/>
      <c r="L190" s="315" t="s">
        <v>880</v>
      </c>
      <c r="M190" s="316">
        <v>1.4710000000000001E-2</v>
      </c>
      <c r="N190" s="316">
        <v>0.21765999999999999</v>
      </c>
      <c r="O190" s="316">
        <v>0.21445</v>
      </c>
      <c r="P190" s="316">
        <v>0.15565000000000001</v>
      </c>
      <c r="Q190" s="316">
        <v>2.4080000000000001E-2</v>
      </c>
      <c r="R190" s="316">
        <v>0.13156999999999999</v>
      </c>
    </row>
    <row r="191" spans="2:18" s="144" customFormat="1">
      <c r="B191" s="807" t="s">
        <v>1712</v>
      </c>
      <c r="C191" s="809">
        <v>1.8919999999999999E-2</v>
      </c>
      <c r="D191" s="809">
        <v>0.29359000000000002</v>
      </c>
      <c r="E191" s="809">
        <v>0.24604999999999999</v>
      </c>
      <c r="F191" s="809">
        <v>0.21002999999999999</v>
      </c>
      <c r="G191" s="809">
        <v>3.5450000000000002E-2</v>
      </c>
      <c r="H191" s="809">
        <v>0.17458000000000001</v>
      </c>
      <c r="J191" s="143"/>
      <c r="L191" s="315" t="s">
        <v>885</v>
      </c>
      <c r="M191" s="316">
        <v>1.4710000000000001E-2</v>
      </c>
      <c r="N191" s="316">
        <v>0.20930000000000001</v>
      </c>
      <c r="O191" s="316">
        <v>0.21410000000000001</v>
      </c>
      <c r="P191" s="316">
        <v>0.1522</v>
      </c>
      <c r="Q191" s="316">
        <v>2.3599999999999999E-2</v>
      </c>
      <c r="R191" s="316">
        <v>0.12859999999999999</v>
      </c>
    </row>
    <row r="192" spans="2:18" s="144" customFormat="1">
      <c r="B192" s="807" t="s">
        <v>1713</v>
      </c>
      <c r="C192" s="809">
        <v>1.8939999999999999E-2</v>
      </c>
      <c r="D192" s="809">
        <v>0.29268</v>
      </c>
      <c r="E192" s="809">
        <v>0.24626000000000001</v>
      </c>
      <c r="F192" s="809">
        <v>0.20918</v>
      </c>
      <c r="G192" s="809">
        <v>3.5549999999999998E-2</v>
      </c>
      <c r="H192" s="809">
        <v>0.17363000000000001</v>
      </c>
      <c r="J192" s="143"/>
      <c r="L192" s="315" t="s">
        <v>889</v>
      </c>
      <c r="M192" s="316">
        <v>1.502E-2</v>
      </c>
      <c r="N192" s="316">
        <v>0.21673999999999999</v>
      </c>
      <c r="O192" s="316">
        <v>0.21274999999999999</v>
      </c>
      <c r="P192" s="316">
        <v>0.15440000000000001</v>
      </c>
      <c r="Q192" s="316">
        <v>2.3619999999999999E-2</v>
      </c>
      <c r="R192" s="316">
        <v>0.13078000000000001</v>
      </c>
    </row>
    <row r="193" spans="2:18" s="144" customFormat="1">
      <c r="B193" s="807" t="s">
        <v>1714</v>
      </c>
      <c r="C193" s="809">
        <v>1.8950000000000002E-2</v>
      </c>
      <c r="D193" s="809">
        <v>0.29099999999999998</v>
      </c>
      <c r="E193" s="809">
        <v>0.24456</v>
      </c>
      <c r="F193" s="809">
        <v>0.20851</v>
      </c>
      <c r="G193" s="809">
        <v>3.5349999999999999E-2</v>
      </c>
      <c r="H193" s="809">
        <v>0.17316000000000001</v>
      </c>
      <c r="J193" s="143"/>
      <c r="L193" s="315" t="s">
        <v>893</v>
      </c>
      <c r="M193" s="316">
        <v>1.4540000000000001E-2</v>
      </c>
      <c r="N193" s="316">
        <v>0.21720999999999999</v>
      </c>
      <c r="O193" s="316">
        <v>0.21312999999999999</v>
      </c>
      <c r="P193" s="316">
        <v>0.15139</v>
      </c>
      <c r="Q193" s="316">
        <v>2.2499999999999999E-2</v>
      </c>
      <c r="R193" s="316">
        <v>0.12889</v>
      </c>
    </row>
    <row r="194" spans="2:18" s="144" customFormat="1">
      <c r="B194" s="807" t="s">
        <v>1715</v>
      </c>
      <c r="C194" s="809">
        <v>1.9050000000000001E-2</v>
      </c>
      <c r="D194" s="809">
        <v>0.29376000000000002</v>
      </c>
      <c r="E194" s="809">
        <v>0.24424999999999999</v>
      </c>
      <c r="F194" s="809">
        <v>0.21029999999999999</v>
      </c>
      <c r="G194" s="809">
        <v>3.5569999999999997E-2</v>
      </c>
      <c r="H194" s="809">
        <v>0.17473</v>
      </c>
      <c r="J194" s="143"/>
      <c r="L194" s="315" t="s">
        <v>748</v>
      </c>
      <c r="M194" s="316">
        <v>1.4120000000000001E-2</v>
      </c>
      <c r="N194" s="316">
        <v>0.22345000000000001</v>
      </c>
      <c r="O194" s="316">
        <v>0.21204999999999999</v>
      </c>
      <c r="P194" s="316">
        <v>0.15337999999999999</v>
      </c>
      <c r="Q194" s="316">
        <v>2.1569999999999999E-2</v>
      </c>
      <c r="R194" s="316">
        <v>0.13181000000000001</v>
      </c>
    </row>
    <row r="195" spans="2:18" s="144" customFormat="1">
      <c r="B195" s="807" t="s">
        <v>1716</v>
      </c>
      <c r="C195" s="809">
        <v>1.882E-2</v>
      </c>
      <c r="D195" s="809">
        <v>0.29266999999999999</v>
      </c>
      <c r="E195" s="809">
        <v>0.24449000000000001</v>
      </c>
      <c r="F195" s="809">
        <v>0.20884</v>
      </c>
      <c r="G195" s="809">
        <v>3.5319999999999997E-2</v>
      </c>
      <c r="H195" s="809">
        <v>0.17352000000000001</v>
      </c>
      <c r="J195" s="143"/>
      <c r="L195" s="315" t="s">
        <v>750</v>
      </c>
      <c r="M195" s="316">
        <v>1.414E-2</v>
      </c>
      <c r="N195" s="316">
        <v>0.21784000000000001</v>
      </c>
      <c r="O195" s="316">
        <v>0.21198</v>
      </c>
      <c r="P195" s="316">
        <v>0.15112</v>
      </c>
      <c r="Q195" s="316">
        <v>2.0719999999999999E-2</v>
      </c>
      <c r="R195" s="316">
        <v>0.13039999999999999</v>
      </c>
    </row>
    <row r="196" spans="2:18" s="144" customFormat="1">
      <c r="B196" s="807" t="s">
        <v>1717</v>
      </c>
      <c r="C196" s="809">
        <v>1.89E-2</v>
      </c>
      <c r="D196" s="809">
        <v>0.29235</v>
      </c>
      <c r="E196" s="809">
        <v>0.24532000000000001</v>
      </c>
      <c r="F196" s="809">
        <v>0.20915</v>
      </c>
      <c r="G196" s="809">
        <v>3.5369999999999999E-2</v>
      </c>
      <c r="H196" s="809">
        <v>0.17377999999999999</v>
      </c>
      <c r="J196" s="143"/>
      <c r="L196" s="315" t="s">
        <v>755</v>
      </c>
      <c r="M196" s="316">
        <v>1.4200000000000001E-2</v>
      </c>
      <c r="N196" s="316">
        <v>0.19742000000000001</v>
      </c>
      <c r="O196" s="316">
        <v>0.21196999999999999</v>
      </c>
      <c r="P196" s="316">
        <v>0.13924</v>
      </c>
      <c r="Q196" s="316">
        <v>1.9949999999999999E-2</v>
      </c>
      <c r="R196" s="316">
        <v>0.11928999999999999</v>
      </c>
    </row>
    <row r="197" spans="2:18" s="144" customFormat="1">
      <c r="B197" s="807" t="s">
        <v>1718</v>
      </c>
      <c r="C197" s="809">
        <v>1.933E-2</v>
      </c>
      <c r="D197" s="809">
        <v>0.29013</v>
      </c>
      <c r="E197" s="809">
        <v>0.24729000000000001</v>
      </c>
      <c r="F197" s="809">
        <v>0.21102000000000001</v>
      </c>
      <c r="G197" s="809">
        <v>3.6170000000000001E-2</v>
      </c>
      <c r="H197" s="809">
        <v>0.17485000000000001</v>
      </c>
      <c r="J197" s="143"/>
      <c r="L197" s="315" t="s">
        <v>760</v>
      </c>
      <c r="M197" s="316">
        <v>1.384E-2</v>
      </c>
      <c r="N197" s="316">
        <v>0.19739999999999999</v>
      </c>
      <c r="O197" s="316">
        <v>0.21263000000000001</v>
      </c>
      <c r="P197" s="316">
        <v>0.13571</v>
      </c>
      <c r="Q197" s="316">
        <v>1.942E-2</v>
      </c>
      <c r="R197" s="316">
        <v>0.11629</v>
      </c>
    </row>
    <row r="198" spans="2:18" s="144" customFormat="1">
      <c r="B198" s="807" t="s">
        <v>1719</v>
      </c>
      <c r="C198" s="809">
        <v>1.9269999999999999E-2</v>
      </c>
      <c r="D198" s="809">
        <v>0.29636000000000001</v>
      </c>
      <c r="E198" s="809">
        <v>0.24676999999999999</v>
      </c>
      <c r="F198" s="809">
        <v>0.21343999999999999</v>
      </c>
      <c r="G198" s="809">
        <v>3.6420000000000001E-2</v>
      </c>
      <c r="H198" s="809">
        <v>0.17702000000000001</v>
      </c>
      <c r="J198" s="143"/>
      <c r="L198" s="315" t="s">
        <v>765</v>
      </c>
      <c r="M198" s="316">
        <v>1.4930000000000001E-2</v>
      </c>
      <c r="N198" s="316">
        <v>0.1908</v>
      </c>
      <c r="O198" s="316">
        <v>0.21329999999999999</v>
      </c>
      <c r="P198" s="316">
        <v>0.14205000000000001</v>
      </c>
      <c r="Q198" s="316">
        <v>1.9369999999999998E-2</v>
      </c>
      <c r="R198" s="316">
        <v>0.12268</v>
      </c>
    </row>
    <row r="199" spans="2:18" s="144" customFormat="1">
      <c r="B199" s="807" t="s">
        <v>1720</v>
      </c>
      <c r="C199" s="809">
        <v>1.9400000000000001E-2</v>
      </c>
      <c r="D199" s="809">
        <v>0.29559999999999997</v>
      </c>
      <c r="E199" s="809">
        <v>0.24851000000000001</v>
      </c>
      <c r="F199" s="809">
        <v>0.21387</v>
      </c>
      <c r="G199" s="809">
        <v>3.6499999999999998E-2</v>
      </c>
      <c r="H199" s="809">
        <v>0.17737</v>
      </c>
      <c r="J199" s="143"/>
      <c r="L199" s="315" t="s">
        <v>770</v>
      </c>
      <c r="M199" s="316">
        <v>1.4930000000000001E-2</v>
      </c>
      <c r="N199" s="316">
        <v>0.20030999999999999</v>
      </c>
      <c r="O199" s="316">
        <v>0.21404000000000001</v>
      </c>
      <c r="P199" s="316">
        <v>0.14232</v>
      </c>
      <c r="Q199" s="316">
        <v>1.8519999999999998E-2</v>
      </c>
      <c r="R199" s="316">
        <v>0.12379999999999999</v>
      </c>
    </row>
    <row r="200" spans="2:18" s="144" customFormat="1">
      <c r="B200" s="807" t="s">
        <v>1721</v>
      </c>
      <c r="C200" s="809">
        <v>1.95E-2</v>
      </c>
      <c r="D200" s="809">
        <v>0.29550999999999999</v>
      </c>
      <c r="E200" s="809">
        <v>0.25111</v>
      </c>
      <c r="F200" s="809">
        <v>0.21496000000000001</v>
      </c>
      <c r="G200" s="809">
        <v>3.6900000000000002E-2</v>
      </c>
      <c r="H200" s="809">
        <v>0.17806</v>
      </c>
      <c r="J200" s="143"/>
      <c r="L200" s="315" t="s">
        <v>774</v>
      </c>
      <c r="M200" s="316">
        <v>1.4590000000000001E-2</v>
      </c>
      <c r="N200" s="316">
        <v>0.24446999999999999</v>
      </c>
      <c r="O200" s="316">
        <v>0.21672</v>
      </c>
      <c r="P200" s="316">
        <v>0.16306999999999999</v>
      </c>
      <c r="Q200" s="316">
        <v>1.9199999999999998E-2</v>
      </c>
      <c r="R200" s="316">
        <v>0.14387</v>
      </c>
    </row>
    <row r="201" spans="2:18" s="144" customFormat="1">
      <c r="B201" s="807" t="s">
        <v>1722</v>
      </c>
      <c r="C201" s="809">
        <v>1.9859999999999999E-2</v>
      </c>
      <c r="D201" s="809">
        <v>0.29782999999999998</v>
      </c>
      <c r="E201" s="809">
        <v>0.24872</v>
      </c>
      <c r="F201" s="809">
        <v>0.21607000000000001</v>
      </c>
      <c r="G201" s="809">
        <v>3.6850000000000001E-2</v>
      </c>
      <c r="H201" s="809">
        <v>0.17921999999999999</v>
      </c>
      <c r="J201" s="143"/>
      <c r="L201" s="315" t="s">
        <v>779</v>
      </c>
      <c r="M201" s="316">
        <v>1.453E-2</v>
      </c>
      <c r="N201" s="316">
        <v>0.23791000000000001</v>
      </c>
      <c r="O201" s="316">
        <v>0.218</v>
      </c>
      <c r="P201" s="316">
        <v>0.16309000000000001</v>
      </c>
      <c r="Q201" s="316">
        <v>1.8950000000000002E-2</v>
      </c>
      <c r="R201" s="316">
        <v>0.14413999999999999</v>
      </c>
    </row>
    <row r="202" spans="2:18" s="144" customFormat="1">
      <c r="B202" s="807" t="s">
        <v>1723</v>
      </c>
      <c r="C202" s="809">
        <v>2.0250000000000001E-2</v>
      </c>
      <c r="D202" s="809">
        <v>0.29610999999999998</v>
      </c>
      <c r="E202" s="809">
        <v>0.25047000000000003</v>
      </c>
      <c r="F202" s="809">
        <v>0.21645</v>
      </c>
      <c r="G202" s="809">
        <v>3.7109999999999997E-2</v>
      </c>
      <c r="H202" s="809">
        <v>0.17934</v>
      </c>
      <c r="J202" s="143"/>
      <c r="L202" s="315" t="s">
        <v>784</v>
      </c>
      <c r="M202" s="316">
        <v>1.491E-2</v>
      </c>
      <c r="N202" s="316">
        <v>0.23633000000000001</v>
      </c>
      <c r="O202" s="316">
        <v>0.22112000000000001</v>
      </c>
      <c r="P202" s="316">
        <v>0.16216</v>
      </c>
      <c r="Q202" s="316">
        <v>1.8669999999999999E-2</v>
      </c>
      <c r="R202" s="316">
        <v>0.14349000000000001</v>
      </c>
    </row>
    <row r="203" spans="2:18" s="144" customFormat="1">
      <c r="B203" s="807" t="s">
        <v>1724</v>
      </c>
      <c r="C203" s="809">
        <v>2.002E-2</v>
      </c>
      <c r="D203" s="809">
        <v>0.30367</v>
      </c>
      <c r="E203" s="809">
        <v>0.25133</v>
      </c>
      <c r="F203" s="809">
        <v>0.21792</v>
      </c>
      <c r="G203" s="809">
        <v>3.6519999999999997E-2</v>
      </c>
      <c r="H203" s="809">
        <v>0.18140000000000001</v>
      </c>
      <c r="J203" s="143"/>
      <c r="L203" s="315" t="s">
        <v>789</v>
      </c>
      <c r="M203" s="316">
        <v>1.4630000000000001E-2</v>
      </c>
      <c r="N203" s="316">
        <v>0.22034999999999999</v>
      </c>
      <c r="O203" s="316">
        <v>0.22728000000000001</v>
      </c>
      <c r="P203" s="316">
        <v>0.15397</v>
      </c>
      <c r="Q203" s="316">
        <v>1.882E-2</v>
      </c>
      <c r="R203" s="316">
        <v>0.13514999999999999</v>
      </c>
    </row>
    <row r="204" spans="2:18" s="144" customFormat="1">
      <c r="B204" s="807" t="s">
        <v>1725</v>
      </c>
      <c r="C204" s="809">
        <v>2.0629999999999999E-2</v>
      </c>
      <c r="D204" s="809">
        <v>0.30457000000000001</v>
      </c>
      <c r="E204" s="809">
        <v>0.25112000000000001</v>
      </c>
      <c r="F204" s="809">
        <v>0.2195</v>
      </c>
      <c r="G204" s="809">
        <v>3.635E-2</v>
      </c>
      <c r="H204" s="809">
        <v>0.18315000000000001</v>
      </c>
      <c r="J204" s="143"/>
      <c r="L204" s="315" t="s">
        <v>794</v>
      </c>
      <c r="M204" s="316">
        <v>1.421E-2</v>
      </c>
      <c r="N204" s="316">
        <v>0.23547999999999999</v>
      </c>
      <c r="O204" s="316">
        <v>0.23044999999999999</v>
      </c>
      <c r="P204" s="316">
        <v>0.15465000000000001</v>
      </c>
      <c r="Q204" s="316">
        <v>2.017E-2</v>
      </c>
      <c r="R204" s="316">
        <v>0.13447999999999999</v>
      </c>
    </row>
    <row r="205" spans="2:18" s="144" customFormat="1">
      <c r="B205" s="807" t="s">
        <v>1726</v>
      </c>
      <c r="C205" s="809">
        <v>2.0570000000000001E-2</v>
      </c>
      <c r="D205" s="809">
        <v>0.30120000000000002</v>
      </c>
      <c r="E205" s="809">
        <v>0.25096000000000002</v>
      </c>
      <c r="F205" s="809">
        <v>0.21787000000000001</v>
      </c>
      <c r="G205" s="809">
        <v>3.6519999999999997E-2</v>
      </c>
      <c r="H205" s="809">
        <v>0.18135000000000001</v>
      </c>
      <c r="J205" s="143"/>
      <c r="L205" s="315" t="s">
        <v>799</v>
      </c>
      <c r="M205" s="316">
        <v>1.4959999999999999E-2</v>
      </c>
      <c r="N205" s="316">
        <v>0.22553999999999999</v>
      </c>
      <c r="O205" s="316">
        <v>0.23485</v>
      </c>
      <c r="P205" s="316">
        <v>0.18332999999999999</v>
      </c>
      <c r="Q205" s="316">
        <v>2.035E-2</v>
      </c>
      <c r="R205" s="316">
        <v>0.16298000000000001</v>
      </c>
    </row>
    <row r="206" spans="2:18" s="144" customFormat="1">
      <c r="B206" s="807" t="s">
        <v>1727</v>
      </c>
      <c r="C206" s="809">
        <v>2.2360000000000001E-2</v>
      </c>
      <c r="D206" s="809">
        <v>0.30301</v>
      </c>
      <c r="E206" s="809">
        <v>0.25179000000000001</v>
      </c>
      <c r="F206" s="809">
        <v>0.21875</v>
      </c>
      <c r="G206" s="809">
        <v>3.5900000000000001E-2</v>
      </c>
      <c r="H206" s="809">
        <v>0.18285000000000001</v>
      </c>
      <c r="J206" s="143"/>
      <c r="L206" s="315" t="s">
        <v>804</v>
      </c>
      <c r="M206" s="316">
        <v>1.473E-2</v>
      </c>
      <c r="N206" s="316">
        <v>0.23277</v>
      </c>
      <c r="O206" s="316">
        <v>0.23472000000000001</v>
      </c>
      <c r="P206" s="316">
        <v>0.15937999999999999</v>
      </c>
      <c r="Q206" s="316">
        <v>2.1049999999999999E-2</v>
      </c>
      <c r="R206" s="316">
        <v>0.13833000000000001</v>
      </c>
    </row>
    <row r="207" spans="2:18" s="144" customFormat="1">
      <c r="B207" s="807" t="s">
        <v>1728</v>
      </c>
      <c r="C207" s="809">
        <v>2.197E-2</v>
      </c>
      <c r="D207" s="809">
        <v>0.30070000000000002</v>
      </c>
      <c r="E207" s="809">
        <v>0.25119999999999998</v>
      </c>
      <c r="F207" s="809">
        <v>0.21829000000000001</v>
      </c>
      <c r="G207" s="809">
        <v>3.5650000000000001E-2</v>
      </c>
      <c r="H207" s="809">
        <v>0.18264</v>
      </c>
      <c r="J207" s="143"/>
      <c r="L207" s="315" t="s">
        <v>615</v>
      </c>
      <c r="M207" s="316">
        <v>1.46E-2</v>
      </c>
      <c r="N207" s="316">
        <v>0.22817000000000001</v>
      </c>
      <c r="O207" s="316">
        <v>0.23272000000000001</v>
      </c>
      <c r="P207" s="316">
        <v>0.15619</v>
      </c>
      <c r="Q207" s="316">
        <v>2.102E-2</v>
      </c>
      <c r="R207" s="316">
        <v>0.13517000000000001</v>
      </c>
    </row>
    <row r="208" spans="2:18" s="144" customFormat="1">
      <c r="B208" s="807" t="s">
        <v>1729</v>
      </c>
      <c r="C208" s="809">
        <v>2.23E-2</v>
      </c>
      <c r="D208" s="809">
        <v>0.30431999999999998</v>
      </c>
      <c r="E208" s="809">
        <v>0.25131999999999999</v>
      </c>
      <c r="F208" s="809">
        <v>0.22119</v>
      </c>
      <c r="G208" s="809">
        <v>3.6249999999999998E-2</v>
      </c>
      <c r="H208" s="809">
        <v>0.18493999999999999</v>
      </c>
      <c r="J208" s="143"/>
      <c r="L208" s="315" t="s">
        <v>620</v>
      </c>
      <c r="M208" s="316">
        <v>1.4749999999999999E-2</v>
      </c>
      <c r="N208" s="316">
        <v>0.22691</v>
      </c>
      <c r="O208" s="316">
        <v>0.24432999999999999</v>
      </c>
      <c r="P208" s="316">
        <v>0.15509000000000001</v>
      </c>
      <c r="Q208" s="316">
        <v>2.035E-2</v>
      </c>
      <c r="R208" s="316">
        <v>0.13474</v>
      </c>
    </row>
    <row r="209" spans="2:18" s="144" customFormat="1">
      <c r="B209" s="807" t="s">
        <v>1730</v>
      </c>
      <c r="C209" s="809">
        <v>2.1999999999999999E-2</v>
      </c>
      <c r="D209" s="809">
        <v>0.30709999999999998</v>
      </c>
      <c r="E209" s="809">
        <v>0.25167</v>
      </c>
      <c r="F209" s="809">
        <v>0.22192000000000001</v>
      </c>
      <c r="G209" s="809">
        <v>3.6269999999999997E-2</v>
      </c>
      <c r="H209" s="809">
        <v>0.18565000000000001</v>
      </c>
      <c r="J209" s="143"/>
      <c r="L209" s="315" t="s">
        <v>625</v>
      </c>
      <c r="M209" s="316">
        <v>1.494E-2</v>
      </c>
      <c r="N209" s="316">
        <v>0.22634000000000001</v>
      </c>
      <c r="O209" s="316">
        <v>0.25172</v>
      </c>
      <c r="P209" s="316">
        <v>0.15761</v>
      </c>
      <c r="Q209" s="316">
        <v>2.0799999999999999E-2</v>
      </c>
      <c r="R209" s="316">
        <v>0.13680999999999999</v>
      </c>
    </row>
    <row r="210" spans="2:18" s="144" customFormat="1">
      <c r="B210" s="807" t="s">
        <v>1731</v>
      </c>
      <c r="C210" s="809">
        <v>2.1610000000000001E-2</v>
      </c>
      <c r="D210" s="809">
        <v>0.3004</v>
      </c>
      <c r="E210" s="809">
        <v>0.25113999999999997</v>
      </c>
      <c r="F210" s="809">
        <v>0.21879999999999999</v>
      </c>
      <c r="G210" s="809">
        <v>3.5569999999999997E-2</v>
      </c>
      <c r="H210" s="809">
        <v>0.18323</v>
      </c>
      <c r="J210" s="143"/>
      <c r="L210" s="315" t="s">
        <v>630</v>
      </c>
      <c r="M210" s="316">
        <v>1.4540000000000001E-2</v>
      </c>
      <c r="N210" s="316">
        <v>0.22403000000000001</v>
      </c>
      <c r="O210" s="316">
        <v>0.25155</v>
      </c>
      <c r="P210" s="316">
        <v>0.15609000000000001</v>
      </c>
      <c r="Q210" s="316">
        <v>2.1669999999999998E-2</v>
      </c>
      <c r="R210" s="316">
        <v>0.13442000000000001</v>
      </c>
    </row>
    <row r="211" spans="2:18" s="144" customFormat="1">
      <c r="B211" s="807" t="s">
        <v>1732</v>
      </c>
      <c r="C211" s="809">
        <v>2.1499999999999998E-2</v>
      </c>
      <c r="D211" s="809">
        <v>0.30818000000000001</v>
      </c>
      <c r="E211" s="809">
        <v>0.25114999999999998</v>
      </c>
      <c r="F211" s="809">
        <v>0.22165000000000001</v>
      </c>
      <c r="G211" s="809">
        <v>3.5369999999999999E-2</v>
      </c>
      <c r="H211" s="809">
        <v>0.18628</v>
      </c>
      <c r="J211" s="143"/>
      <c r="L211" s="315" t="s">
        <v>635</v>
      </c>
      <c r="M211" s="316">
        <v>1.468E-2</v>
      </c>
      <c r="N211" s="316">
        <v>0.22192000000000001</v>
      </c>
      <c r="O211" s="316">
        <v>0.25019999999999998</v>
      </c>
      <c r="P211" s="316">
        <v>0.15601999999999999</v>
      </c>
      <c r="Q211" s="316">
        <v>2.137E-2</v>
      </c>
      <c r="R211" s="316">
        <v>0.13464999999999999</v>
      </c>
    </row>
    <row r="212" spans="2:18" s="144" customFormat="1">
      <c r="B212" s="807" t="s">
        <v>1733</v>
      </c>
      <c r="C212" s="809">
        <v>2.1299999999999999E-2</v>
      </c>
      <c r="D212" s="809">
        <v>0.30645</v>
      </c>
      <c r="E212" s="809">
        <v>0.25124000000000002</v>
      </c>
      <c r="F212" s="809">
        <v>0.22033</v>
      </c>
      <c r="G212" s="809">
        <v>3.5869999999999999E-2</v>
      </c>
      <c r="H212" s="809">
        <v>0.18446000000000001</v>
      </c>
      <c r="J212" s="143"/>
      <c r="L212" s="315" t="s">
        <v>640</v>
      </c>
      <c r="M212" s="316">
        <v>1.4540000000000001E-2</v>
      </c>
      <c r="N212" s="316">
        <v>0.20927000000000001</v>
      </c>
      <c r="O212" s="316">
        <v>0.25003999999999998</v>
      </c>
      <c r="P212" s="316">
        <v>0.14946000000000001</v>
      </c>
      <c r="Q212" s="316">
        <v>2.1170000000000001E-2</v>
      </c>
      <c r="R212" s="316">
        <v>0.12828999999999999</v>
      </c>
    </row>
    <row r="213" spans="2:18" s="144" customFormat="1">
      <c r="B213" s="807" t="s">
        <v>1734</v>
      </c>
      <c r="C213" s="809">
        <v>2.1350000000000001E-2</v>
      </c>
      <c r="D213" s="809">
        <v>0.30492999999999998</v>
      </c>
      <c r="E213" s="809">
        <v>0.25074000000000002</v>
      </c>
      <c r="F213" s="809">
        <v>0.22014</v>
      </c>
      <c r="G213" s="809">
        <v>3.5049999999999998E-2</v>
      </c>
      <c r="H213" s="809">
        <v>0.18509</v>
      </c>
      <c r="J213" s="143"/>
      <c r="L213" s="315" t="s">
        <v>644</v>
      </c>
      <c r="M213" s="316">
        <v>1.456E-2</v>
      </c>
      <c r="N213" s="316">
        <v>0.20466000000000001</v>
      </c>
      <c r="O213" s="316">
        <v>0.25319999999999998</v>
      </c>
      <c r="P213" s="316">
        <v>0.14849000000000001</v>
      </c>
      <c r="Q213" s="316">
        <v>2.155E-2</v>
      </c>
      <c r="R213" s="316">
        <v>0.12694</v>
      </c>
    </row>
    <row r="214" spans="2:18" s="144" customFormat="1">
      <c r="B214" s="807" t="s">
        <v>1735</v>
      </c>
      <c r="C214" s="809">
        <v>2.1270000000000001E-2</v>
      </c>
      <c r="D214" s="809">
        <v>0.29896</v>
      </c>
      <c r="E214" s="809">
        <v>0.25135999999999997</v>
      </c>
      <c r="F214" s="809">
        <v>0.21661</v>
      </c>
      <c r="G214" s="809">
        <v>3.4869999999999998E-2</v>
      </c>
      <c r="H214" s="809">
        <v>0.18174000000000001</v>
      </c>
      <c r="J214" s="143"/>
      <c r="L214" s="315" t="s">
        <v>649</v>
      </c>
      <c r="M214" s="316">
        <v>1.4149999999999999E-2</v>
      </c>
      <c r="N214" s="316">
        <v>0.20608000000000001</v>
      </c>
      <c r="O214" s="316">
        <v>0.21745999999999999</v>
      </c>
      <c r="P214" s="316">
        <v>0.14754</v>
      </c>
      <c r="Q214" s="316">
        <v>2.12E-2</v>
      </c>
      <c r="R214" s="316">
        <v>0.12634000000000001</v>
      </c>
    </row>
    <row r="215" spans="2:18" s="144" customFormat="1">
      <c r="B215" s="807" t="s">
        <v>1736</v>
      </c>
      <c r="C215" s="809">
        <v>2.1329999999999998E-2</v>
      </c>
      <c r="D215" s="809">
        <v>0.29575000000000001</v>
      </c>
      <c r="E215" s="809">
        <v>0.25024000000000002</v>
      </c>
      <c r="F215" s="809">
        <v>0.21415999999999999</v>
      </c>
      <c r="G215" s="809">
        <v>3.4349999999999999E-2</v>
      </c>
      <c r="H215" s="809">
        <v>0.17981</v>
      </c>
      <c r="J215" s="143"/>
      <c r="L215" s="315" t="s">
        <v>653</v>
      </c>
      <c r="M215" s="316">
        <v>1.4670000000000001E-2</v>
      </c>
      <c r="N215" s="316">
        <v>0.19994999999999999</v>
      </c>
      <c r="O215" s="316">
        <v>0.22147</v>
      </c>
      <c r="P215" s="316">
        <v>0.14721999999999999</v>
      </c>
      <c r="Q215" s="316">
        <v>2.1299999999999999E-2</v>
      </c>
      <c r="R215" s="316">
        <v>0.12592</v>
      </c>
    </row>
    <row r="216" spans="2:18" s="144" customFormat="1">
      <c r="B216" s="807" t="s">
        <v>1737</v>
      </c>
      <c r="C216" s="809">
        <v>2.12E-2</v>
      </c>
      <c r="D216" s="809">
        <v>0.2873</v>
      </c>
      <c r="E216" s="809">
        <v>0.25117</v>
      </c>
      <c r="F216" s="809">
        <v>0.21015</v>
      </c>
      <c r="G216" s="809">
        <v>3.4590000000000003E-2</v>
      </c>
      <c r="H216" s="809">
        <v>0.17555999999999999</v>
      </c>
      <c r="J216" s="143"/>
      <c r="L216" s="315" t="s">
        <v>658</v>
      </c>
      <c r="M216" s="316">
        <v>1.5140000000000001E-2</v>
      </c>
      <c r="N216" s="316">
        <v>0.19217999999999999</v>
      </c>
      <c r="O216" s="316">
        <v>0.25797999999999999</v>
      </c>
      <c r="P216" s="316">
        <v>0.14454</v>
      </c>
      <c r="Q216" s="316">
        <v>2.0449999999999999E-2</v>
      </c>
      <c r="R216" s="316">
        <v>0.12409000000000001</v>
      </c>
    </row>
    <row r="217" spans="2:18" s="144" customFormat="1">
      <c r="B217" s="807" t="s">
        <v>1738</v>
      </c>
      <c r="C217" s="809">
        <v>2.1430000000000001E-2</v>
      </c>
      <c r="D217" s="809">
        <v>0.31641000000000002</v>
      </c>
      <c r="E217" s="809">
        <v>0.25165999999999999</v>
      </c>
      <c r="F217" s="809">
        <v>0.22574</v>
      </c>
      <c r="G217" s="809">
        <v>3.4500000000000003E-2</v>
      </c>
      <c r="H217" s="809">
        <v>0.19123999999999999</v>
      </c>
      <c r="J217" s="143"/>
      <c r="L217" s="315" t="s">
        <v>663</v>
      </c>
      <c r="M217" s="316">
        <v>1.507E-2</v>
      </c>
      <c r="N217" s="316">
        <v>0.22051999999999999</v>
      </c>
      <c r="O217" s="316">
        <v>0.25868999999999998</v>
      </c>
      <c r="P217" s="316">
        <v>0.15604999999999999</v>
      </c>
      <c r="Q217" s="316">
        <v>2.0219999999999998E-2</v>
      </c>
      <c r="R217" s="316">
        <v>0.13583000000000001</v>
      </c>
    </row>
    <row r="218" spans="2:18" s="144" customFormat="1">
      <c r="B218" s="807" t="s">
        <v>1739</v>
      </c>
      <c r="C218" s="809">
        <v>2.1059999999999999E-2</v>
      </c>
      <c r="D218" s="809">
        <v>0.31459999999999999</v>
      </c>
      <c r="E218" s="809">
        <v>0.25170999999999999</v>
      </c>
      <c r="F218" s="809">
        <v>0.22347</v>
      </c>
      <c r="G218" s="809">
        <v>3.4250000000000003E-2</v>
      </c>
      <c r="H218" s="809">
        <v>0.18922</v>
      </c>
      <c r="J218" s="143"/>
      <c r="L218" s="315" t="s">
        <v>668</v>
      </c>
      <c r="M218" s="316">
        <v>1.4829999999999999E-2</v>
      </c>
      <c r="N218" s="316">
        <v>0.22006000000000001</v>
      </c>
      <c r="O218" s="316">
        <v>0.25986999999999999</v>
      </c>
      <c r="P218" s="316">
        <v>0.15351000000000001</v>
      </c>
      <c r="Q218" s="316">
        <v>2.0250000000000001E-2</v>
      </c>
      <c r="R218" s="316">
        <v>0.13325999999999999</v>
      </c>
    </row>
    <row r="219" spans="2:18" s="144" customFormat="1">
      <c r="B219" s="807" t="s">
        <v>1740</v>
      </c>
      <c r="C219" s="809">
        <v>2.1139999999999999E-2</v>
      </c>
      <c r="D219" s="809">
        <v>0.31180000000000002</v>
      </c>
      <c r="E219" s="809">
        <v>0.25164999999999998</v>
      </c>
      <c r="F219" s="809">
        <v>0.22364999999999999</v>
      </c>
      <c r="G219" s="809">
        <v>3.3759999999999998E-2</v>
      </c>
      <c r="H219" s="809">
        <v>0.18989</v>
      </c>
      <c r="J219" s="143"/>
      <c r="L219" s="315" t="s">
        <v>673</v>
      </c>
      <c r="M219" s="316">
        <v>1.5440000000000001E-2</v>
      </c>
      <c r="N219" s="316">
        <v>0.19753999999999999</v>
      </c>
      <c r="O219" s="316">
        <v>0.25640000000000002</v>
      </c>
      <c r="P219" s="316">
        <v>0.14574999999999999</v>
      </c>
      <c r="Q219" s="316">
        <v>2.052E-2</v>
      </c>
      <c r="R219" s="316">
        <v>0.12523000000000001</v>
      </c>
    </row>
    <row r="220" spans="2:18" s="144" customFormat="1">
      <c r="B220" s="807" t="s">
        <v>1741</v>
      </c>
      <c r="C220" s="809">
        <v>2.1180000000000001E-2</v>
      </c>
      <c r="D220" s="809">
        <v>0.31119999999999998</v>
      </c>
      <c r="E220" s="809">
        <v>0.25236999999999998</v>
      </c>
      <c r="F220" s="809">
        <v>0.22397</v>
      </c>
      <c r="G220" s="809">
        <v>3.4020000000000002E-2</v>
      </c>
      <c r="H220" s="809">
        <v>0.18995000000000001</v>
      </c>
      <c r="J220" s="143"/>
      <c r="L220" s="315" t="s">
        <v>678</v>
      </c>
      <c r="M220" s="316">
        <v>1.5869999999999999E-2</v>
      </c>
      <c r="N220" s="316">
        <v>0.20605999999999999</v>
      </c>
      <c r="O220" s="316">
        <v>0.25772</v>
      </c>
      <c r="P220" s="316">
        <v>0.15375</v>
      </c>
      <c r="Q220" s="316">
        <v>2.01E-2</v>
      </c>
      <c r="R220" s="316">
        <v>0.13364999999999999</v>
      </c>
    </row>
    <row r="221" spans="2:18" s="144" customFormat="1">
      <c r="B221" s="807" t="s">
        <v>1742</v>
      </c>
      <c r="C221" s="809">
        <v>2.1250000000000002E-2</v>
      </c>
      <c r="D221" s="809">
        <v>0.30684</v>
      </c>
      <c r="E221" s="809">
        <v>0.25203999999999999</v>
      </c>
      <c r="F221" s="809">
        <v>0.22103999999999999</v>
      </c>
      <c r="G221" s="809">
        <v>3.3799999999999997E-2</v>
      </c>
      <c r="H221" s="809">
        <v>0.18723999999999999</v>
      </c>
      <c r="J221" s="143"/>
      <c r="L221" s="315" t="s">
        <v>683</v>
      </c>
      <c r="M221" s="316">
        <v>1.6080000000000001E-2</v>
      </c>
      <c r="N221" s="316">
        <v>0.20685000000000001</v>
      </c>
      <c r="O221" s="316">
        <v>0.25934000000000001</v>
      </c>
      <c r="P221" s="316">
        <v>0.15640000000000001</v>
      </c>
      <c r="Q221" s="316">
        <v>2.1149999999999999E-2</v>
      </c>
      <c r="R221" s="316">
        <v>0.13525000000000001</v>
      </c>
    </row>
    <row r="222" spans="2:18" s="144" customFormat="1">
      <c r="B222" s="807" t="s">
        <v>1743</v>
      </c>
      <c r="C222" s="809">
        <v>2.1160000000000002E-2</v>
      </c>
      <c r="D222" s="809">
        <v>0.30937999999999999</v>
      </c>
      <c r="E222" s="809">
        <v>0.25013999999999997</v>
      </c>
      <c r="F222" s="809">
        <v>0.22042999999999999</v>
      </c>
      <c r="G222" s="809">
        <v>3.3750000000000002E-2</v>
      </c>
      <c r="H222" s="809">
        <v>0.18668000000000001</v>
      </c>
      <c r="J222" s="143"/>
      <c r="L222" s="315" t="s">
        <v>688</v>
      </c>
      <c r="M222" s="316">
        <v>1.5980000000000001E-2</v>
      </c>
      <c r="N222" s="316">
        <v>0.22203999999999999</v>
      </c>
      <c r="O222" s="316">
        <v>0.25683</v>
      </c>
      <c r="P222" s="316">
        <v>0.15869</v>
      </c>
      <c r="Q222" s="316">
        <v>2.1049999999999999E-2</v>
      </c>
      <c r="R222" s="316">
        <v>0.13764000000000001</v>
      </c>
    </row>
    <row r="223" spans="2:18" s="144" customFormat="1">
      <c r="B223" s="807" t="s">
        <v>1744</v>
      </c>
      <c r="C223" s="809">
        <v>2.102E-2</v>
      </c>
      <c r="D223" s="809">
        <v>0.31240000000000001</v>
      </c>
      <c r="E223" s="809">
        <v>0.25129000000000001</v>
      </c>
      <c r="F223" s="809">
        <v>0.22106000000000001</v>
      </c>
      <c r="G223" s="809">
        <v>3.4119999999999998E-2</v>
      </c>
      <c r="H223" s="809">
        <v>0.18694</v>
      </c>
      <c r="J223" s="143"/>
      <c r="L223" s="315" t="s">
        <v>693</v>
      </c>
      <c r="M223" s="316">
        <v>1.6049999999999998E-2</v>
      </c>
      <c r="N223" s="316">
        <v>0.22492000000000001</v>
      </c>
      <c r="O223" s="316">
        <v>0.2576</v>
      </c>
      <c r="P223" s="316">
        <v>0.16026000000000001</v>
      </c>
      <c r="Q223" s="316">
        <v>1.9949999999999999E-2</v>
      </c>
      <c r="R223" s="316">
        <v>0.14030999999999999</v>
      </c>
    </row>
    <row r="224" spans="2:18" s="144" customFormat="1">
      <c r="B224" s="807" t="s">
        <v>1745</v>
      </c>
      <c r="C224" s="809">
        <v>2.1219999999999999E-2</v>
      </c>
      <c r="D224" s="809">
        <v>0.31297000000000003</v>
      </c>
      <c r="E224" s="809">
        <v>0.25103999999999999</v>
      </c>
      <c r="F224" s="809">
        <v>0.22209999999999999</v>
      </c>
      <c r="G224" s="809">
        <v>3.3799999999999997E-2</v>
      </c>
      <c r="H224" s="809">
        <v>0.1883</v>
      </c>
      <c r="J224" s="143"/>
      <c r="L224" s="315" t="s">
        <v>697</v>
      </c>
      <c r="M224" s="316">
        <v>1.495E-2</v>
      </c>
      <c r="N224" s="316">
        <v>0.21826000000000001</v>
      </c>
      <c r="O224" s="316">
        <v>0.25536999999999999</v>
      </c>
      <c r="P224" s="316">
        <v>0.16098000000000001</v>
      </c>
      <c r="Q224" s="316">
        <v>1.9699999999999999E-2</v>
      </c>
      <c r="R224" s="316">
        <v>0.14127999999999999</v>
      </c>
    </row>
    <row r="225" spans="2:18" s="144" customFormat="1">
      <c r="B225" s="807" t="s">
        <v>1746</v>
      </c>
      <c r="C225" s="809">
        <v>2.1100000000000001E-2</v>
      </c>
      <c r="D225" s="809">
        <v>0.32099</v>
      </c>
      <c r="E225" s="809">
        <v>0.25097000000000003</v>
      </c>
      <c r="F225" s="809">
        <v>0.22555</v>
      </c>
      <c r="G225" s="809">
        <v>3.3640000000000003E-2</v>
      </c>
      <c r="H225" s="809">
        <v>0.19191</v>
      </c>
      <c r="J225" s="143"/>
      <c r="L225" s="315" t="s">
        <v>702</v>
      </c>
      <c r="M225" s="316">
        <v>1.4420000000000001E-2</v>
      </c>
      <c r="N225" s="316">
        <v>0.22120999999999999</v>
      </c>
      <c r="O225" s="316">
        <v>0.25391000000000002</v>
      </c>
      <c r="P225" s="316">
        <v>0.16220000000000001</v>
      </c>
      <c r="Q225" s="316">
        <v>1.8769999999999998E-2</v>
      </c>
      <c r="R225" s="316">
        <v>0.14343</v>
      </c>
    </row>
    <row r="226" spans="2:18" s="144" customFormat="1">
      <c r="B226" s="807" t="s">
        <v>1747</v>
      </c>
      <c r="C226" s="809">
        <v>2.1049999999999999E-2</v>
      </c>
      <c r="D226" s="809">
        <v>0.32094</v>
      </c>
      <c r="E226" s="809">
        <v>0.25083</v>
      </c>
      <c r="F226" s="809">
        <v>0.22534000000000001</v>
      </c>
      <c r="G226" s="809">
        <v>3.4079999999999999E-2</v>
      </c>
      <c r="H226" s="809">
        <v>0.19126000000000001</v>
      </c>
      <c r="J226" s="143"/>
      <c r="L226" s="315" t="s">
        <v>707</v>
      </c>
      <c r="M226" s="316">
        <v>1.434E-2</v>
      </c>
      <c r="N226" s="316">
        <v>0.22131000000000001</v>
      </c>
      <c r="O226" s="316">
        <v>0.25276999999999999</v>
      </c>
      <c r="P226" s="316">
        <v>0.1618</v>
      </c>
      <c r="Q226" s="316">
        <v>1.83E-2</v>
      </c>
      <c r="R226" s="316">
        <v>0.14349999999999999</v>
      </c>
    </row>
    <row r="227" spans="2:18" s="144" customFormat="1">
      <c r="B227" s="807" t="s">
        <v>1748</v>
      </c>
      <c r="C227" s="809">
        <v>2.164E-2</v>
      </c>
      <c r="D227" s="809">
        <v>0.31385000000000002</v>
      </c>
      <c r="E227" s="809">
        <v>0.2525</v>
      </c>
      <c r="F227" s="809">
        <v>0.22517999999999999</v>
      </c>
      <c r="G227" s="809">
        <v>3.44E-2</v>
      </c>
      <c r="H227" s="809">
        <v>0.19078000000000001</v>
      </c>
      <c r="J227" s="143"/>
      <c r="L227" s="315" t="s">
        <v>710</v>
      </c>
      <c r="M227" s="316">
        <v>1.354E-2</v>
      </c>
      <c r="N227" s="316">
        <v>0.22714000000000001</v>
      </c>
      <c r="O227" s="316">
        <v>0.25285999999999997</v>
      </c>
      <c r="P227" s="316">
        <v>0.16289000000000001</v>
      </c>
      <c r="Q227" s="316">
        <v>1.7819999999999999E-2</v>
      </c>
      <c r="R227" s="316">
        <v>0.14507</v>
      </c>
    </row>
    <row r="228" spans="2:18" s="144" customFormat="1">
      <c r="B228" s="807" t="s">
        <v>1749</v>
      </c>
      <c r="C228" s="809">
        <v>2.1950000000000001E-2</v>
      </c>
      <c r="D228" s="809">
        <v>0.318</v>
      </c>
      <c r="E228" s="809">
        <v>0.25239</v>
      </c>
      <c r="F228" s="809">
        <v>0.22725999999999999</v>
      </c>
      <c r="G228" s="809">
        <v>3.4750000000000003E-2</v>
      </c>
      <c r="H228" s="809">
        <v>0.19250999999999999</v>
      </c>
      <c r="J228" s="143"/>
      <c r="L228" s="315" t="s">
        <v>715</v>
      </c>
      <c r="M228" s="316">
        <v>1.592E-2</v>
      </c>
      <c r="N228" s="316">
        <v>0.22575000000000001</v>
      </c>
      <c r="O228" s="316">
        <v>0.25294</v>
      </c>
      <c r="P228" s="316">
        <v>0.16303999999999999</v>
      </c>
      <c r="Q228" s="316">
        <v>1.7649999999999999E-2</v>
      </c>
      <c r="R228" s="316">
        <v>0.14538999999999999</v>
      </c>
    </row>
    <row r="229" spans="2:18" s="144" customFormat="1">
      <c r="B229" s="807" t="s">
        <v>1750</v>
      </c>
      <c r="C229" s="809">
        <v>2.1700000000000001E-2</v>
      </c>
      <c r="D229" s="809">
        <v>0.31141000000000002</v>
      </c>
      <c r="E229" s="809">
        <v>0.25181999999999999</v>
      </c>
      <c r="F229" s="809">
        <v>0.22452</v>
      </c>
      <c r="G229" s="809">
        <v>3.4320000000000003E-2</v>
      </c>
      <c r="H229" s="809">
        <v>0.19020000000000001</v>
      </c>
      <c r="J229" s="143"/>
      <c r="L229" s="315" t="s">
        <v>720</v>
      </c>
      <c r="M229" s="316">
        <v>1.4579999999999999E-2</v>
      </c>
      <c r="N229" s="316">
        <v>0.21493000000000001</v>
      </c>
      <c r="O229" s="316">
        <v>0.26529999999999998</v>
      </c>
      <c r="P229" s="316">
        <v>0.15826000000000001</v>
      </c>
      <c r="Q229" s="316">
        <v>1.755E-2</v>
      </c>
      <c r="R229" s="316">
        <v>0.14071</v>
      </c>
    </row>
    <row r="230" spans="2:18" s="144" customFormat="1">
      <c r="B230" s="807" t="s">
        <v>1751</v>
      </c>
      <c r="C230" s="809">
        <v>2.2079999999999999E-2</v>
      </c>
      <c r="D230" s="809">
        <v>0.31248999999999999</v>
      </c>
      <c r="E230" s="809">
        <v>0.25233</v>
      </c>
      <c r="F230" s="809">
        <v>0.22703999999999999</v>
      </c>
      <c r="G230" s="809">
        <v>3.4099999999999998E-2</v>
      </c>
      <c r="H230" s="809">
        <v>0.19294</v>
      </c>
      <c r="J230" s="143"/>
      <c r="L230" s="315" t="s">
        <v>725</v>
      </c>
      <c r="M230" s="316">
        <v>1.5429999999999999E-2</v>
      </c>
      <c r="N230" s="316">
        <v>0.18118000000000001</v>
      </c>
      <c r="O230" s="316">
        <v>0.2656</v>
      </c>
      <c r="P230" s="316">
        <v>0.14082</v>
      </c>
      <c r="Q230" s="316">
        <v>1.7299999999999999E-2</v>
      </c>
      <c r="R230" s="316">
        <v>0.12352</v>
      </c>
    </row>
    <row r="231" spans="2:18" s="144" customFormat="1">
      <c r="B231" s="807" t="s">
        <v>1752</v>
      </c>
      <c r="C231" s="809">
        <v>2.1649999999999999E-2</v>
      </c>
      <c r="D231" s="809">
        <v>0.31283</v>
      </c>
      <c r="E231" s="809">
        <v>0.25225999999999998</v>
      </c>
      <c r="F231" s="809">
        <v>0.22595000000000001</v>
      </c>
      <c r="G231" s="809">
        <v>3.3550000000000003E-2</v>
      </c>
      <c r="H231" s="809">
        <v>0.19239999999999999</v>
      </c>
      <c r="J231" s="143"/>
      <c r="L231" s="315" t="s">
        <v>730</v>
      </c>
      <c r="M231" s="316">
        <v>1.5299999999999999E-2</v>
      </c>
      <c r="N231" s="316">
        <v>0.12654000000000001</v>
      </c>
      <c r="O231" s="316">
        <v>0.26349</v>
      </c>
      <c r="P231" s="316">
        <v>0.13727</v>
      </c>
      <c r="Q231" s="316">
        <v>1.72E-2</v>
      </c>
      <c r="R231" s="316">
        <v>0.12007</v>
      </c>
    </row>
    <row r="232" spans="2:18" s="144" customFormat="1">
      <c r="B232" s="807" t="s">
        <v>1753</v>
      </c>
      <c r="C232" s="809">
        <v>2.1860000000000001E-2</v>
      </c>
      <c r="D232" s="809">
        <v>0.31424000000000002</v>
      </c>
      <c r="E232" s="809">
        <v>0.25240000000000001</v>
      </c>
      <c r="F232" s="809">
        <v>0.22797000000000001</v>
      </c>
      <c r="G232" s="809">
        <v>3.3270000000000001E-2</v>
      </c>
      <c r="H232" s="809">
        <v>0.19470000000000001</v>
      </c>
      <c r="J232" s="143"/>
      <c r="L232" s="315" t="s">
        <v>735</v>
      </c>
      <c r="M232" s="316">
        <v>1.5939999999999999E-2</v>
      </c>
      <c r="N232" s="316">
        <v>0.20416000000000001</v>
      </c>
      <c r="O232" s="316">
        <v>0.29948000000000002</v>
      </c>
      <c r="P232" s="316">
        <v>0.14446000000000001</v>
      </c>
      <c r="Q232" s="316">
        <v>1.7219999999999999E-2</v>
      </c>
      <c r="R232" s="316">
        <v>0.12723999999999999</v>
      </c>
    </row>
    <row r="233" spans="2:18" s="144" customFormat="1">
      <c r="B233" s="807" t="s">
        <v>1754</v>
      </c>
      <c r="C233" s="809">
        <v>2.1950000000000001E-2</v>
      </c>
      <c r="D233" s="809">
        <v>0.31801000000000001</v>
      </c>
      <c r="E233" s="809">
        <v>0.25247999999999998</v>
      </c>
      <c r="F233" s="809">
        <v>0.22864000000000001</v>
      </c>
      <c r="G233" s="809">
        <v>3.3329999999999999E-2</v>
      </c>
      <c r="H233" s="809">
        <v>0.19531000000000001</v>
      </c>
      <c r="J233" s="143"/>
      <c r="L233" s="315" t="s">
        <v>567</v>
      </c>
      <c r="M233" s="316">
        <v>1.6400000000000001E-2</v>
      </c>
      <c r="N233" s="316">
        <v>0.20673</v>
      </c>
      <c r="O233" s="316">
        <v>0.30053000000000002</v>
      </c>
      <c r="P233" s="316">
        <v>0.14885000000000001</v>
      </c>
      <c r="Q233" s="316">
        <v>1.6920000000000001E-2</v>
      </c>
      <c r="R233" s="316">
        <v>0.13192999999999999</v>
      </c>
    </row>
    <row r="234" spans="2:18" s="144" customFormat="1">
      <c r="B234" s="807" t="s">
        <v>1755</v>
      </c>
      <c r="C234" s="809">
        <v>2.2159999999999999E-2</v>
      </c>
      <c r="D234" s="809">
        <v>0.31991000000000003</v>
      </c>
      <c r="E234" s="809">
        <v>0.25258000000000003</v>
      </c>
      <c r="F234" s="809">
        <v>0.23021</v>
      </c>
      <c r="G234" s="809">
        <v>3.347E-2</v>
      </c>
      <c r="H234" s="809">
        <v>0.19674</v>
      </c>
      <c r="J234" s="143"/>
      <c r="L234" s="315" t="s">
        <v>571</v>
      </c>
      <c r="M234" s="316">
        <v>1.6750000000000001E-2</v>
      </c>
      <c r="N234" s="316">
        <v>0.2104</v>
      </c>
      <c r="O234" s="316">
        <v>0.29887000000000002</v>
      </c>
      <c r="P234" s="316">
        <v>0.15129000000000001</v>
      </c>
      <c r="Q234" s="316">
        <v>1.7069999999999998E-2</v>
      </c>
      <c r="R234" s="316">
        <v>0.13422000000000001</v>
      </c>
    </row>
    <row r="235" spans="2:18" s="144" customFormat="1">
      <c r="B235" s="807" t="s">
        <v>1756</v>
      </c>
      <c r="C235" s="809">
        <v>2.1909999999999999E-2</v>
      </c>
      <c r="D235" s="809">
        <v>0.32514999999999999</v>
      </c>
      <c r="E235" s="809">
        <v>0.25252000000000002</v>
      </c>
      <c r="F235" s="809">
        <v>0.23200000000000001</v>
      </c>
      <c r="G235" s="809">
        <v>3.3210000000000003E-2</v>
      </c>
      <c r="H235" s="809">
        <v>0.19878999999999999</v>
      </c>
      <c r="J235" s="143"/>
      <c r="L235" s="315" t="s">
        <v>576</v>
      </c>
      <c r="M235" s="316">
        <v>1.6629999999999999E-2</v>
      </c>
      <c r="N235" s="316">
        <v>0.18121999999999999</v>
      </c>
      <c r="O235" s="316">
        <v>0.29665000000000002</v>
      </c>
      <c r="P235" s="316">
        <v>0.15365999999999999</v>
      </c>
      <c r="Q235" s="316">
        <v>1.6570000000000001E-2</v>
      </c>
      <c r="R235" s="316">
        <v>0.13708999999999999</v>
      </c>
    </row>
    <row r="236" spans="2:18" s="144" customFormat="1">
      <c r="B236" s="807" t="s">
        <v>1757</v>
      </c>
      <c r="C236" s="809">
        <v>2.214E-2</v>
      </c>
      <c r="D236" s="809">
        <v>0.32518999999999998</v>
      </c>
      <c r="E236" s="809">
        <v>0.25241000000000002</v>
      </c>
      <c r="F236" s="809">
        <v>0.23338</v>
      </c>
      <c r="G236" s="809">
        <v>3.397E-2</v>
      </c>
      <c r="H236" s="809">
        <v>0.19941</v>
      </c>
      <c r="J236" s="143"/>
      <c r="L236" s="315" t="s">
        <v>581</v>
      </c>
      <c r="M236" s="316">
        <v>1.6910000000000001E-2</v>
      </c>
      <c r="N236" s="316">
        <v>0.18390000000000001</v>
      </c>
      <c r="O236" s="316">
        <v>0.29499999999999998</v>
      </c>
      <c r="P236" s="316">
        <v>0.15636</v>
      </c>
      <c r="Q236" s="316">
        <v>1.6639999999999999E-2</v>
      </c>
      <c r="R236" s="316">
        <v>0.13972000000000001</v>
      </c>
    </row>
    <row r="237" spans="2:18" s="144" customFormat="1">
      <c r="B237" s="807" t="s">
        <v>1758</v>
      </c>
      <c r="C237" s="809">
        <v>2.2179999999999998E-2</v>
      </c>
      <c r="D237" s="809">
        <v>0.32458999999999999</v>
      </c>
      <c r="E237" s="809">
        <v>0.25274999999999997</v>
      </c>
      <c r="F237" s="809">
        <v>0.23277</v>
      </c>
      <c r="G237" s="809">
        <v>3.3770000000000001E-2</v>
      </c>
      <c r="H237" s="809">
        <v>0.19900000000000001</v>
      </c>
      <c r="J237" s="143"/>
      <c r="L237" s="315" t="s">
        <v>586</v>
      </c>
      <c r="M237" s="316">
        <v>1.753E-2</v>
      </c>
      <c r="N237" s="316">
        <v>0.17132</v>
      </c>
      <c r="O237" s="316">
        <v>0.29024</v>
      </c>
      <c r="P237" s="316">
        <v>0.15285000000000001</v>
      </c>
      <c r="Q237" s="316">
        <v>1.6400000000000001E-2</v>
      </c>
      <c r="R237" s="316">
        <v>0.13644999999999999</v>
      </c>
    </row>
    <row r="238" spans="2:18" s="144" customFormat="1">
      <c r="B238" s="807" t="s">
        <v>1759</v>
      </c>
      <c r="C238" s="809">
        <v>2.215E-2</v>
      </c>
      <c r="D238" s="809">
        <v>0.32540000000000002</v>
      </c>
      <c r="E238" s="809">
        <v>0.25291000000000002</v>
      </c>
      <c r="F238" s="809">
        <v>0.23300000000000001</v>
      </c>
      <c r="G238" s="809">
        <v>3.415E-2</v>
      </c>
      <c r="H238" s="809">
        <v>0.19885</v>
      </c>
      <c r="J238" s="143"/>
      <c r="L238" s="315" t="s">
        <v>591</v>
      </c>
      <c r="M238" s="316">
        <v>1.8120000000000001E-2</v>
      </c>
      <c r="N238" s="316">
        <v>0.17107</v>
      </c>
      <c r="O238" s="316">
        <v>0.29143000000000002</v>
      </c>
      <c r="P238" s="316">
        <v>0.15351999999999999</v>
      </c>
      <c r="Q238" s="316">
        <v>1.6119999999999999E-2</v>
      </c>
      <c r="R238" s="316">
        <v>0.13739999999999999</v>
      </c>
    </row>
    <row r="239" spans="2:18" s="144" customFormat="1">
      <c r="B239" s="807" t="s">
        <v>1760</v>
      </c>
      <c r="C239" s="809">
        <v>2.1940000000000001E-2</v>
      </c>
      <c r="D239" s="809">
        <v>0.3251</v>
      </c>
      <c r="E239" s="809">
        <v>0.25319000000000003</v>
      </c>
      <c r="F239" s="809">
        <v>0.23305000000000001</v>
      </c>
      <c r="G239" s="809">
        <v>3.4349999999999999E-2</v>
      </c>
      <c r="H239" s="809">
        <v>0.19869999999999999</v>
      </c>
      <c r="J239" s="143"/>
      <c r="L239" s="315" t="s">
        <v>198</v>
      </c>
      <c r="M239" s="316">
        <v>1.8540000000000001E-2</v>
      </c>
      <c r="N239" s="316">
        <v>0.16653000000000001</v>
      </c>
      <c r="O239" s="316">
        <v>0.29126000000000002</v>
      </c>
      <c r="P239" s="316">
        <v>0.15179999999999999</v>
      </c>
      <c r="Q239" s="316">
        <v>1.627E-2</v>
      </c>
      <c r="R239" s="316">
        <v>0.13553000000000001</v>
      </c>
    </row>
    <row r="240" spans="2:18" s="144" customFormat="1">
      <c r="B240" s="807" t="s">
        <v>1761</v>
      </c>
      <c r="C240" s="809">
        <v>2.2349999999999998E-2</v>
      </c>
      <c r="D240" s="809">
        <v>0.33057999999999998</v>
      </c>
      <c r="E240" s="809">
        <v>0.25245000000000001</v>
      </c>
      <c r="F240" s="809">
        <v>0.23623</v>
      </c>
      <c r="G240" s="809">
        <v>3.4799999999999998E-2</v>
      </c>
      <c r="H240" s="809">
        <v>0.20143</v>
      </c>
      <c r="J240" s="143"/>
      <c r="L240" s="315" t="s">
        <v>203</v>
      </c>
      <c r="M240" s="316">
        <v>1.9480000000000001E-2</v>
      </c>
      <c r="N240" s="316">
        <v>0.19269</v>
      </c>
      <c r="O240" s="316">
        <v>0.29363</v>
      </c>
      <c r="P240" s="316">
        <v>0.15361</v>
      </c>
      <c r="Q240" s="316">
        <v>1.5650000000000001E-2</v>
      </c>
      <c r="R240" s="316">
        <v>0.13796</v>
      </c>
    </row>
    <row r="241" spans="2:18" s="144" customFormat="1">
      <c r="B241" s="807" t="s">
        <v>1762</v>
      </c>
      <c r="C241" s="809">
        <v>2.1860000000000001E-2</v>
      </c>
      <c r="D241" s="809">
        <v>0.33055000000000001</v>
      </c>
      <c r="E241" s="809">
        <v>0.25267000000000001</v>
      </c>
      <c r="F241" s="809">
        <v>0.23602000000000001</v>
      </c>
      <c r="G241" s="809">
        <v>3.4520000000000002E-2</v>
      </c>
      <c r="H241" s="809">
        <v>0.20150000000000001</v>
      </c>
      <c r="J241" s="143"/>
      <c r="L241" s="315" t="s">
        <v>208</v>
      </c>
      <c r="M241" s="316">
        <v>2.0959999999999999E-2</v>
      </c>
      <c r="N241" s="316">
        <v>0.18922</v>
      </c>
      <c r="O241" s="316">
        <v>0.29660999999999998</v>
      </c>
      <c r="P241" s="316">
        <v>0.15054000000000001</v>
      </c>
      <c r="Q241" s="316">
        <v>1.5520000000000001E-2</v>
      </c>
      <c r="R241" s="316">
        <v>0.13502</v>
      </c>
    </row>
    <row r="242" spans="2:18" s="144" customFormat="1">
      <c r="B242" s="807" t="s">
        <v>1763</v>
      </c>
      <c r="C242" s="809">
        <v>2.2110000000000001E-2</v>
      </c>
      <c r="D242" s="809">
        <v>0.33137</v>
      </c>
      <c r="E242" s="809">
        <v>0.25262000000000001</v>
      </c>
      <c r="F242" s="809">
        <v>0.23751</v>
      </c>
      <c r="G242" s="809">
        <v>3.4299999999999997E-2</v>
      </c>
      <c r="H242" s="809">
        <v>0.20321</v>
      </c>
      <c r="J242" s="143"/>
      <c r="L242" s="315" t="s">
        <v>213</v>
      </c>
      <c r="M242" s="316">
        <v>2.0029999999999999E-2</v>
      </c>
      <c r="N242" s="316">
        <v>0.17848</v>
      </c>
      <c r="O242" s="316">
        <v>0.29944999999999999</v>
      </c>
      <c r="P242" s="316">
        <v>0.14186000000000001</v>
      </c>
      <c r="Q242" s="316">
        <v>1.495E-2</v>
      </c>
      <c r="R242" s="316">
        <v>0.12691</v>
      </c>
    </row>
    <row r="243" spans="2:18" s="144" customFormat="1">
      <c r="B243" s="807" t="s">
        <v>1764</v>
      </c>
      <c r="C243" s="809">
        <v>2.1940000000000001E-2</v>
      </c>
      <c r="D243" s="809">
        <v>0.33212999999999998</v>
      </c>
      <c r="E243" s="809">
        <v>0.25266</v>
      </c>
      <c r="F243" s="809">
        <v>0.23713999999999999</v>
      </c>
      <c r="G243" s="809">
        <v>3.4009999999999999E-2</v>
      </c>
      <c r="H243" s="809">
        <v>0.20313000000000001</v>
      </c>
      <c r="J243" s="143"/>
      <c r="L243" s="315" t="s">
        <v>218</v>
      </c>
      <c r="M243" s="316">
        <v>2.026E-2</v>
      </c>
      <c r="N243" s="316">
        <v>0.17676</v>
      </c>
      <c r="O243" s="316">
        <v>0.29831000000000002</v>
      </c>
      <c r="P243" s="316">
        <v>0.13994000000000001</v>
      </c>
      <c r="Q243" s="316">
        <v>1.4999999999999999E-2</v>
      </c>
      <c r="R243" s="316">
        <v>0.12494</v>
      </c>
    </row>
    <row r="244" spans="2:18" s="144" customFormat="1">
      <c r="B244" s="807" t="s">
        <v>1765</v>
      </c>
      <c r="C244" s="809">
        <v>2.188E-2</v>
      </c>
      <c r="D244" s="809">
        <v>0.32993</v>
      </c>
      <c r="E244" s="809">
        <v>0.25129000000000001</v>
      </c>
      <c r="F244" s="809">
        <v>0.23630000000000001</v>
      </c>
      <c r="G244" s="809">
        <v>3.4799999999999998E-2</v>
      </c>
      <c r="H244" s="809">
        <v>0.20150000000000001</v>
      </c>
      <c r="J244" s="143"/>
      <c r="L244" s="315" t="s">
        <v>223</v>
      </c>
      <c r="M244" s="316">
        <v>2.0029999999999999E-2</v>
      </c>
      <c r="N244" s="316">
        <v>0.18117</v>
      </c>
      <c r="O244" s="316">
        <v>0.30077999999999999</v>
      </c>
      <c r="P244" s="316">
        <v>0.14105000000000001</v>
      </c>
      <c r="Q244" s="316">
        <v>1.541E-2</v>
      </c>
      <c r="R244" s="316">
        <v>0.12564</v>
      </c>
    </row>
    <row r="245" spans="2:18" s="144" customFormat="1">
      <c r="B245" s="807" t="s">
        <v>1766</v>
      </c>
      <c r="C245" s="809">
        <v>2.162E-2</v>
      </c>
      <c r="D245" s="809">
        <v>0.33160000000000001</v>
      </c>
      <c r="E245" s="809">
        <v>0.25068000000000001</v>
      </c>
      <c r="F245" s="809">
        <v>0.23904</v>
      </c>
      <c r="G245" s="809">
        <v>3.4299999999999997E-2</v>
      </c>
      <c r="H245" s="809">
        <v>0.20474000000000001</v>
      </c>
      <c r="J245" s="143"/>
      <c r="L245" s="315" t="s">
        <v>227</v>
      </c>
      <c r="M245" s="316">
        <v>2.068E-2</v>
      </c>
      <c r="N245" s="316">
        <v>0.18495</v>
      </c>
      <c r="O245" s="316">
        <v>0.30481999999999998</v>
      </c>
      <c r="P245" s="316">
        <v>0.14324999999999999</v>
      </c>
      <c r="Q245" s="316">
        <v>1.427E-2</v>
      </c>
      <c r="R245" s="316">
        <v>0.12898000000000001</v>
      </c>
    </row>
    <row r="246" spans="2:18" s="144" customFormat="1">
      <c r="B246" s="807" t="s">
        <v>1767</v>
      </c>
      <c r="C246" s="809">
        <v>2.171E-2</v>
      </c>
      <c r="D246" s="809">
        <v>0.33049000000000001</v>
      </c>
      <c r="E246" s="809">
        <v>0.25080000000000002</v>
      </c>
      <c r="F246" s="809">
        <v>0.23837</v>
      </c>
      <c r="G246" s="809">
        <v>3.4750000000000003E-2</v>
      </c>
      <c r="H246" s="809">
        <v>0.20362</v>
      </c>
      <c r="J246" s="143"/>
      <c r="L246" s="315" t="s">
        <v>229</v>
      </c>
      <c r="M246" s="316">
        <v>2.111E-2</v>
      </c>
      <c r="N246" s="316">
        <v>0.18620999999999999</v>
      </c>
      <c r="O246" s="316">
        <v>0.30468000000000001</v>
      </c>
      <c r="P246" s="316">
        <v>0.14643</v>
      </c>
      <c r="Q246" s="316">
        <v>1.427E-2</v>
      </c>
      <c r="R246" s="316">
        <v>0.13216</v>
      </c>
    </row>
    <row r="247" spans="2:18" s="144" customFormat="1">
      <c r="B247" s="807" t="s">
        <v>1768</v>
      </c>
      <c r="C247" s="809">
        <v>2.1739999999999999E-2</v>
      </c>
      <c r="D247" s="809">
        <v>0.33160000000000001</v>
      </c>
      <c r="E247" s="809">
        <v>0.25106000000000001</v>
      </c>
      <c r="F247" s="809">
        <v>0.23746</v>
      </c>
      <c r="G247" s="809">
        <v>3.492E-2</v>
      </c>
      <c r="H247" s="809">
        <v>0.20254</v>
      </c>
      <c r="J247" s="143"/>
      <c r="L247" s="315" t="s">
        <v>234</v>
      </c>
      <c r="M247" s="316">
        <v>2.001E-2</v>
      </c>
      <c r="N247" s="316">
        <v>0.18776000000000001</v>
      </c>
      <c r="O247" s="316">
        <v>0.30553999999999998</v>
      </c>
      <c r="P247" s="316">
        <v>0.14374999999999999</v>
      </c>
      <c r="Q247" s="316">
        <v>1.5049999999999999E-2</v>
      </c>
      <c r="R247" s="316">
        <v>0.12870000000000001</v>
      </c>
    </row>
    <row r="248" spans="2:18" s="144" customFormat="1">
      <c r="B248" s="807" t="s">
        <v>1769</v>
      </c>
      <c r="C248" s="809">
        <v>2.155E-2</v>
      </c>
      <c r="D248" s="809">
        <v>0.30053000000000002</v>
      </c>
      <c r="E248" s="809">
        <v>0.25097000000000003</v>
      </c>
      <c r="F248" s="809">
        <v>0.22256000000000001</v>
      </c>
      <c r="G248" s="809">
        <v>3.4669999999999999E-2</v>
      </c>
      <c r="H248" s="809">
        <v>0.18789</v>
      </c>
      <c r="J248" s="143"/>
      <c r="L248" s="315" t="s">
        <v>239</v>
      </c>
      <c r="M248" s="316">
        <v>2.0060000000000001E-2</v>
      </c>
      <c r="N248" s="316">
        <v>0.19247</v>
      </c>
      <c r="O248" s="316">
        <v>0.30725999999999998</v>
      </c>
      <c r="P248" s="316">
        <v>0.14434</v>
      </c>
      <c r="Q248" s="316">
        <v>1.532E-2</v>
      </c>
      <c r="R248" s="316">
        <v>0.12902</v>
      </c>
    </row>
    <row r="249" spans="2:18" s="144" customFormat="1">
      <c r="B249" s="807" t="s">
        <v>1770</v>
      </c>
      <c r="C249" s="809">
        <v>2.197E-2</v>
      </c>
      <c r="D249" s="809">
        <v>0.30609999999999998</v>
      </c>
      <c r="E249" s="809">
        <v>0.24932000000000001</v>
      </c>
      <c r="F249" s="809">
        <v>0.22287000000000001</v>
      </c>
      <c r="G249" s="809">
        <v>3.4799999999999998E-2</v>
      </c>
      <c r="H249" s="809">
        <v>0.18806999999999999</v>
      </c>
      <c r="J249" s="143"/>
      <c r="L249" s="315" t="s">
        <v>244</v>
      </c>
      <c r="M249" s="316">
        <v>2.0379999999999999E-2</v>
      </c>
      <c r="N249" s="316">
        <v>0.18969</v>
      </c>
      <c r="O249" s="316">
        <v>0.31014999999999998</v>
      </c>
      <c r="P249" s="316">
        <v>0.14191999999999999</v>
      </c>
      <c r="Q249" s="316">
        <v>1.54E-2</v>
      </c>
      <c r="R249" s="316">
        <v>0.12651999999999999</v>
      </c>
    </row>
    <row r="250" spans="2:18" s="144" customFormat="1">
      <c r="B250" s="807" t="s">
        <v>1771</v>
      </c>
      <c r="C250" s="809">
        <v>2.2280000000000001E-2</v>
      </c>
      <c r="D250" s="809">
        <v>0.30742000000000003</v>
      </c>
      <c r="E250" s="809">
        <v>0.24892</v>
      </c>
      <c r="F250" s="809">
        <v>0.22409000000000001</v>
      </c>
      <c r="G250" s="809">
        <v>3.4799999999999998E-2</v>
      </c>
      <c r="H250" s="809">
        <v>0.18929000000000001</v>
      </c>
      <c r="J250" s="143"/>
      <c r="L250" s="315" t="s">
        <v>249</v>
      </c>
      <c r="M250" s="316">
        <v>2.034E-2</v>
      </c>
      <c r="N250" s="316">
        <v>0.19324</v>
      </c>
      <c r="O250" s="316">
        <v>0.31022</v>
      </c>
      <c r="P250" s="316">
        <v>0.14374000000000001</v>
      </c>
      <c r="Q250" s="316">
        <v>1.485E-2</v>
      </c>
      <c r="R250" s="316">
        <v>0.12889</v>
      </c>
    </row>
    <row r="251" spans="2:18" s="144" customFormat="1">
      <c r="B251" s="807" t="s">
        <v>1772</v>
      </c>
      <c r="C251" s="809">
        <v>2.2159999999999999E-2</v>
      </c>
      <c r="D251" s="809">
        <v>0.30701000000000001</v>
      </c>
      <c r="E251" s="809">
        <v>0.24881</v>
      </c>
      <c r="F251" s="809">
        <v>0.22312000000000001</v>
      </c>
      <c r="G251" s="809">
        <v>3.4950000000000002E-2</v>
      </c>
      <c r="H251" s="809">
        <v>0.18817</v>
      </c>
      <c r="J251" s="143"/>
      <c r="L251" s="315" t="s">
        <v>254</v>
      </c>
      <c r="M251" s="316">
        <v>2.0500000000000001E-2</v>
      </c>
      <c r="N251" s="316">
        <v>0.18809999999999999</v>
      </c>
      <c r="O251" s="316">
        <v>0.30929000000000001</v>
      </c>
      <c r="P251" s="316">
        <v>0.14327000000000001</v>
      </c>
      <c r="Q251" s="316">
        <v>1.41E-2</v>
      </c>
      <c r="R251" s="316">
        <v>0.12917000000000001</v>
      </c>
    </row>
    <row r="252" spans="2:18" s="144" customFormat="1">
      <c r="B252" s="807" t="s">
        <v>1773</v>
      </c>
      <c r="C252" s="809">
        <v>2.2079999999999999E-2</v>
      </c>
      <c r="D252" s="809">
        <v>0.30586999999999998</v>
      </c>
      <c r="E252" s="809">
        <v>0.25009999999999999</v>
      </c>
      <c r="F252" s="809">
        <v>0.22222</v>
      </c>
      <c r="G252" s="809">
        <v>3.4450000000000001E-2</v>
      </c>
      <c r="H252" s="809">
        <v>0.18776999999999999</v>
      </c>
      <c r="J252" s="143"/>
      <c r="L252" s="315" t="s">
        <v>258</v>
      </c>
      <c r="M252" s="316">
        <v>1.9640000000000001E-2</v>
      </c>
      <c r="N252" s="316">
        <v>0.18475</v>
      </c>
      <c r="O252" s="316">
        <v>0.30919999999999997</v>
      </c>
      <c r="P252" s="316">
        <v>0.13993</v>
      </c>
      <c r="Q252" s="316">
        <v>1.4E-2</v>
      </c>
      <c r="R252" s="316">
        <v>0.12592999999999999</v>
      </c>
    </row>
    <row r="253" spans="2:18" s="144" customFormat="1">
      <c r="B253" s="807" t="s">
        <v>1774</v>
      </c>
      <c r="C253" s="809">
        <v>2.2110000000000001E-2</v>
      </c>
      <c r="D253" s="809">
        <v>0.30447999999999997</v>
      </c>
      <c r="E253" s="809">
        <v>0.24676999999999999</v>
      </c>
      <c r="F253" s="809">
        <v>0.22259999999999999</v>
      </c>
      <c r="G253" s="809">
        <v>3.4049999999999997E-2</v>
      </c>
      <c r="H253" s="809">
        <v>0.18855</v>
      </c>
      <c r="J253" s="143"/>
      <c r="L253" s="315" t="s">
        <v>263</v>
      </c>
      <c r="M253" s="316">
        <v>0.02</v>
      </c>
      <c r="N253" s="316">
        <v>0.18911</v>
      </c>
      <c r="O253" s="316">
        <v>0.31034</v>
      </c>
      <c r="P253" s="316">
        <v>0.14144000000000001</v>
      </c>
      <c r="Q253" s="316">
        <v>1.3270000000000001E-2</v>
      </c>
      <c r="R253" s="316">
        <v>0.12817000000000001</v>
      </c>
    </row>
    <row r="254" spans="2:18" s="144" customFormat="1">
      <c r="B254" s="807" t="s">
        <v>1775</v>
      </c>
      <c r="C254" s="809">
        <v>2.214E-2</v>
      </c>
      <c r="D254" s="809">
        <v>0.30012</v>
      </c>
      <c r="E254" s="809">
        <v>0.24743000000000001</v>
      </c>
      <c r="F254" s="809">
        <v>0.21967999999999999</v>
      </c>
      <c r="G254" s="809">
        <v>3.3820000000000003E-2</v>
      </c>
      <c r="H254" s="809">
        <v>0.18586</v>
      </c>
      <c r="J254" s="143"/>
      <c r="L254" s="315" t="s">
        <v>268</v>
      </c>
      <c r="M254" s="316">
        <v>2.1319999999999999E-2</v>
      </c>
      <c r="N254" s="316">
        <v>0.17793999999999999</v>
      </c>
      <c r="O254" s="316">
        <v>0.31291000000000002</v>
      </c>
      <c r="P254" s="316">
        <v>0.14119000000000001</v>
      </c>
      <c r="Q254" s="316">
        <v>1.295E-2</v>
      </c>
      <c r="R254" s="316">
        <v>0.12823999999999999</v>
      </c>
    </row>
    <row r="255" spans="2:18" s="144" customFormat="1">
      <c r="B255" s="807" t="s">
        <v>1776</v>
      </c>
      <c r="C255" s="809">
        <v>2.164E-2</v>
      </c>
      <c r="D255" s="809">
        <v>0.29776999999999998</v>
      </c>
      <c r="E255" s="809">
        <v>0.24637999999999999</v>
      </c>
      <c r="F255" s="809">
        <v>0.21881</v>
      </c>
      <c r="G255" s="809">
        <v>3.3840000000000002E-2</v>
      </c>
      <c r="H255" s="809">
        <v>0.18497</v>
      </c>
      <c r="J255" s="143"/>
      <c r="L255" s="315" t="s">
        <v>273</v>
      </c>
      <c r="M255" s="316">
        <v>2.2009999999999998E-2</v>
      </c>
      <c r="N255" s="316">
        <v>0.17691000000000001</v>
      </c>
      <c r="O255" s="316">
        <v>0.31268000000000001</v>
      </c>
      <c r="P255" s="316">
        <v>0.14485999999999999</v>
      </c>
      <c r="Q255" s="316">
        <v>1.302E-2</v>
      </c>
      <c r="R255" s="316">
        <v>0.13184000000000001</v>
      </c>
    </row>
    <row r="256" spans="2:18" s="144" customFormat="1">
      <c r="B256" s="807" t="s">
        <v>1777</v>
      </c>
      <c r="C256" s="809">
        <v>2.1180000000000001E-2</v>
      </c>
      <c r="D256" s="809">
        <v>0.30020000000000002</v>
      </c>
      <c r="E256" s="809">
        <v>0.24568999999999999</v>
      </c>
      <c r="F256" s="809">
        <v>0.21879000000000001</v>
      </c>
      <c r="G256" s="809">
        <v>3.3820000000000003E-2</v>
      </c>
      <c r="H256" s="809">
        <v>0.18497</v>
      </c>
      <c r="J256" s="143"/>
      <c r="L256" s="315" t="s">
        <v>278</v>
      </c>
      <c r="M256" s="316">
        <v>2.1860000000000001E-2</v>
      </c>
      <c r="N256" s="316">
        <v>0.17455999999999999</v>
      </c>
      <c r="O256" s="316">
        <v>0.31681999999999999</v>
      </c>
      <c r="P256" s="316">
        <v>0.14251</v>
      </c>
      <c r="Q256" s="316">
        <v>1.35E-2</v>
      </c>
      <c r="R256" s="316">
        <v>0.12901000000000001</v>
      </c>
    </row>
    <row r="257" spans="2:18" s="144" customFormat="1">
      <c r="B257" s="807" t="s">
        <v>1778</v>
      </c>
      <c r="C257" s="809">
        <v>2.034E-2</v>
      </c>
      <c r="D257" s="809">
        <v>0.29918</v>
      </c>
      <c r="E257" s="809">
        <v>0.24475</v>
      </c>
      <c r="F257" s="809">
        <v>0.2177</v>
      </c>
      <c r="G257" s="809">
        <v>3.2899999999999999E-2</v>
      </c>
      <c r="H257" s="809">
        <v>0.18479999999999999</v>
      </c>
      <c r="J257" s="143"/>
      <c r="L257" s="315" t="s">
        <v>283</v>
      </c>
      <c r="M257" s="316">
        <v>2.232E-2</v>
      </c>
      <c r="N257" s="316">
        <v>0.17096</v>
      </c>
      <c r="O257" s="316">
        <v>0.31798999999999999</v>
      </c>
      <c r="P257" s="316">
        <v>0.14044999999999999</v>
      </c>
      <c r="Q257" s="316">
        <v>1.397E-2</v>
      </c>
      <c r="R257" s="316">
        <v>0.12648000000000001</v>
      </c>
    </row>
    <row r="258" spans="2:18" s="144" customFormat="1">
      <c r="B258" s="807" t="s">
        <v>1779</v>
      </c>
      <c r="C258" s="809">
        <v>2.0799999999999999E-2</v>
      </c>
      <c r="D258" s="809">
        <v>0.30525999999999998</v>
      </c>
      <c r="E258" s="809">
        <v>0.24518999999999999</v>
      </c>
      <c r="F258" s="809">
        <v>0.22242000000000001</v>
      </c>
      <c r="G258" s="809">
        <v>3.3450000000000001E-2</v>
      </c>
      <c r="H258" s="809">
        <v>0.18897</v>
      </c>
      <c r="J258" s="143"/>
      <c r="L258" s="315" t="s">
        <v>288</v>
      </c>
      <c r="M258" s="316">
        <v>2.2249999999999999E-2</v>
      </c>
      <c r="N258" s="316">
        <v>0.17634</v>
      </c>
      <c r="O258" s="316">
        <v>0.31819999999999998</v>
      </c>
      <c r="P258" s="316">
        <v>0.14384</v>
      </c>
      <c r="Q258" s="316">
        <v>1.3820000000000001E-2</v>
      </c>
      <c r="R258" s="316">
        <v>0.13002</v>
      </c>
    </row>
    <row r="259" spans="2:18" s="144" customFormat="1">
      <c r="B259" s="807" t="s">
        <v>1780</v>
      </c>
      <c r="C259" s="809">
        <v>2.3179999999999999E-2</v>
      </c>
      <c r="D259" s="809">
        <v>0.30689</v>
      </c>
      <c r="E259" s="809">
        <v>0.24396000000000001</v>
      </c>
      <c r="F259" s="809">
        <v>0.21964</v>
      </c>
      <c r="G259" s="809">
        <v>3.3450000000000001E-2</v>
      </c>
      <c r="H259" s="809">
        <v>0.18618999999999999</v>
      </c>
      <c r="J259" s="143"/>
      <c r="L259" s="315" t="s">
        <v>293</v>
      </c>
      <c r="M259" s="316">
        <v>2.2360000000000001E-2</v>
      </c>
      <c r="N259" s="316">
        <v>0.17949999999999999</v>
      </c>
      <c r="O259" s="316">
        <v>0.31446000000000002</v>
      </c>
      <c r="P259" s="316">
        <v>0.14835000000000001</v>
      </c>
      <c r="Q259" s="316">
        <v>1.325E-2</v>
      </c>
      <c r="R259" s="316">
        <v>0.1351</v>
      </c>
    </row>
    <row r="260" spans="2:18" s="144" customFormat="1">
      <c r="B260" s="807" t="s">
        <v>1781</v>
      </c>
      <c r="C260" s="809">
        <v>2.2919999999999999E-2</v>
      </c>
      <c r="D260" s="809">
        <v>0.16564999999999999</v>
      </c>
      <c r="E260" s="809">
        <v>0.24303</v>
      </c>
      <c r="F260" s="809">
        <v>0.15770000000000001</v>
      </c>
      <c r="G260" s="809">
        <v>3.3610000000000001E-2</v>
      </c>
      <c r="H260" s="809">
        <v>0.12409000000000001</v>
      </c>
      <c r="J260" s="143"/>
      <c r="L260" s="315" t="s">
        <v>298</v>
      </c>
      <c r="M260" s="316">
        <v>2.232E-2</v>
      </c>
      <c r="N260" s="316">
        <v>0.17688000000000001</v>
      </c>
      <c r="O260" s="316">
        <v>0.31569000000000003</v>
      </c>
      <c r="P260" s="316">
        <v>0.14715</v>
      </c>
      <c r="Q260" s="316">
        <v>1.3899999999999999E-2</v>
      </c>
      <c r="R260" s="316">
        <v>0.13325000000000001</v>
      </c>
    </row>
    <row r="261" spans="2:18" s="144" customFormat="1">
      <c r="B261" s="807" t="s">
        <v>1782</v>
      </c>
      <c r="C261" s="809">
        <v>2.2759999999999999E-2</v>
      </c>
      <c r="D261" s="809">
        <v>0.16263</v>
      </c>
      <c r="E261" s="809">
        <v>0.24412</v>
      </c>
      <c r="F261" s="809">
        <v>0.15704000000000001</v>
      </c>
      <c r="G261" s="809">
        <v>3.4410000000000003E-2</v>
      </c>
      <c r="H261" s="809">
        <v>0.12263</v>
      </c>
      <c r="J261" s="143"/>
      <c r="L261" s="315" t="s">
        <v>303</v>
      </c>
      <c r="M261" s="316">
        <v>2.274E-2</v>
      </c>
      <c r="N261" s="316">
        <v>0.17272999999999999</v>
      </c>
      <c r="O261" s="316">
        <v>0.31564999999999999</v>
      </c>
      <c r="P261" s="316">
        <v>0.1459</v>
      </c>
      <c r="Q261" s="316">
        <v>1.38E-2</v>
      </c>
      <c r="R261" s="316">
        <v>0.1321</v>
      </c>
    </row>
    <row r="262" spans="2:18" s="144" customFormat="1">
      <c r="B262" s="807" t="s">
        <v>1783</v>
      </c>
      <c r="C262" s="809">
        <v>1.9900000000000001E-2</v>
      </c>
      <c r="D262" s="809">
        <v>0.17319999999999999</v>
      </c>
      <c r="E262" s="809">
        <v>0.25124999999999997</v>
      </c>
      <c r="F262" s="809">
        <v>0.16425999999999999</v>
      </c>
      <c r="G262" s="809">
        <v>3.3869999999999997E-2</v>
      </c>
      <c r="H262" s="809">
        <v>0.13039000000000001</v>
      </c>
      <c r="J262" s="143"/>
      <c r="L262" s="315" t="s">
        <v>308</v>
      </c>
      <c r="M262" s="316">
        <v>2.205E-2</v>
      </c>
      <c r="N262" s="316">
        <v>0.16647000000000001</v>
      </c>
      <c r="O262" s="316">
        <v>0.31503999999999999</v>
      </c>
      <c r="P262" s="316">
        <v>0.14141999999999999</v>
      </c>
      <c r="Q262" s="316">
        <v>1.46E-2</v>
      </c>
      <c r="R262" s="316">
        <v>0.12681999999999999</v>
      </c>
    </row>
    <row r="263" spans="2:18" s="144" customFormat="1">
      <c r="B263" s="807" t="s">
        <v>1784</v>
      </c>
      <c r="C263" s="809">
        <v>1.9949999999999999E-2</v>
      </c>
      <c r="D263" s="809">
        <v>0.16894000000000001</v>
      </c>
      <c r="E263" s="809">
        <v>0.25234000000000001</v>
      </c>
      <c r="F263" s="809">
        <v>0.16163</v>
      </c>
      <c r="G263" s="809">
        <v>3.415E-2</v>
      </c>
      <c r="H263" s="809">
        <v>0.12748000000000001</v>
      </c>
      <c r="J263" s="143"/>
      <c r="L263" s="315" t="s">
        <v>313</v>
      </c>
      <c r="M263" s="316">
        <v>2.3769999999999999E-2</v>
      </c>
      <c r="N263" s="316">
        <v>0.16733999999999999</v>
      </c>
      <c r="O263" s="316">
        <v>0.31375999999999998</v>
      </c>
      <c r="P263" s="316">
        <v>0.14593</v>
      </c>
      <c r="Q263" s="316">
        <v>1.3650000000000001E-2</v>
      </c>
      <c r="R263" s="316">
        <v>0.13228000000000001</v>
      </c>
    </row>
    <row r="264" spans="2:18" s="144" customFormat="1">
      <c r="B264" s="807" t="s">
        <v>1785</v>
      </c>
      <c r="C264" s="809">
        <v>1.8610000000000002E-2</v>
      </c>
      <c r="D264" s="809">
        <v>0.13653000000000001</v>
      </c>
      <c r="E264" s="809">
        <v>0.25247000000000003</v>
      </c>
      <c r="F264" s="809">
        <v>0.14635000000000001</v>
      </c>
      <c r="G264" s="809">
        <v>3.397E-2</v>
      </c>
      <c r="H264" s="809">
        <v>0.11237999999999999</v>
      </c>
      <c r="J264" s="143"/>
      <c r="L264" s="315" t="s">
        <v>318</v>
      </c>
      <c r="M264" s="316">
        <v>2.4580000000000001E-2</v>
      </c>
      <c r="N264" s="316">
        <v>0.1678</v>
      </c>
      <c r="O264" s="316">
        <v>0.31411</v>
      </c>
      <c r="P264" s="316">
        <v>0.14746999999999999</v>
      </c>
      <c r="Q264" s="316">
        <v>1.34E-2</v>
      </c>
      <c r="R264" s="316">
        <v>0.13406999999999999</v>
      </c>
    </row>
    <row r="265" spans="2:18" s="144" customFormat="1">
      <c r="B265" s="807" t="s">
        <v>1786</v>
      </c>
      <c r="C265" s="809">
        <v>1.8579999999999999E-2</v>
      </c>
      <c r="D265" s="809">
        <v>0.13694999999999999</v>
      </c>
      <c r="E265" s="809">
        <v>0.25247999999999998</v>
      </c>
      <c r="F265" s="809">
        <v>0.14724999999999999</v>
      </c>
      <c r="G265" s="809">
        <v>3.3750000000000002E-2</v>
      </c>
      <c r="H265" s="809">
        <v>0.1135</v>
      </c>
      <c r="J265" s="143"/>
      <c r="L265" s="315" t="s">
        <v>323</v>
      </c>
      <c r="M265" s="316">
        <v>2.521E-2</v>
      </c>
      <c r="N265" s="316">
        <v>0.16036</v>
      </c>
      <c r="O265" s="316">
        <v>0.31492999999999999</v>
      </c>
      <c r="P265" s="316">
        <v>0.14602999999999999</v>
      </c>
      <c r="Q265" s="316">
        <v>1.3769999999999999E-2</v>
      </c>
      <c r="R265" s="316">
        <v>0.13225999999999999</v>
      </c>
    </row>
    <row r="266" spans="2:18" s="144" customFormat="1">
      <c r="B266" s="807" t="s">
        <v>1787</v>
      </c>
      <c r="C266" s="809">
        <v>1.8679999999999999E-2</v>
      </c>
      <c r="D266" s="809">
        <v>0.14643</v>
      </c>
      <c r="E266" s="809">
        <v>0.25196000000000002</v>
      </c>
      <c r="F266" s="809">
        <v>0.15165999999999999</v>
      </c>
      <c r="G266" s="809">
        <v>3.3750000000000002E-2</v>
      </c>
      <c r="H266" s="809">
        <v>0.11791</v>
      </c>
      <c r="J266" s="143"/>
      <c r="L266" s="315" t="s">
        <v>328</v>
      </c>
      <c r="M266" s="316">
        <v>2.494E-2</v>
      </c>
      <c r="N266" s="316">
        <v>0.15121999999999999</v>
      </c>
      <c r="O266" s="316">
        <v>0.31635999999999997</v>
      </c>
      <c r="P266" s="316">
        <v>0.14252999999999999</v>
      </c>
      <c r="Q266" s="316">
        <v>1.4250000000000001E-2</v>
      </c>
      <c r="R266" s="316">
        <v>0.12828000000000001</v>
      </c>
    </row>
    <row r="267" spans="2:18" s="144" customFormat="1">
      <c r="B267" s="807" t="s">
        <v>1788</v>
      </c>
      <c r="C267" s="809">
        <v>1.865E-2</v>
      </c>
      <c r="D267" s="809">
        <v>0.14818999999999999</v>
      </c>
      <c r="E267" s="809">
        <v>0.25158999999999998</v>
      </c>
      <c r="F267" s="809">
        <v>0.15225</v>
      </c>
      <c r="G267" s="809">
        <v>3.415E-2</v>
      </c>
      <c r="H267" s="809">
        <v>0.1181</v>
      </c>
      <c r="J267" s="143"/>
      <c r="L267" s="315" t="s">
        <v>332</v>
      </c>
      <c r="M267" s="316">
        <v>2.5100000000000001E-2</v>
      </c>
      <c r="N267" s="316">
        <v>0.14668</v>
      </c>
      <c r="O267" s="316">
        <v>0.31555</v>
      </c>
      <c r="P267" s="316">
        <v>0.14047999999999999</v>
      </c>
      <c r="Q267" s="316">
        <v>1.5169999999999999E-2</v>
      </c>
      <c r="R267" s="316">
        <v>0.12531</v>
      </c>
    </row>
    <row r="268" spans="2:18" s="144" customFormat="1">
      <c r="B268" s="807" t="s">
        <v>1789</v>
      </c>
      <c r="C268" s="809">
        <v>1.8929999999999999E-2</v>
      </c>
      <c r="D268" s="809">
        <v>0.14896000000000001</v>
      </c>
      <c r="E268" s="809">
        <v>0.25329000000000002</v>
      </c>
      <c r="F268" s="809">
        <v>0.15290999999999999</v>
      </c>
      <c r="G268" s="809">
        <v>3.372E-2</v>
      </c>
      <c r="H268" s="809">
        <v>0.11919</v>
      </c>
      <c r="J268" s="143"/>
      <c r="L268" s="315" t="s">
        <v>335</v>
      </c>
      <c r="M268" s="316">
        <v>2.6020000000000001E-2</v>
      </c>
      <c r="N268" s="316">
        <v>0.12625</v>
      </c>
      <c r="O268" s="316">
        <v>0.31451000000000001</v>
      </c>
      <c r="P268" s="316">
        <v>0.13213</v>
      </c>
      <c r="Q268" s="316">
        <v>1.5350000000000001E-2</v>
      </c>
      <c r="R268" s="316">
        <v>0.11677999999999999</v>
      </c>
    </row>
    <row r="269" spans="2:18" s="144" customFormat="1">
      <c r="B269" s="807" t="s">
        <v>1790</v>
      </c>
      <c r="C269" s="809">
        <v>1.9009999999999999E-2</v>
      </c>
      <c r="D269" s="809">
        <v>0.14924000000000001</v>
      </c>
      <c r="E269" s="809">
        <v>0.25295000000000001</v>
      </c>
      <c r="F269" s="809">
        <v>0.15315999999999999</v>
      </c>
      <c r="G269" s="809">
        <v>3.3599999999999998E-2</v>
      </c>
      <c r="H269" s="809">
        <v>0.11956</v>
      </c>
      <c r="J269" s="143"/>
      <c r="L269" s="315" t="s">
        <v>340</v>
      </c>
      <c r="M269" s="316">
        <v>2.5610000000000001E-2</v>
      </c>
      <c r="N269" s="316">
        <v>0.12342</v>
      </c>
      <c r="O269" s="316">
        <v>0.31178</v>
      </c>
      <c r="P269" s="316">
        <v>0.13392000000000001</v>
      </c>
      <c r="Q269" s="316">
        <v>1.4489999999999999E-2</v>
      </c>
      <c r="R269" s="316">
        <v>0.11942999999999999</v>
      </c>
    </row>
    <row r="270" spans="2:18" s="144" customFormat="1">
      <c r="B270" s="807" t="s">
        <v>1791</v>
      </c>
      <c r="C270" s="809">
        <v>1.823E-2</v>
      </c>
      <c r="D270" s="809">
        <v>0.15404000000000001</v>
      </c>
      <c r="E270" s="809">
        <v>0.25269999999999998</v>
      </c>
      <c r="F270" s="809">
        <v>0.15459000000000001</v>
      </c>
      <c r="G270" s="809">
        <v>3.3149999999999999E-2</v>
      </c>
      <c r="H270" s="809">
        <v>0.12144000000000001</v>
      </c>
      <c r="J270" s="143"/>
      <c r="L270" s="315" t="s">
        <v>344</v>
      </c>
      <c r="M270" s="316">
        <v>2.6290000000000001E-2</v>
      </c>
      <c r="N270" s="316">
        <v>0.10809000000000001</v>
      </c>
      <c r="O270" s="316">
        <v>0.30962000000000001</v>
      </c>
      <c r="P270" s="316">
        <v>0.13303999999999999</v>
      </c>
      <c r="Q270" s="316">
        <v>1.455E-2</v>
      </c>
      <c r="R270" s="316">
        <v>0.11849</v>
      </c>
    </row>
    <row r="271" spans="2:18" s="144" customFormat="1">
      <c r="B271" s="807" t="s">
        <v>1792</v>
      </c>
      <c r="C271" s="809">
        <v>1.797E-2</v>
      </c>
      <c r="D271" s="809">
        <v>0.15204999999999999</v>
      </c>
      <c r="E271" s="809">
        <v>0.25168000000000001</v>
      </c>
      <c r="F271" s="809">
        <v>0.15351999999999999</v>
      </c>
      <c r="G271" s="809">
        <v>3.295E-2</v>
      </c>
      <c r="H271" s="809">
        <v>0.12057</v>
      </c>
      <c r="J271" s="143"/>
      <c r="L271" s="315" t="s">
        <v>349</v>
      </c>
      <c r="M271" s="316">
        <v>2.7990000000000001E-2</v>
      </c>
      <c r="N271" s="316">
        <v>9.5939999999999998E-2</v>
      </c>
      <c r="O271" s="316">
        <v>0.30159000000000002</v>
      </c>
      <c r="P271" s="316">
        <v>0.13503999999999999</v>
      </c>
      <c r="Q271" s="316">
        <v>1.55E-2</v>
      </c>
      <c r="R271" s="316">
        <v>0.11953999999999999</v>
      </c>
    </row>
    <row r="272" spans="2:18" s="144" customFormat="1">
      <c r="B272" s="807" t="s">
        <v>1793</v>
      </c>
      <c r="C272" s="809">
        <v>1.7909999999999999E-2</v>
      </c>
      <c r="D272" s="809">
        <v>0.15490999999999999</v>
      </c>
      <c r="E272" s="809">
        <v>0.25152999999999998</v>
      </c>
      <c r="F272" s="809">
        <v>0.15462000000000001</v>
      </c>
      <c r="G272" s="809">
        <v>3.3050000000000003E-2</v>
      </c>
      <c r="H272" s="809">
        <v>0.12157</v>
      </c>
      <c r="J272" s="143"/>
      <c r="L272" s="315" t="s">
        <v>354</v>
      </c>
      <c r="M272" s="316">
        <v>2.794E-2</v>
      </c>
      <c r="N272" s="316">
        <v>9.9080000000000001E-2</v>
      </c>
      <c r="O272" s="316">
        <v>0.29294999999999999</v>
      </c>
      <c r="P272" s="316">
        <v>0.13586999999999999</v>
      </c>
      <c r="Q272" s="316">
        <v>1.537E-2</v>
      </c>
      <c r="R272" s="316">
        <v>0.1205</v>
      </c>
    </row>
    <row r="273" spans="2:18">
      <c r="B273" s="807" t="s">
        <v>1794</v>
      </c>
      <c r="C273" s="809">
        <v>1.789E-2</v>
      </c>
      <c r="D273" s="809">
        <v>0.14243</v>
      </c>
      <c r="E273" s="809">
        <v>0.25120999999999999</v>
      </c>
      <c r="F273" s="809">
        <v>0.15412000000000001</v>
      </c>
      <c r="G273" s="809">
        <v>3.3169999999999998E-2</v>
      </c>
      <c r="H273" s="809">
        <v>0.12095</v>
      </c>
      <c r="L273" s="315" t="s">
        <v>359</v>
      </c>
      <c r="M273" s="316">
        <v>3.0620000000000001E-2</v>
      </c>
      <c r="N273" s="316">
        <v>0.10489</v>
      </c>
      <c r="O273" s="316">
        <v>0.29276000000000002</v>
      </c>
      <c r="P273" s="316">
        <v>0.14868999999999999</v>
      </c>
      <c r="Q273" s="316">
        <v>1.6299999999999999E-2</v>
      </c>
      <c r="R273" s="316">
        <v>0.13239000000000001</v>
      </c>
    </row>
    <row r="274" spans="2:18">
      <c r="B274" s="807" t="s">
        <v>1795</v>
      </c>
      <c r="C274" s="809">
        <v>1.7919999999999998E-2</v>
      </c>
      <c r="D274" s="809">
        <v>0.15196999999999999</v>
      </c>
      <c r="E274" s="809">
        <v>0.25102999999999998</v>
      </c>
      <c r="F274" s="809">
        <v>0.15443000000000001</v>
      </c>
      <c r="G274" s="809">
        <v>3.347E-2</v>
      </c>
      <c r="H274" s="809">
        <v>0.12096</v>
      </c>
      <c r="L274" s="315" t="s">
        <v>364</v>
      </c>
      <c r="M274" s="316">
        <v>2.699E-2</v>
      </c>
      <c r="N274" s="316">
        <v>0.13081000000000001</v>
      </c>
      <c r="O274" s="316">
        <v>0.29076000000000002</v>
      </c>
      <c r="P274" s="316">
        <v>0.15670000000000001</v>
      </c>
      <c r="Q274" s="316">
        <v>1.619E-2</v>
      </c>
      <c r="R274" s="316">
        <v>0.14051</v>
      </c>
    </row>
    <row r="275" spans="2:18">
      <c r="B275" s="807" t="s">
        <v>1796</v>
      </c>
      <c r="C275" s="809">
        <v>1.7760000000000001E-2</v>
      </c>
      <c r="D275" s="809">
        <v>0.15118999999999999</v>
      </c>
      <c r="E275" s="809">
        <v>0.25024000000000002</v>
      </c>
      <c r="F275" s="809">
        <v>0.15454000000000001</v>
      </c>
      <c r="G275" s="809">
        <v>3.3149999999999999E-2</v>
      </c>
      <c r="H275" s="809">
        <v>0.12139</v>
      </c>
      <c r="L275" s="315" t="s">
        <v>369</v>
      </c>
      <c r="M275" s="316">
        <v>2.3429999999999999E-2</v>
      </c>
      <c r="N275" s="316">
        <v>0.13980999999999999</v>
      </c>
      <c r="O275" s="316">
        <v>0.2893</v>
      </c>
      <c r="P275" s="316">
        <v>0.15275</v>
      </c>
      <c r="Q275" s="316">
        <v>1.37E-2</v>
      </c>
      <c r="R275" s="316">
        <v>0.13905000000000001</v>
      </c>
    </row>
    <row r="276" spans="2:18">
      <c r="B276" s="807" t="s">
        <v>1797</v>
      </c>
      <c r="C276" s="809">
        <v>1.7690000000000001E-2</v>
      </c>
      <c r="D276" s="809">
        <v>0.17479</v>
      </c>
      <c r="E276" s="809">
        <v>0.24987999999999999</v>
      </c>
      <c r="F276" s="809">
        <v>0.15812000000000001</v>
      </c>
      <c r="G276" s="809">
        <v>3.3550000000000003E-2</v>
      </c>
      <c r="H276" s="809">
        <v>0.12457</v>
      </c>
      <c r="L276" s="315" t="s">
        <v>374</v>
      </c>
      <c r="M276" s="316">
        <v>2.3380000000000001E-2</v>
      </c>
      <c r="N276" s="316">
        <v>0.13569999999999999</v>
      </c>
      <c r="O276" s="316">
        <v>0.28836000000000001</v>
      </c>
      <c r="P276" s="316">
        <v>0.15229999999999999</v>
      </c>
      <c r="Q276" s="316">
        <v>1.3270000000000001E-2</v>
      </c>
      <c r="R276" s="316">
        <v>0.13902999999999999</v>
      </c>
    </row>
    <row r="277" spans="2:18">
      <c r="B277" s="807" t="s">
        <v>1798</v>
      </c>
      <c r="C277" s="809">
        <v>1.771E-2</v>
      </c>
      <c r="D277" s="809">
        <v>0.16666</v>
      </c>
      <c r="E277" s="809">
        <v>0.24968000000000001</v>
      </c>
      <c r="F277" s="809">
        <v>0.15373999999999999</v>
      </c>
      <c r="G277" s="809">
        <v>3.3369999999999997E-2</v>
      </c>
      <c r="H277" s="809">
        <v>0.12037</v>
      </c>
      <c r="L277" s="315" t="s">
        <v>379</v>
      </c>
      <c r="M277" s="316">
        <v>2.1229999999999999E-2</v>
      </c>
      <c r="N277" s="316">
        <v>0.14987</v>
      </c>
      <c r="O277" s="316">
        <v>0.28604000000000002</v>
      </c>
      <c r="P277" s="316">
        <v>0.15572</v>
      </c>
      <c r="Q277" s="316">
        <v>1.447E-2</v>
      </c>
      <c r="R277" s="316">
        <v>0.14124999999999999</v>
      </c>
    </row>
    <row r="278" spans="2:18">
      <c r="B278" s="807" t="s">
        <v>1799</v>
      </c>
      <c r="C278" s="809">
        <v>1.7659999999999999E-2</v>
      </c>
      <c r="D278" s="809">
        <v>0.16536999999999999</v>
      </c>
      <c r="E278" s="809">
        <v>0.25013000000000002</v>
      </c>
      <c r="F278" s="809">
        <v>0.15304000000000001</v>
      </c>
      <c r="G278" s="809">
        <v>3.2849999999999997E-2</v>
      </c>
      <c r="H278" s="809">
        <v>0.12019000000000001</v>
      </c>
      <c r="L278" s="315" t="s">
        <v>384</v>
      </c>
      <c r="M278" s="316">
        <v>2.0490000000000001E-2</v>
      </c>
      <c r="N278" s="316">
        <v>0.14033000000000001</v>
      </c>
      <c r="O278" s="316">
        <v>0.28466000000000002</v>
      </c>
      <c r="P278" s="316">
        <v>0.14974000000000001</v>
      </c>
      <c r="Q278" s="316">
        <v>1.6570000000000001E-2</v>
      </c>
      <c r="R278" s="316">
        <v>0.13317000000000001</v>
      </c>
    </row>
    <row r="279" spans="2:18">
      <c r="B279" s="807" t="s">
        <v>1800</v>
      </c>
      <c r="C279" s="809">
        <v>1.7520000000000001E-2</v>
      </c>
      <c r="D279" s="809">
        <v>0.16508</v>
      </c>
      <c r="E279" s="809">
        <v>0.25129000000000001</v>
      </c>
      <c r="F279" s="809">
        <v>0.15310000000000001</v>
      </c>
      <c r="G279" s="809">
        <v>3.3349999999999998E-2</v>
      </c>
      <c r="H279" s="809">
        <v>0.11975</v>
      </c>
      <c r="L279" s="315" t="s">
        <v>389</v>
      </c>
      <c r="M279" s="316">
        <v>2.0029999999999999E-2</v>
      </c>
      <c r="N279" s="316">
        <v>0.14373</v>
      </c>
      <c r="O279" s="316">
        <v>0.28108</v>
      </c>
      <c r="P279" s="316">
        <v>0.15326000000000001</v>
      </c>
      <c r="Q279" s="316">
        <v>1.602E-2</v>
      </c>
      <c r="R279" s="316">
        <v>0.13724</v>
      </c>
    </row>
    <row r="280" spans="2:18">
      <c r="B280" s="807" t="s">
        <v>1801</v>
      </c>
      <c r="C280" s="809">
        <v>1.7080000000000001E-2</v>
      </c>
      <c r="D280" s="809">
        <v>0.16195999999999999</v>
      </c>
      <c r="E280" s="809">
        <v>0.25118000000000001</v>
      </c>
      <c r="F280" s="809">
        <v>0.15412999999999999</v>
      </c>
      <c r="G280" s="809">
        <v>3.3050000000000003E-2</v>
      </c>
      <c r="H280" s="809">
        <v>0.12107999999999999</v>
      </c>
      <c r="L280" s="315" t="s">
        <v>394</v>
      </c>
      <c r="M280" s="316">
        <v>2.2360000000000001E-2</v>
      </c>
      <c r="N280" s="316">
        <v>0.10198</v>
      </c>
      <c r="O280" s="316">
        <v>0.27576000000000001</v>
      </c>
      <c r="P280" s="316">
        <v>0.12889</v>
      </c>
      <c r="Q280" s="316">
        <v>1.562E-2</v>
      </c>
      <c r="R280" s="316">
        <v>0.11327</v>
      </c>
    </row>
    <row r="281" spans="2:18">
      <c r="B281" s="807" t="s">
        <v>1802</v>
      </c>
      <c r="C281" s="809">
        <v>1.704E-2</v>
      </c>
      <c r="D281" s="809">
        <v>0.2263</v>
      </c>
      <c r="E281" s="809">
        <v>0.35136000000000001</v>
      </c>
      <c r="F281" s="809">
        <v>0.18027000000000001</v>
      </c>
      <c r="G281" s="809">
        <v>3.175E-2</v>
      </c>
      <c r="H281" s="809">
        <v>0.14852000000000001</v>
      </c>
      <c r="L281" s="315" t="s">
        <v>398</v>
      </c>
      <c r="M281" s="316">
        <v>2.171E-2</v>
      </c>
      <c r="N281" s="316">
        <v>0.10355</v>
      </c>
      <c r="O281" s="316">
        <v>0.27843000000000001</v>
      </c>
      <c r="P281" s="316">
        <v>0.12684999999999999</v>
      </c>
      <c r="Q281" s="316">
        <v>1.7000000000000001E-2</v>
      </c>
      <c r="R281" s="316">
        <v>0.10985</v>
      </c>
    </row>
    <row r="282" spans="2:18">
      <c r="B282" s="807" t="s">
        <v>1803</v>
      </c>
      <c r="C282" s="809">
        <v>1.7309999999999999E-2</v>
      </c>
      <c r="D282" s="809">
        <v>0.22599</v>
      </c>
      <c r="E282" s="809">
        <v>0.35141</v>
      </c>
      <c r="F282" s="809">
        <v>0.18156</v>
      </c>
      <c r="G282" s="809">
        <v>3.2550000000000003E-2</v>
      </c>
      <c r="H282" s="809">
        <v>0.14901</v>
      </c>
      <c r="L282" s="315" t="s">
        <v>402</v>
      </c>
      <c r="M282" s="316">
        <v>2.1479999999999999E-2</v>
      </c>
      <c r="N282" s="316">
        <v>9.2730000000000007E-2</v>
      </c>
      <c r="O282" s="316">
        <v>0.27994999999999998</v>
      </c>
      <c r="P282" s="316">
        <v>0.12125</v>
      </c>
      <c r="Q282" s="316">
        <v>1.7399999999999999E-2</v>
      </c>
      <c r="R282" s="316">
        <v>0.10385</v>
      </c>
    </row>
    <row r="283" spans="2:18">
      <c r="B283" s="807" t="s">
        <v>1804</v>
      </c>
      <c r="C283" s="809">
        <v>1.7520000000000001E-2</v>
      </c>
      <c r="D283" s="809">
        <v>0.23139000000000001</v>
      </c>
      <c r="E283" s="809">
        <v>0.35193000000000002</v>
      </c>
      <c r="F283" s="809">
        <v>0.18473999999999999</v>
      </c>
      <c r="G283" s="809">
        <v>3.2660000000000002E-2</v>
      </c>
      <c r="H283" s="809">
        <v>0.15207999999999999</v>
      </c>
      <c r="L283" s="315" t="s">
        <v>407</v>
      </c>
      <c r="M283" s="316">
        <v>2.1909999999999999E-2</v>
      </c>
      <c r="N283" s="316">
        <v>8.8900000000000007E-2</v>
      </c>
      <c r="O283" s="316">
        <v>0.28192</v>
      </c>
      <c r="P283" s="316">
        <v>0.12163</v>
      </c>
      <c r="Q283" s="316">
        <v>1.7090000000000001E-2</v>
      </c>
      <c r="R283" s="316">
        <v>0.10453999999999999</v>
      </c>
    </row>
    <row r="284" spans="2:18">
      <c r="B284" s="807" t="s">
        <v>1805</v>
      </c>
      <c r="C284" s="809">
        <v>1.7600000000000001E-2</v>
      </c>
      <c r="D284" s="809">
        <v>0.23191999999999999</v>
      </c>
      <c r="E284" s="809">
        <v>0.35097</v>
      </c>
      <c r="F284" s="809">
        <v>0.18515000000000001</v>
      </c>
      <c r="G284" s="809">
        <v>3.2910000000000002E-2</v>
      </c>
      <c r="H284" s="809">
        <v>0.15223999999999999</v>
      </c>
      <c r="L284" s="315" t="s">
        <v>412</v>
      </c>
      <c r="M284" s="316">
        <v>2.2370000000000001E-2</v>
      </c>
      <c r="N284" s="316">
        <v>9.6449999999999994E-2</v>
      </c>
      <c r="O284" s="316">
        <v>0.28344000000000003</v>
      </c>
      <c r="P284" s="316">
        <v>0.12456</v>
      </c>
      <c r="Q284" s="316">
        <v>1.5599999999999999E-2</v>
      </c>
      <c r="R284" s="316">
        <v>0.10896</v>
      </c>
    </row>
    <row r="285" spans="2:18">
      <c r="B285" s="807" t="s">
        <v>1806</v>
      </c>
      <c r="C285" s="809">
        <v>1.7610000000000001E-2</v>
      </c>
      <c r="D285" s="809">
        <v>0.23294000000000001</v>
      </c>
      <c r="E285" s="809">
        <v>0.35095999999999999</v>
      </c>
      <c r="F285" s="809">
        <v>0.18543000000000001</v>
      </c>
      <c r="G285" s="809">
        <v>3.2919999999999998E-2</v>
      </c>
      <c r="H285" s="809">
        <v>0.15251000000000001</v>
      </c>
      <c r="L285" s="315" t="s">
        <v>415</v>
      </c>
      <c r="M285" s="316">
        <v>2.1999999999999999E-2</v>
      </c>
      <c r="N285" s="316">
        <v>0.10616</v>
      </c>
      <c r="O285" s="316">
        <v>0.32723999999999998</v>
      </c>
      <c r="P285" s="316">
        <v>0.11855</v>
      </c>
      <c r="Q285" s="316">
        <v>1.6820000000000002E-2</v>
      </c>
      <c r="R285" s="316">
        <v>0.10173</v>
      </c>
    </row>
    <row r="286" spans="2:18">
      <c r="B286" s="807" t="s">
        <v>1807</v>
      </c>
      <c r="C286" s="809">
        <v>1.7520000000000001E-2</v>
      </c>
      <c r="D286" s="809">
        <v>0.23416000000000001</v>
      </c>
      <c r="E286" s="809">
        <v>0.35094999999999998</v>
      </c>
      <c r="F286" s="809">
        <v>0.18561</v>
      </c>
      <c r="G286" s="809">
        <v>3.2770000000000001E-2</v>
      </c>
      <c r="H286" s="809">
        <v>0.15284</v>
      </c>
      <c r="L286" s="315" t="s">
        <v>419</v>
      </c>
      <c r="M286" s="316">
        <v>2.2040000000000001E-2</v>
      </c>
      <c r="N286" s="316">
        <v>0.10653</v>
      </c>
      <c r="O286" s="316">
        <v>0.32677</v>
      </c>
      <c r="P286" s="316">
        <v>0.11856</v>
      </c>
      <c r="Q286" s="316">
        <v>1.6650000000000002E-2</v>
      </c>
      <c r="R286" s="316">
        <v>0.10191</v>
      </c>
    </row>
    <row r="287" spans="2:18">
      <c r="B287" s="807" t="s">
        <v>1337</v>
      </c>
      <c r="C287" s="809">
        <v>1.7840000000000002E-2</v>
      </c>
      <c r="D287" s="809">
        <v>0.23466000000000001</v>
      </c>
      <c r="E287" s="809">
        <v>0.35094999999999998</v>
      </c>
      <c r="F287" s="809">
        <v>0.18686</v>
      </c>
      <c r="G287" s="809">
        <v>3.3050000000000003E-2</v>
      </c>
      <c r="H287" s="809">
        <v>0.15381</v>
      </c>
      <c r="L287" s="315" t="s">
        <v>424</v>
      </c>
      <c r="M287" s="316">
        <v>2.239E-2</v>
      </c>
      <c r="N287" s="316">
        <v>0.10886999999999999</v>
      </c>
      <c r="O287" s="316">
        <v>0.32740999999999998</v>
      </c>
      <c r="P287" s="316">
        <v>0.12027</v>
      </c>
      <c r="Q287" s="316">
        <v>1.652E-2</v>
      </c>
      <c r="R287" s="316">
        <v>0.10375</v>
      </c>
    </row>
    <row r="288" spans="2:18">
      <c r="B288" s="807" t="s">
        <v>1338</v>
      </c>
      <c r="C288" s="809">
        <v>1.7860000000000001E-2</v>
      </c>
      <c r="D288" s="809">
        <v>0.23605000000000001</v>
      </c>
      <c r="E288" s="809">
        <v>0.35095999999999999</v>
      </c>
      <c r="F288" s="809">
        <v>0.18756999999999999</v>
      </c>
      <c r="G288" s="809">
        <v>3.338E-2</v>
      </c>
      <c r="H288" s="809">
        <v>0.15418999999999999</v>
      </c>
      <c r="L288" s="315" t="s">
        <v>429</v>
      </c>
      <c r="M288" s="316">
        <v>2.341E-2</v>
      </c>
      <c r="N288" s="316">
        <v>0.11187999999999999</v>
      </c>
      <c r="O288" s="316">
        <v>0.32483000000000001</v>
      </c>
      <c r="P288" s="316">
        <v>0.122</v>
      </c>
      <c r="Q288" s="316">
        <v>1.685E-2</v>
      </c>
      <c r="R288" s="316">
        <v>0.10514999999999999</v>
      </c>
    </row>
    <row r="289" spans="2:18">
      <c r="B289" s="807" t="s">
        <v>1339</v>
      </c>
      <c r="C289" s="809">
        <v>1.788E-2</v>
      </c>
      <c r="D289" s="809">
        <v>0.23985999999999999</v>
      </c>
      <c r="E289" s="809">
        <v>0.35100999999999999</v>
      </c>
      <c r="F289" s="809">
        <v>0.18984999999999999</v>
      </c>
      <c r="G289" s="809">
        <v>3.3480000000000003E-2</v>
      </c>
      <c r="H289" s="809">
        <v>0.15637000000000001</v>
      </c>
      <c r="L289" s="315" t="s">
        <v>434</v>
      </c>
      <c r="M289" s="316">
        <v>2.3529999999999999E-2</v>
      </c>
      <c r="N289" s="316">
        <v>0.1065</v>
      </c>
      <c r="O289" s="316">
        <v>0.32534000000000002</v>
      </c>
      <c r="P289" s="316">
        <v>0.1193</v>
      </c>
      <c r="Q289" s="316">
        <v>1.635E-2</v>
      </c>
      <c r="R289" s="316">
        <v>0.10295</v>
      </c>
    </row>
    <row r="290" spans="2:18">
      <c r="B290" s="807" t="s">
        <v>1340</v>
      </c>
      <c r="C290" s="809">
        <v>1.8010000000000002E-2</v>
      </c>
      <c r="D290" s="809">
        <v>0.23884</v>
      </c>
      <c r="E290" s="809">
        <v>0.35093000000000002</v>
      </c>
      <c r="F290" s="809">
        <v>0.18981999999999999</v>
      </c>
      <c r="G290" s="809">
        <v>3.3009999999999998E-2</v>
      </c>
      <c r="H290" s="809">
        <v>0.15681</v>
      </c>
      <c r="L290" s="315" t="s">
        <v>439</v>
      </c>
      <c r="M290" s="316">
        <v>2.3349999999999999E-2</v>
      </c>
      <c r="N290" s="316">
        <v>0.10001</v>
      </c>
      <c r="O290" s="316">
        <v>0.32606000000000002</v>
      </c>
      <c r="P290" s="316">
        <v>0.11771</v>
      </c>
      <c r="Q290" s="316">
        <v>1.6979999999999999E-2</v>
      </c>
      <c r="R290" s="316">
        <v>0.10073</v>
      </c>
    </row>
    <row r="291" spans="2:18">
      <c r="B291" s="807" t="s">
        <v>1341</v>
      </c>
      <c r="C291" s="809">
        <v>1.8239999999999999E-2</v>
      </c>
      <c r="D291" s="809">
        <v>0.23616000000000001</v>
      </c>
      <c r="E291" s="809">
        <v>0.35099000000000002</v>
      </c>
      <c r="F291" s="809">
        <v>0.18987000000000001</v>
      </c>
      <c r="G291" s="809">
        <v>3.526E-2</v>
      </c>
      <c r="H291" s="809">
        <v>0.15461</v>
      </c>
      <c r="L291" s="315" t="s">
        <v>444</v>
      </c>
      <c r="M291" s="316">
        <v>2.2700000000000001E-2</v>
      </c>
      <c r="N291" s="316">
        <v>0.10221</v>
      </c>
      <c r="O291" s="316">
        <v>0.32669999999999999</v>
      </c>
      <c r="P291" s="316">
        <v>0.11538</v>
      </c>
      <c r="Q291" s="316">
        <v>1.7950000000000001E-2</v>
      </c>
      <c r="R291" s="316">
        <v>9.7430000000000003E-2</v>
      </c>
    </row>
    <row r="292" spans="2:18">
      <c r="B292" s="807" t="s">
        <v>1342</v>
      </c>
      <c r="C292" s="809">
        <v>1.8069999999999999E-2</v>
      </c>
      <c r="D292" s="809">
        <v>0.2379</v>
      </c>
      <c r="E292" s="809">
        <v>0.35093000000000002</v>
      </c>
      <c r="F292" s="809">
        <v>0.18987999999999999</v>
      </c>
      <c r="G292" s="809">
        <v>3.5299999999999998E-2</v>
      </c>
      <c r="H292" s="809">
        <v>0.15458</v>
      </c>
      <c r="L292" s="315" t="s">
        <v>449</v>
      </c>
      <c r="M292" s="316">
        <v>2.298E-2</v>
      </c>
      <c r="N292" s="316">
        <v>0.10265000000000001</v>
      </c>
      <c r="O292" s="316">
        <v>0.32780999999999999</v>
      </c>
      <c r="P292" s="316">
        <v>0.11595</v>
      </c>
      <c r="Q292" s="316">
        <v>1.7999999999999999E-2</v>
      </c>
      <c r="R292" s="316">
        <v>9.7949999999999995E-2</v>
      </c>
    </row>
    <row r="293" spans="2:18">
      <c r="B293" s="807" t="s">
        <v>1343</v>
      </c>
      <c r="C293" s="809">
        <v>1.8149999999999999E-2</v>
      </c>
      <c r="D293" s="809">
        <v>0.23821999999999999</v>
      </c>
      <c r="E293" s="809">
        <v>0.35021000000000002</v>
      </c>
      <c r="F293" s="809">
        <v>0.19026000000000001</v>
      </c>
      <c r="G293" s="809">
        <v>3.56E-2</v>
      </c>
      <c r="H293" s="809">
        <v>0.15465999999999999</v>
      </c>
      <c r="L293" s="315" t="s">
        <v>454</v>
      </c>
      <c r="M293" s="316">
        <v>2.333E-2</v>
      </c>
      <c r="N293" s="316">
        <v>9.7680000000000003E-2</v>
      </c>
      <c r="O293" s="316">
        <v>0.32786999999999999</v>
      </c>
      <c r="P293" s="316">
        <v>0.11366</v>
      </c>
      <c r="Q293" s="316">
        <v>1.7399999999999999E-2</v>
      </c>
      <c r="R293" s="316">
        <v>9.6259999999999998E-2</v>
      </c>
    </row>
    <row r="294" spans="2:18">
      <c r="B294" s="807" t="s">
        <v>1344</v>
      </c>
      <c r="C294" s="809">
        <v>1.822E-2</v>
      </c>
      <c r="D294" s="809">
        <v>0.24046000000000001</v>
      </c>
      <c r="E294" s="809">
        <v>0.35016000000000003</v>
      </c>
      <c r="F294" s="809">
        <v>0.19067000000000001</v>
      </c>
      <c r="G294" s="809">
        <v>3.5340000000000003E-2</v>
      </c>
      <c r="H294" s="809">
        <v>0.15533</v>
      </c>
      <c r="L294" s="315" t="s">
        <v>459</v>
      </c>
      <c r="M294" s="316">
        <v>2.3480000000000001E-2</v>
      </c>
      <c r="N294" s="316">
        <v>9.647E-2</v>
      </c>
      <c r="O294" s="316">
        <v>0.3387</v>
      </c>
      <c r="P294" s="316">
        <v>0.11624</v>
      </c>
      <c r="Q294" s="316">
        <v>1.685E-2</v>
      </c>
      <c r="R294" s="316">
        <v>9.9390000000000006E-2</v>
      </c>
    </row>
    <row r="295" spans="2:18">
      <c r="B295" s="807" t="s">
        <v>1345</v>
      </c>
      <c r="C295" s="809">
        <v>1.8409999999999999E-2</v>
      </c>
      <c r="D295" s="809">
        <v>0.24113000000000001</v>
      </c>
      <c r="E295" s="809">
        <v>0.35014000000000001</v>
      </c>
      <c r="F295" s="809">
        <v>0.1915</v>
      </c>
      <c r="G295" s="809">
        <v>3.5749999999999997E-2</v>
      </c>
      <c r="H295" s="809">
        <v>0.15575</v>
      </c>
      <c r="L295" s="315" t="s">
        <v>464</v>
      </c>
      <c r="M295" s="316">
        <v>2.3779999999999999E-2</v>
      </c>
      <c r="N295" s="316">
        <v>9.4560000000000005E-2</v>
      </c>
      <c r="O295" s="316">
        <v>0.34569</v>
      </c>
      <c r="P295" s="316">
        <v>0.11422</v>
      </c>
      <c r="Q295" s="316">
        <v>1.592E-2</v>
      </c>
      <c r="R295" s="316">
        <v>9.8299999999999998E-2</v>
      </c>
    </row>
    <row r="296" spans="2:18">
      <c r="B296" s="807" t="s">
        <v>1346</v>
      </c>
      <c r="C296" s="809">
        <v>1.8380000000000001E-2</v>
      </c>
      <c r="D296" s="809">
        <v>0.23999000000000001</v>
      </c>
      <c r="E296" s="809">
        <v>0.35013</v>
      </c>
      <c r="F296" s="809">
        <v>0.19108</v>
      </c>
      <c r="G296" s="809">
        <v>3.5400000000000001E-2</v>
      </c>
      <c r="H296" s="809">
        <v>0.15568000000000001</v>
      </c>
      <c r="L296" s="315" t="s">
        <v>469</v>
      </c>
      <c r="M296" s="316">
        <v>2.3769999999999999E-2</v>
      </c>
      <c r="N296" s="316">
        <v>9.8089999999999997E-2</v>
      </c>
      <c r="O296" s="316">
        <v>0.34472999999999998</v>
      </c>
      <c r="P296" s="316">
        <v>0.11608</v>
      </c>
      <c r="Q296" s="316">
        <v>1.485E-2</v>
      </c>
      <c r="R296" s="316">
        <v>0.10123</v>
      </c>
    </row>
    <row r="297" spans="2:18">
      <c r="B297" s="807" t="s">
        <v>1347</v>
      </c>
      <c r="C297" s="809">
        <v>1.839E-2</v>
      </c>
      <c r="D297" s="809">
        <v>0.24138999999999999</v>
      </c>
      <c r="E297" s="809">
        <v>0.35016999999999998</v>
      </c>
      <c r="F297" s="809">
        <v>0.19133</v>
      </c>
      <c r="G297" s="809">
        <v>3.5749999999999997E-2</v>
      </c>
      <c r="H297" s="809">
        <v>0.15558</v>
      </c>
      <c r="L297" s="315" t="s">
        <v>473</v>
      </c>
      <c r="M297" s="316">
        <v>2.4150000000000001E-2</v>
      </c>
      <c r="N297" s="316">
        <v>9.3579999999999997E-2</v>
      </c>
      <c r="O297" s="316">
        <v>0.34766000000000002</v>
      </c>
      <c r="P297" s="316">
        <v>0.1147</v>
      </c>
      <c r="Q297" s="316">
        <v>1.372E-2</v>
      </c>
      <c r="R297" s="316">
        <v>0.10098</v>
      </c>
    </row>
    <row r="298" spans="2:18">
      <c r="B298" s="807" t="s">
        <v>1348</v>
      </c>
      <c r="C298" s="809">
        <v>1.8239999999999999E-2</v>
      </c>
      <c r="D298" s="809">
        <v>0.24092</v>
      </c>
      <c r="E298" s="809">
        <v>0.35019</v>
      </c>
      <c r="F298" s="809">
        <v>0.19066</v>
      </c>
      <c r="G298" s="809">
        <v>3.6249999999999998E-2</v>
      </c>
      <c r="H298" s="809">
        <v>0.15440999999999999</v>
      </c>
      <c r="L298" s="315" t="s">
        <v>477</v>
      </c>
      <c r="M298" s="316">
        <v>2.3720000000000001E-2</v>
      </c>
      <c r="N298" s="316">
        <v>9.2549999999999993E-2</v>
      </c>
      <c r="O298" s="316">
        <v>0.34571000000000002</v>
      </c>
      <c r="P298" s="316">
        <v>0.11416999999999999</v>
      </c>
      <c r="Q298" s="316">
        <v>1.447E-2</v>
      </c>
      <c r="R298" s="316">
        <v>9.9699999999999997E-2</v>
      </c>
    </row>
    <row r="299" spans="2:18">
      <c r="B299" s="807" t="s">
        <v>1349</v>
      </c>
      <c r="C299" s="809">
        <v>1.831E-2</v>
      </c>
      <c r="D299" s="809">
        <v>0.23880000000000001</v>
      </c>
      <c r="E299" s="809">
        <v>0.35039999999999999</v>
      </c>
      <c r="F299" s="809">
        <v>0.19036</v>
      </c>
      <c r="G299" s="809">
        <v>3.6999999999999998E-2</v>
      </c>
      <c r="H299" s="809">
        <v>0.15336</v>
      </c>
      <c r="L299" s="315" t="s">
        <v>482</v>
      </c>
      <c r="M299" s="316">
        <v>2.3369999999999998E-2</v>
      </c>
      <c r="N299" s="316">
        <v>8.7599999999999997E-2</v>
      </c>
      <c r="O299" s="316">
        <v>0.34573999999999999</v>
      </c>
      <c r="P299" s="316">
        <v>0.10987</v>
      </c>
      <c r="Q299" s="316">
        <v>1.457E-2</v>
      </c>
      <c r="R299" s="316">
        <v>9.5299999999999996E-2</v>
      </c>
    </row>
    <row r="300" spans="2:18">
      <c r="B300" s="807" t="s">
        <v>1350</v>
      </c>
      <c r="C300" s="809">
        <v>1.8079999999999999E-2</v>
      </c>
      <c r="D300" s="809">
        <v>0.23966999999999999</v>
      </c>
      <c r="E300" s="809">
        <v>0.35050999999999999</v>
      </c>
      <c r="F300" s="809">
        <v>0.18970999999999999</v>
      </c>
      <c r="G300" s="809">
        <v>3.6970000000000003E-2</v>
      </c>
      <c r="H300" s="809">
        <v>0.15273999999999999</v>
      </c>
      <c r="L300" s="315" t="s">
        <v>487</v>
      </c>
      <c r="M300" s="316">
        <v>2.375E-2</v>
      </c>
      <c r="N300" s="316">
        <v>9.0179999999999996E-2</v>
      </c>
      <c r="O300" s="316">
        <v>0.34721000000000002</v>
      </c>
      <c r="P300" s="316">
        <v>0.11262999999999999</v>
      </c>
      <c r="Q300" s="316">
        <v>1.4019999999999999E-2</v>
      </c>
      <c r="R300" s="316">
        <v>9.8610000000000003E-2</v>
      </c>
    </row>
    <row r="301" spans="2:18">
      <c r="B301" s="807" t="s">
        <v>1351</v>
      </c>
      <c r="C301" s="809">
        <v>1.8180000000000002E-2</v>
      </c>
      <c r="D301" s="809">
        <v>0.23871999999999999</v>
      </c>
      <c r="E301" s="809">
        <v>0.35128999999999999</v>
      </c>
      <c r="F301" s="809">
        <v>0.18991</v>
      </c>
      <c r="G301" s="809">
        <v>3.6400000000000002E-2</v>
      </c>
      <c r="H301" s="809">
        <v>0.15351000000000001</v>
      </c>
      <c r="L301" s="315" t="s">
        <v>490</v>
      </c>
      <c r="M301" s="316">
        <v>2.427E-2</v>
      </c>
      <c r="N301" s="316">
        <v>8.8469999999999993E-2</v>
      </c>
      <c r="O301" s="316">
        <v>0.34744999999999998</v>
      </c>
      <c r="P301" s="316">
        <v>0.11291</v>
      </c>
      <c r="Q301" s="316">
        <v>1.38E-2</v>
      </c>
      <c r="R301" s="316">
        <v>9.9110000000000004E-2</v>
      </c>
    </row>
    <row r="302" spans="2:18">
      <c r="B302" s="807" t="s">
        <v>1352</v>
      </c>
      <c r="C302" s="809">
        <v>1.8169999999999999E-2</v>
      </c>
      <c r="D302" s="809">
        <v>0.23880000000000001</v>
      </c>
      <c r="E302" s="809">
        <v>0.35143000000000002</v>
      </c>
      <c r="F302" s="809">
        <v>0.19025</v>
      </c>
      <c r="G302" s="809">
        <v>3.7350000000000001E-2</v>
      </c>
      <c r="H302" s="809">
        <v>0.15290000000000001</v>
      </c>
      <c r="L302" s="315" t="s">
        <v>495</v>
      </c>
      <c r="M302" s="316">
        <v>2.4799999999999999E-2</v>
      </c>
      <c r="N302" s="316">
        <v>9.1389999999999999E-2</v>
      </c>
      <c r="O302" s="316">
        <v>0.34823999999999999</v>
      </c>
      <c r="P302" s="316">
        <v>0.11477999999999999</v>
      </c>
      <c r="Q302" s="316">
        <v>1.295E-2</v>
      </c>
      <c r="R302" s="316">
        <v>0.10183</v>
      </c>
    </row>
    <row r="303" spans="2:18">
      <c r="B303" s="807" t="s">
        <v>1353</v>
      </c>
      <c r="C303" s="809">
        <v>1.8350000000000002E-2</v>
      </c>
      <c r="D303" s="809">
        <v>0.23846999999999999</v>
      </c>
      <c r="E303" s="809">
        <v>0.35385</v>
      </c>
      <c r="F303" s="809">
        <v>0.19020999999999999</v>
      </c>
      <c r="G303" s="809">
        <v>3.7620000000000001E-2</v>
      </c>
      <c r="H303" s="809">
        <v>0.15259</v>
      </c>
      <c r="L303" s="315" t="s">
        <v>500</v>
      </c>
      <c r="M303" s="316">
        <v>2.5080000000000002E-2</v>
      </c>
      <c r="N303" s="316">
        <v>9.1109999999999997E-2</v>
      </c>
      <c r="O303" s="316">
        <v>0.34800999999999999</v>
      </c>
      <c r="P303" s="316">
        <v>0.11524</v>
      </c>
      <c r="Q303" s="316">
        <v>1.252E-2</v>
      </c>
      <c r="R303" s="316">
        <v>0.10272000000000001</v>
      </c>
    </row>
    <row r="304" spans="2:18">
      <c r="B304" s="807" t="s">
        <v>1354</v>
      </c>
      <c r="C304" s="809">
        <v>1.8350000000000002E-2</v>
      </c>
      <c r="D304" s="809">
        <v>0.23499999999999999</v>
      </c>
      <c r="E304" s="809">
        <v>0.35548999999999997</v>
      </c>
      <c r="F304" s="809">
        <v>0.18822</v>
      </c>
      <c r="G304" s="809">
        <v>3.7749999999999999E-2</v>
      </c>
      <c r="H304" s="809">
        <v>0.15046999999999999</v>
      </c>
      <c r="L304" s="315" t="s">
        <v>505</v>
      </c>
      <c r="M304" s="316">
        <v>2.5430000000000001E-2</v>
      </c>
      <c r="N304" s="316">
        <v>9.0590000000000004E-2</v>
      </c>
      <c r="O304" s="316">
        <v>0.34656999999999999</v>
      </c>
      <c r="P304" s="316">
        <v>0.11561</v>
      </c>
      <c r="Q304" s="316">
        <v>1.17E-2</v>
      </c>
      <c r="R304" s="316">
        <v>0.10391</v>
      </c>
    </row>
    <row r="305" spans="2:18">
      <c r="B305" s="807" t="s">
        <v>1355</v>
      </c>
      <c r="C305" s="809">
        <v>1.8169999999999999E-2</v>
      </c>
      <c r="D305" s="809">
        <v>0.23346</v>
      </c>
      <c r="E305" s="809">
        <v>0.35559000000000002</v>
      </c>
      <c r="F305" s="809">
        <v>0.18729000000000001</v>
      </c>
      <c r="G305" s="809">
        <v>3.7100000000000001E-2</v>
      </c>
      <c r="H305" s="809">
        <v>0.15018999999999999</v>
      </c>
      <c r="L305" s="315" t="s">
        <v>509</v>
      </c>
      <c r="M305" s="316">
        <v>2.5239999999999999E-2</v>
      </c>
      <c r="N305" s="316">
        <v>9.0120000000000006E-2</v>
      </c>
      <c r="O305" s="316">
        <v>0.34525</v>
      </c>
      <c r="P305" s="316">
        <v>0.11466</v>
      </c>
      <c r="Q305" s="316">
        <v>1.2800000000000001E-2</v>
      </c>
      <c r="R305" s="316">
        <v>0.10186000000000001</v>
      </c>
    </row>
    <row r="306" spans="2:18">
      <c r="B306" s="807" t="s">
        <v>1356</v>
      </c>
      <c r="C306" s="809">
        <v>1.8180000000000002E-2</v>
      </c>
      <c r="D306" s="809">
        <v>0.23530000000000001</v>
      </c>
      <c r="E306" s="809">
        <v>0.35554999999999998</v>
      </c>
      <c r="F306" s="809">
        <v>0.18865999999999999</v>
      </c>
      <c r="G306" s="809">
        <v>3.7600000000000001E-2</v>
      </c>
      <c r="H306" s="809">
        <v>0.15106</v>
      </c>
      <c r="L306" s="315" t="s">
        <v>514</v>
      </c>
      <c r="M306" s="316">
        <v>2.4420000000000001E-2</v>
      </c>
      <c r="N306" s="316">
        <v>9.1469999999999996E-2</v>
      </c>
      <c r="O306" s="316">
        <v>0.34245999999999999</v>
      </c>
      <c r="P306" s="316">
        <v>0.11388</v>
      </c>
      <c r="Q306" s="316">
        <v>1.34E-2</v>
      </c>
      <c r="R306" s="316">
        <v>0.10048</v>
      </c>
    </row>
    <row r="307" spans="2:18">
      <c r="B307" s="807" t="s">
        <v>1357</v>
      </c>
      <c r="C307" s="809">
        <v>1.8190000000000001E-2</v>
      </c>
      <c r="D307" s="809">
        <v>0.23486000000000001</v>
      </c>
      <c r="E307" s="809">
        <v>0.35532999999999998</v>
      </c>
      <c r="F307" s="809">
        <v>0.18817</v>
      </c>
      <c r="G307" s="809">
        <v>3.7100000000000001E-2</v>
      </c>
      <c r="H307" s="809">
        <v>0.15107000000000001</v>
      </c>
      <c r="L307" s="315" t="s">
        <v>519</v>
      </c>
      <c r="M307" s="316">
        <v>2.3650000000000001E-2</v>
      </c>
      <c r="N307" s="316">
        <v>9.8610000000000003E-2</v>
      </c>
      <c r="O307" s="316">
        <v>0.34798000000000001</v>
      </c>
      <c r="P307" s="316">
        <v>0.11569</v>
      </c>
      <c r="Q307" s="316">
        <v>1.4200000000000001E-2</v>
      </c>
      <c r="R307" s="316">
        <v>0.10149</v>
      </c>
    </row>
    <row r="308" spans="2:18">
      <c r="B308" s="807" t="s">
        <v>1358</v>
      </c>
      <c r="C308" s="809">
        <v>1.8350000000000002E-2</v>
      </c>
      <c r="D308" s="809">
        <v>0.22631000000000001</v>
      </c>
      <c r="E308" s="809">
        <v>0.35476000000000002</v>
      </c>
      <c r="F308" s="809">
        <v>0.18504999999999999</v>
      </c>
      <c r="G308" s="809">
        <v>3.7449999999999997E-2</v>
      </c>
      <c r="H308" s="809">
        <v>0.14760000000000001</v>
      </c>
      <c r="L308" s="315" t="s">
        <v>524</v>
      </c>
      <c r="M308" s="316">
        <v>2.3220000000000001E-2</v>
      </c>
      <c r="N308" s="316">
        <v>9.7530000000000006E-2</v>
      </c>
      <c r="O308" s="316">
        <v>0.34633999999999998</v>
      </c>
      <c r="P308" s="316">
        <v>0.11538</v>
      </c>
      <c r="Q308" s="316">
        <v>1.465E-2</v>
      </c>
      <c r="R308" s="316">
        <v>0.10073</v>
      </c>
    </row>
    <row r="309" spans="2:18">
      <c r="B309" s="807" t="s">
        <v>1359</v>
      </c>
      <c r="C309" s="809">
        <v>1.8419999999999999E-2</v>
      </c>
      <c r="D309" s="809">
        <v>0.22370999999999999</v>
      </c>
      <c r="E309" s="809">
        <v>0.35507</v>
      </c>
      <c r="F309" s="809">
        <v>0.18325</v>
      </c>
      <c r="G309" s="809">
        <v>3.805E-2</v>
      </c>
      <c r="H309" s="809">
        <v>0.1452</v>
      </c>
      <c r="L309" s="315" t="s">
        <v>529</v>
      </c>
      <c r="M309" s="316">
        <v>2.3269999999999999E-2</v>
      </c>
      <c r="N309" s="316">
        <v>0.10031</v>
      </c>
      <c r="O309" s="316">
        <v>0.34344000000000002</v>
      </c>
      <c r="P309" s="316">
        <v>0.11644</v>
      </c>
      <c r="Q309" s="316">
        <v>1.5650000000000001E-2</v>
      </c>
      <c r="R309" s="316">
        <v>0.10079</v>
      </c>
    </row>
    <row r="310" spans="2:18">
      <c r="B310" s="807" t="s">
        <v>1360</v>
      </c>
      <c r="C310" s="809">
        <v>1.8370000000000001E-2</v>
      </c>
      <c r="D310" s="809">
        <v>0.22011</v>
      </c>
      <c r="E310" s="809">
        <v>0.35437000000000002</v>
      </c>
      <c r="F310" s="809">
        <v>0.18096999999999999</v>
      </c>
      <c r="G310" s="809">
        <v>3.7900000000000003E-2</v>
      </c>
      <c r="H310" s="809">
        <v>0.14307</v>
      </c>
      <c r="L310" s="315" t="s">
        <v>534</v>
      </c>
      <c r="M310" s="316">
        <v>2.3140000000000001E-2</v>
      </c>
      <c r="N310" s="316">
        <v>0.10129000000000001</v>
      </c>
      <c r="O310" s="316">
        <v>0.34222999999999998</v>
      </c>
      <c r="P310" s="316">
        <v>0.11475</v>
      </c>
      <c r="Q310" s="316">
        <v>1.537E-2</v>
      </c>
      <c r="R310" s="316">
        <v>9.9379999999999996E-2</v>
      </c>
    </row>
    <row r="311" spans="2:18">
      <c r="B311" s="807" t="s">
        <v>1361</v>
      </c>
      <c r="C311" s="809">
        <v>1.8360000000000001E-2</v>
      </c>
      <c r="D311" s="809">
        <v>0.22103</v>
      </c>
      <c r="E311" s="809">
        <v>0.35436000000000001</v>
      </c>
      <c r="F311" s="809">
        <v>0.18107999999999999</v>
      </c>
      <c r="G311" s="809">
        <v>3.8170000000000003E-2</v>
      </c>
      <c r="H311" s="809">
        <v>0.14291000000000001</v>
      </c>
      <c r="L311" s="315" t="s">
        <v>539</v>
      </c>
      <c r="M311" s="316">
        <v>2.2890000000000001E-2</v>
      </c>
      <c r="N311" s="316">
        <v>9.5680000000000001E-2</v>
      </c>
      <c r="O311" s="316">
        <v>0.33461999999999997</v>
      </c>
      <c r="P311" s="316">
        <v>0.11234</v>
      </c>
      <c r="Q311" s="316">
        <v>1.5949999999999999E-2</v>
      </c>
      <c r="R311" s="316">
        <v>9.6390000000000003E-2</v>
      </c>
    </row>
    <row r="312" spans="2:18">
      <c r="B312" s="807" t="s">
        <v>1362</v>
      </c>
      <c r="C312" s="809">
        <v>1.881E-2</v>
      </c>
      <c r="D312" s="809">
        <v>0.21695</v>
      </c>
      <c r="E312" s="809">
        <v>0.35399000000000003</v>
      </c>
      <c r="F312" s="809">
        <v>0.18128</v>
      </c>
      <c r="G312" s="809">
        <v>3.9800000000000002E-2</v>
      </c>
      <c r="H312" s="809">
        <v>0.14147999999999999</v>
      </c>
      <c r="L312" s="315" t="s">
        <v>544</v>
      </c>
      <c r="M312" s="316">
        <v>2.315E-2</v>
      </c>
      <c r="N312" s="316">
        <v>9.5369999999999996E-2</v>
      </c>
      <c r="O312" s="316">
        <v>0.33138000000000001</v>
      </c>
      <c r="P312" s="316">
        <v>0.1113</v>
      </c>
      <c r="Q312" s="316">
        <v>1.5699999999999999E-2</v>
      </c>
      <c r="R312" s="316">
        <v>9.5600000000000004E-2</v>
      </c>
    </row>
    <row r="313" spans="2:18">
      <c r="B313" s="807" t="s">
        <v>1363</v>
      </c>
      <c r="C313" s="809">
        <v>1.898E-2</v>
      </c>
      <c r="D313" s="809">
        <v>0.21484</v>
      </c>
      <c r="E313" s="809">
        <v>0.35439999999999999</v>
      </c>
      <c r="F313" s="809">
        <v>0.18126999999999999</v>
      </c>
      <c r="G313" s="809">
        <v>4.0070000000000001E-2</v>
      </c>
      <c r="H313" s="809">
        <v>0.14119999999999999</v>
      </c>
      <c r="L313" s="315" t="s">
        <v>549</v>
      </c>
      <c r="M313" s="316">
        <v>2.3529999999999999E-2</v>
      </c>
      <c r="N313" s="316">
        <v>9.7430000000000003E-2</v>
      </c>
      <c r="O313" s="316">
        <v>0.32712999999999998</v>
      </c>
      <c r="P313" s="316">
        <v>0.11322</v>
      </c>
      <c r="Q313" s="316">
        <v>1.5869999999999999E-2</v>
      </c>
      <c r="R313" s="316">
        <v>9.7350000000000006E-2</v>
      </c>
    </row>
    <row r="314" spans="2:18">
      <c r="B314" s="807" t="s">
        <v>1364</v>
      </c>
      <c r="C314" s="809">
        <v>1.8689999999999998E-2</v>
      </c>
      <c r="D314" s="809">
        <v>0.20960999999999999</v>
      </c>
      <c r="E314" s="809">
        <v>0.35550999999999999</v>
      </c>
      <c r="F314" s="809">
        <v>0.18007999999999999</v>
      </c>
      <c r="G314" s="809">
        <v>3.9600000000000003E-2</v>
      </c>
      <c r="H314" s="809">
        <v>0.14047999999999999</v>
      </c>
      <c r="L314" s="315" t="s">
        <v>554</v>
      </c>
      <c r="M314" s="316">
        <v>2.3810000000000001E-2</v>
      </c>
      <c r="N314" s="316">
        <v>9.6820000000000003E-2</v>
      </c>
      <c r="O314" s="316">
        <v>0.32422000000000001</v>
      </c>
      <c r="P314" s="316">
        <v>0.11445</v>
      </c>
      <c r="Q314" s="316">
        <v>1.6549999999999999E-2</v>
      </c>
      <c r="R314" s="316">
        <v>9.7900000000000001E-2</v>
      </c>
    </row>
    <row r="315" spans="2:18">
      <c r="B315" s="807" t="s">
        <v>1365</v>
      </c>
      <c r="C315" s="809">
        <v>1.8380000000000001E-2</v>
      </c>
      <c r="D315" s="809">
        <v>0.22167000000000001</v>
      </c>
      <c r="E315" s="809">
        <v>0.35557</v>
      </c>
      <c r="F315" s="809">
        <v>0.1825</v>
      </c>
      <c r="G315" s="809">
        <v>3.9350000000000003E-2</v>
      </c>
      <c r="H315" s="809">
        <v>0.14315</v>
      </c>
      <c r="L315" s="315" t="s">
        <v>558</v>
      </c>
      <c r="M315" s="316">
        <v>2.4119999999999999E-2</v>
      </c>
      <c r="N315" s="316">
        <v>9.8479999999999998E-2</v>
      </c>
      <c r="O315" s="316">
        <v>0.32158999999999999</v>
      </c>
      <c r="P315" s="316">
        <v>0.11620999999999999</v>
      </c>
      <c r="Q315" s="316">
        <v>1.669E-2</v>
      </c>
      <c r="R315" s="316">
        <v>9.9519999999999997E-2</v>
      </c>
    </row>
    <row r="316" spans="2:18">
      <c r="B316" s="807" t="s">
        <v>1366</v>
      </c>
      <c r="C316" s="809">
        <v>1.8429999999999998E-2</v>
      </c>
      <c r="D316" s="809">
        <v>0.22284000000000001</v>
      </c>
      <c r="E316" s="809">
        <v>0.35672999999999999</v>
      </c>
      <c r="F316" s="809">
        <v>0.18239</v>
      </c>
      <c r="G316" s="809">
        <v>4.0300000000000002E-2</v>
      </c>
      <c r="H316" s="809">
        <v>0.14208999999999999</v>
      </c>
      <c r="L316" s="390"/>
      <c r="M316" s="391"/>
      <c r="N316" s="391"/>
      <c r="O316" s="391"/>
      <c r="P316" s="391"/>
      <c r="Q316" s="391"/>
      <c r="R316" s="391"/>
    </row>
    <row r="317" spans="2:18">
      <c r="B317" s="807" t="s">
        <v>1367</v>
      </c>
      <c r="C317" s="809">
        <v>1.8249999999999999E-2</v>
      </c>
      <c r="D317" s="809">
        <v>0.22495000000000001</v>
      </c>
      <c r="E317" s="809">
        <v>0.35709000000000002</v>
      </c>
      <c r="F317" s="809">
        <v>0.18248</v>
      </c>
      <c r="G317" s="809">
        <v>4.0559999999999999E-2</v>
      </c>
      <c r="H317" s="809">
        <v>0.14191999999999999</v>
      </c>
      <c r="L317" s="390"/>
      <c r="M317" s="391"/>
      <c r="N317" s="391"/>
      <c r="O317" s="391"/>
      <c r="P317" s="391"/>
      <c r="Q317" s="391"/>
      <c r="R317" s="391"/>
    </row>
    <row r="318" spans="2:18">
      <c r="B318" s="807" t="s">
        <v>1368</v>
      </c>
      <c r="C318" s="809">
        <v>1.7809999999999999E-2</v>
      </c>
      <c r="D318" s="809">
        <v>0.22857</v>
      </c>
      <c r="E318" s="809">
        <v>0.36094999999999999</v>
      </c>
      <c r="F318" s="809">
        <v>0.18160000000000001</v>
      </c>
      <c r="G318" s="809">
        <v>4.0570000000000002E-2</v>
      </c>
      <c r="H318" s="809">
        <v>0.14102999999999999</v>
      </c>
      <c r="L318" s="390"/>
      <c r="M318" s="391"/>
      <c r="N318" s="391"/>
      <c r="O318" s="391"/>
      <c r="P318" s="391"/>
      <c r="Q318" s="391"/>
      <c r="R318" s="391"/>
    </row>
    <row r="319" spans="2:18">
      <c r="B319" s="807" t="s">
        <v>1369</v>
      </c>
      <c r="C319" s="809">
        <v>1.8800000000000001E-2</v>
      </c>
      <c r="D319" s="809">
        <v>0.21629000000000001</v>
      </c>
      <c r="E319" s="809">
        <v>0.36092999999999997</v>
      </c>
      <c r="F319" s="809">
        <v>0.18223</v>
      </c>
      <c r="G319" s="809">
        <v>4.1000000000000002E-2</v>
      </c>
      <c r="H319" s="809">
        <v>0.14122999999999999</v>
      </c>
      <c r="L319" s="390"/>
      <c r="M319" s="391"/>
      <c r="N319" s="391"/>
      <c r="O319" s="391"/>
      <c r="P319" s="391"/>
      <c r="Q319" s="391"/>
      <c r="R319" s="391"/>
    </row>
    <row r="320" spans="2:18">
      <c r="B320" s="807" t="s">
        <v>1370</v>
      </c>
      <c r="C320" s="809">
        <v>1.899E-2</v>
      </c>
      <c r="D320" s="809">
        <v>0.21808</v>
      </c>
      <c r="E320" s="809">
        <v>0.36116999999999999</v>
      </c>
      <c r="F320" s="809">
        <v>0.18278</v>
      </c>
      <c r="G320" s="809">
        <v>4.1599999999999998E-2</v>
      </c>
      <c r="H320" s="809">
        <v>0.14118</v>
      </c>
      <c r="L320" s="390"/>
      <c r="M320" s="391"/>
      <c r="N320" s="391"/>
      <c r="O320" s="391"/>
      <c r="P320" s="391"/>
      <c r="Q320" s="391"/>
      <c r="R320" s="391"/>
    </row>
    <row r="321" spans="2:8">
      <c r="B321" s="807" t="s">
        <v>1371</v>
      </c>
      <c r="C321" s="809">
        <v>1.95E-2</v>
      </c>
      <c r="D321" s="809">
        <v>0.20036000000000001</v>
      </c>
      <c r="E321" s="809">
        <v>0.36125000000000002</v>
      </c>
      <c r="F321" s="809">
        <v>0.17727000000000001</v>
      </c>
      <c r="G321" s="809">
        <v>4.2849999999999999E-2</v>
      </c>
      <c r="H321" s="809">
        <v>0.13442000000000001</v>
      </c>
    </row>
    <row r="322" spans="2:8">
      <c r="B322" s="807" t="s">
        <v>1372</v>
      </c>
      <c r="C322" s="809">
        <v>1.967E-2</v>
      </c>
      <c r="D322" s="809">
        <v>0.20305999999999999</v>
      </c>
      <c r="E322" s="809">
        <v>0.36126999999999998</v>
      </c>
      <c r="F322" s="809">
        <v>0.17795</v>
      </c>
      <c r="G322" s="809">
        <v>4.335E-2</v>
      </c>
      <c r="H322" s="809">
        <v>0.1346</v>
      </c>
    </row>
    <row r="323" spans="2:8">
      <c r="B323" s="807" t="s">
        <v>1373</v>
      </c>
      <c r="C323" s="809">
        <v>1.9359999999999999E-2</v>
      </c>
      <c r="D323" s="809">
        <v>0.2109</v>
      </c>
      <c r="E323" s="809">
        <v>0.36126999999999998</v>
      </c>
      <c r="F323" s="809">
        <v>0.17934</v>
      </c>
      <c r="G323" s="809">
        <v>4.3049999999999998E-2</v>
      </c>
      <c r="H323" s="809">
        <v>0.13628999999999999</v>
      </c>
    </row>
    <row r="324" spans="2:8">
      <c r="B324" s="807" t="s">
        <v>1374</v>
      </c>
      <c r="C324" s="809">
        <v>1.9439999999999999E-2</v>
      </c>
      <c r="D324" s="809">
        <v>0.20494000000000001</v>
      </c>
      <c r="E324" s="809">
        <v>0.37097999999999998</v>
      </c>
      <c r="F324" s="809">
        <v>0.17884</v>
      </c>
      <c r="G324" s="809">
        <v>4.2900000000000001E-2</v>
      </c>
      <c r="H324" s="809">
        <v>0.13594000000000001</v>
      </c>
    </row>
    <row r="325" spans="2:8">
      <c r="B325" s="807" t="s">
        <v>1375</v>
      </c>
      <c r="C325" s="809">
        <v>1.9359999999999999E-2</v>
      </c>
      <c r="D325" s="809">
        <v>0.20724000000000001</v>
      </c>
      <c r="E325" s="809">
        <v>0.37145</v>
      </c>
      <c r="F325" s="809">
        <v>0.17893999999999999</v>
      </c>
      <c r="G325" s="809">
        <v>4.3999999999999997E-2</v>
      </c>
      <c r="H325" s="809">
        <v>0.13494</v>
      </c>
    </row>
    <row r="326" spans="2:8">
      <c r="B326" s="807" t="s">
        <v>1376</v>
      </c>
      <c r="C326" s="809">
        <v>1.9E-2</v>
      </c>
      <c r="D326" s="809">
        <v>0.20222000000000001</v>
      </c>
      <c r="E326" s="809">
        <v>0.36979000000000001</v>
      </c>
      <c r="F326" s="809">
        <v>0.17584</v>
      </c>
      <c r="G326" s="809">
        <v>4.2869999999999998E-2</v>
      </c>
      <c r="H326" s="809">
        <v>0.13297</v>
      </c>
    </row>
    <row r="327" spans="2:8">
      <c r="B327" s="807" t="s">
        <v>1377</v>
      </c>
      <c r="C327" s="809">
        <v>1.8870000000000001E-2</v>
      </c>
      <c r="D327" s="809">
        <v>0.20948</v>
      </c>
      <c r="E327" s="809">
        <v>0.36952000000000002</v>
      </c>
      <c r="F327" s="809">
        <v>0.17846999999999999</v>
      </c>
      <c r="G327" s="809">
        <v>4.2599999999999999E-2</v>
      </c>
      <c r="H327" s="809">
        <v>0.13586999999999999</v>
      </c>
    </row>
    <row r="328" spans="2:8">
      <c r="B328" s="807" t="s">
        <v>1378</v>
      </c>
      <c r="C328" s="809">
        <v>1.8939999999999999E-2</v>
      </c>
      <c r="D328" s="809">
        <v>0.21124000000000001</v>
      </c>
      <c r="E328" s="809">
        <v>0.37229000000000001</v>
      </c>
      <c r="F328" s="809">
        <v>0.18132000000000001</v>
      </c>
      <c r="G328" s="809">
        <v>4.3749999999999997E-2</v>
      </c>
      <c r="H328" s="809">
        <v>0.13757</v>
      </c>
    </row>
    <row r="329" spans="2:8">
      <c r="B329" s="807" t="s">
        <v>1379</v>
      </c>
      <c r="C329" s="809">
        <v>1.9910000000000001E-2</v>
      </c>
      <c r="D329" s="809">
        <v>0.21154999999999999</v>
      </c>
      <c r="E329" s="809">
        <v>0.37241000000000002</v>
      </c>
      <c r="F329" s="809">
        <v>0.18129999999999999</v>
      </c>
      <c r="G329" s="809">
        <v>4.317E-2</v>
      </c>
      <c r="H329" s="809">
        <v>0.13813</v>
      </c>
    </row>
    <row r="330" spans="2:8">
      <c r="B330" s="807" t="s">
        <v>1380</v>
      </c>
      <c r="C330" s="809">
        <v>1.959E-2</v>
      </c>
      <c r="D330" s="809">
        <v>0.21315000000000001</v>
      </c>
      <c r="E330" s="809">
        <v>0.37180999999999997</v>
      </c>
      <c r="F330" s="809">
        <v>0.18065999999999999</v>
      </c>
      <c r="G330" s="809">
        <v>4.36E-2</v>
      </c>
      <c r="H330" s="809">
        <v>0.13705999999999999</v>
      </c>
    </row>
    <row r="331" spans="2:8">
      <c r="B331" s="807" t="s">
        <v>1381</v>
      </c>
      <c r="C331" s="809">
        <v>1.9259999999999999E-2</v>
      </c>
      <c r="D331" s="809">
        <v>0.21521000000000001</v>
      </c>
      <c r="E331" s="809">
        <v>0.37170999999999998</v>
      </c>
      <c r="F331" s="809">
        <v>0.18042</v>
      </c>
      <c r="G331" s="809">
        <v>4.2849999999999999E-2</v>
      </c>
      <c r="H331" s="809">
        <v>0.13757</v>
      </c>
    </row>
    <row r="332" spans="2:8">
      <c r="B332" s="807" t="s">
        <v>1382</v>
      </c>
      <c r="C332" s="809">
        <v>1.933E-2</v>
      </c>
      <c r="D332" s="809">
        <v>0.22228999999999999</v>
      </c>
      <c r="E332" s="809">
        <v>0.37252999999999997</v>
      </c>
      <c r="F332" s="809">
        <v>0.18323</v>
      </c>
      <c r="G332" s="809">
        <v>4.2250000000000003E-2</v>
      </c>
      <c r="H332" s="809">
        <v>0.14097999999999999</v>
      </c>
    </row>
    <row r="333" spans="2:8">
      <c r="B333" s="807" t="s">
        <v>1383</v>
      </c>
      <c r="C333" s="809">
        <v>1.9519999999999999E-2</v>
      </c>
      <c r="D333" s="809">
        <v>0.22292999999999999</v>
      </c>
      <c r="E333" s="809">
        <v>0.37242999999999998</v>
      </c>
      <c r="F333" s="809">
        <v>0.18318999999999999</v>
      </c>
      <c r="G333" s="809">
        <v>4.197E-2</v>
      </c>
      <c r="H333" s="809">
        <v>0.14122000000000001</v>
      </c>
    </row>
    <row r="334" spans="2:8">
      <c r="B334" s="807" t="s">
        <v>1384</v>
      </c>
      <c r="C334" s="809">
        <v>1.934E-2</v>
      </c>
      <c r="D334" s="809">
        <v>0.21049999999999999</v>
      </c>
      <c r="E334" s="809">
        <v>0.36887999999999999</v>
      </c>
      <c r="F334" s="809">
        <v>0.17641000000000001</v>
      </c>
      <c r="G334" s="809">
        <v>4.165E-2</v>
      </c>
      <c r="H334" s="809">
        <v>0.13475999999999999</v>
      </c>
    </row>
    <row r="335" spans="2:8">
      <c r="B335" s="807" t="s">
        <v>1385</v>
      </c>
      <c r="C335" s="809">
        <v>1.9140000000000001E-2</v>
      </c>
      <c r="D335" s="809">
        <v>0.21115</v>
      </c>
      <c r="E335" s="809">
        <v>0.36914999999999998</v>
      </c>
      <c r="F335" s="809">
        <v>0.17618</v>
      </c>
      <c r="G335" s="809">
        <v>4.0919999999999998E-2</v>
      </c>
      <c r="H335" s="809">
        <v>0.13525999999999999</v>
      </c>
    </row>
    <row r="336" spans="2:8">
      <c r="B336" s="807" t="s">
        <v>1386</v>
      </c>
      <c r="C336" s="809">
        <v>1.933E-2</v>
      </c>
      <c r="D336" s="809">
        <v>0.20807</v>
      </c>
      <c r="E336" s="809">
        <v>0.37067</v>
      </c>
      <c r="F336" s="809">
        <v>0.17574999999999999</v>
      </c>
      <c r="G336" s="809">
        <v>4.1369999999999997E-2</v>
      </c>
      <c r="H336" s="809">
        <v>0.13438</v>
      </c>
    </row>
    <row r="337" spans="2:8">
      <c r="B337" s="807" t="s">
        <v>1387</v>
      </c>
      <c r="C337" s="809">
        <v>1.9699999999999999E-2</v>
      </c>
      <c r="D337" s="809">
        <v>0.20427000000000001</v>
      </c>
      <c r="E337" s="809">
        <v>0.37036000000000002</v>
      </c>
      <c r="F337" s="809">
        <v>0.17546999999999999</v>
      </c>
      <c r="G337" s="809">
        <v>4.2250000000000003E-2</v>
      </c>
      <c r="H337" s="809">
        <v>0.13322000000000001</v>
      </c>
    </row>
    <row r="338" spans="2:8">
      <c r="B338" s="807" t="s">
        <v>1388</v>
      </c>
      <c r="C338" s="809">
        <v>1.984E-2</v>
      </c>
      <c r="D338" s="809">
        <v>0.20407</v>
      </c>
      <c r="E338" s="809">
        <v>0.37074000000000001</v>
      </c>
      <c r="F338" s="809">
        <v>0.17518</v>
      </c>
      <c r="G338" s="809">
        <v>4.2439999999999999E-2</v>
      </c>
      <c r="H338" s="809">
        <v>0.13274</v>
      </c>
    </row>
    <row r="339" spans="2:8">
      <c r="B339" s="807" t="s">
        <v>1389</v>
      </c>
      <c r="C339" s="809">
        <v>1.9939999999999999E-2</v>
      </c>
      <c r="D339" s="809">
        <v>0.19900000000000001</v>
      </c>
      <c r="E339" s="809">
        <v>0.37078</v>
      </c>
      <c r="F339" s="809">
        <v>0.17243</v>
      </c>
      <c r="G339" s="809">
        <v>4.335E-2</v>
      </c>
      <c r="H339" s="809">
        <v>0.12908</v>
      </c>
    </row>
    <row r="340" spans="2:8">
      <c r="B340" s="807" t="s">
        <v>1390</v>
      </c>
      <c r="C340" s="809">
        <v>1.9970000000000002E-2</v>
      </c>
      <c r="D340" s="809">
        <v>0.19364000000000001</v>
      </c>
      <c r="E340" s="809">
        <v>0.37091000000000002</v>
      </c>
      <c r="F340" s="809">
        <v>0.17147000000000001</v>
      </c>
      <c r="G340" s="809">
        <v>4.385E-2</v>
      </c>
      <c r="H340" s="809">
        <v>0.12762000000000001</v>
      </c>
    </row>
    <row r="341" spans="2:8">
      <c r="B341" s="807" t="s">
        <v>1391</v>
      </c>
      <c r="C341" s="809">
        <v>1.9529999999999999E-2</v>
      </c>
      <c r="D341" s="809">
        <v>0.19331000000000001</v>
      </c>
      <c r="E341" s="809">
        <v>0.37001000000000001</v>
      </c>
      <c r="F341" s="809">
        <v>0.17654</v>
      </c>
      <c r="G341" s="809">
        <v>4.0120000000000003E-2</v>
      </c>
      <c r="H341" s="809">
        <v>0.13642000000000001</v>
      </c>
    </row>
    <row r="342" spans="2:8">
      <c r="B342" s="807" t="s">
        <v>1392</v>
      </c>
      <c r="C342" s="809">
        <v>1.9529999999999999E-2</v>
      </c>
      <c r="D342" s="809">
        <v>0.32262999999999997</v>
      </c>
      <c r="E342" s="809">
        <v>0.37008000000000002</v>
      </c>
      <c r="F342" s="809">
        <v>0.23319999999999999</v>
      </c>
      <c r="G342" s="809">
        <v>4.0550000000000003E-2</v>
      </c>
      <c r="H342" s="809">
        <v>0.19264999999999999</v>
      </c>
    </row>
    <row r="343" spans="2:8">
      <c r="B343" s="807" t="s">
        <v>1393</v>
      </c>
      <c r="C343" s="809">
        <v>1.932E-2</v>
      </c>
      <c r="D343" s="809">
        <v>0.19816</v>
      </c>
      <c r="E343" s="809">
        <v>0.36943999999999999</v>
      </c>
      <c r="F343" s="809">
        <v>0.17180999999999999</v>
      </c>
      <c r="G343" s="809">
        <v>4.0149999999999998E-2</v>
      </c>
      <c r="H343" s="809">
        <v>0.13166</v>
      </c>
    </row>
    <row r="344" spans="2:8">
      <c r="B344" s="807" t="s">
        <v>1394</v>
      </c>
      <c r="C344" s="809">
        <v>1.917E-2</v>
      </c>
      <c r="D344" s="809">
        <v>0.20279</v>
      </c>
      <c r="E344" s="809">
        <v>0.36919000000000002</v>
      </c>
      <c r="F344" s="809">
        <v>0.17299999999999999</v>
      </c>
      <c r="G344" s="809">
        <v>3.9949999999999999E-2</v>
      </c>
      <c r="H344" s="809">
        <v>0.13305</v>
      </c>
    </row>
    <row r="345" spans="2:8">
      <c r="B345" s="807" t="s">
        <v>1395</v>
      </c>
      <c r="C345" s="809">
        <v>1.9109999999999999E-2</v>
      </c>
      <c r="D345" s="809">
        <v>0.20321</v>
      </c>
      <c r="E345" s="809">
        <v>0.36928</v>
      </c>
      <c r="F345" s="809">
        <v>0.17294999999999999</v>
      </c>
      <c r="G345" s="809">
        <v>4.0300000000000002E-2</v>
      </c>
      <c r="H345" s="809">
        <v>0.13264999999999999</v>
      </c>
    </row>
    <row r="346" spans="2:8">
      <c r="B346" s="807" t="s">
        <v>1396</v>
      </c>
      <c r="C346" s="809">
        <v>1.8800000000000001E-2</v>
      </c>
      <c r="D346" s="809">
        <v>0.20354</v>
      </c>
      <c r="E346" s="809">
        <v>0.36926999999999999</v>
      </c>
      <c r="F346" s="809">
        <v>0.17188000000000001</v>
      </c>
      <c r="G346" s="809">
        <v>3.952E-2</v>
      </c>
      <c r="H346" s="809">
        <v>0.13236000000000001</v>
      </c>
    </row>
    <row r="347" spans="2:8">
      <c r="B347" s="807" t="s">
        <v>1397</v>
      </c>
      <c r="C347" s="809">
        <v>1.882E-2</v>
      </c>
      <c r="D347" s="809">
        <v>0.20408000000000001</v>
      </c>
      <c r="E347" s="809">
        <v>0.36932999999999999</v>
      </c>
      <c r="F347" s="809">
        <v>0.17208000000000001</v>
      </c>
      <c r="G347" s="809">
        <v>3.952E-2</v>
      </c>
      <c r="H347" s="809">
        <v>0.13256000000000001</v>
      </c>
    </row>
    <row r="348" spans="2:8">
      <c r="B348" s="807" t="s">
        <v>1398</v>
      </c>
      <c r="C348" s="809">
        <v>1.865E-2</v>
      </c>
      <c r="D348" s="809">
        <v>0.20494000000000001</v>
      </c>
      <c r="E348" s="809">
        <v>0.36921999999999999</v>
      </c>
      <c r="F348" s="809">
        <v>0.17172999999999999</v>
      </c>
      <c r="G348" s="809">
        <v>3.9750000000000001E-2</v>
      </c>
      <c r="H348" s="809">
        <v>0.13197999999999999</v>
      </c>
    </row>
    <row r="349" spans="2:8">
      <c r="B349" s="807" t="s">
        <v>1399</v>
      </c>
      <c r="C349" s="809">
        <v>1.8589999999999999E-2</v>
      </c>
      <c r="D349" s="809">
        <v>0.20393</v>
      </c>
      <c r="E349" s="809">
        <v>0.36906</v>
      </c>
      <c r="F349" s="809">
        <v>0.17141999999999999</v>
      </c>
      <c r="G349" s="809">
        <v>3.9269999999999999E-2</v>
      </c>
      <c r="H349" s="809">
        <v>0.13214999999999999</v>
      </c>
    </row>
    <row r="350" spans="2:8">
      <c r="B350" s="807" t="s">
        <v>1400</v>
      </c>
      <c r="C350" s="809">
        <v>1.874E-2</v>
      </c>
      <c r="D350" s="809">
        <v>0.20499999999999999</v>
      </c>
      <c r="E350" s="809">
        <v>0.36903999999999998</v>
      </c>
      <c r="F350" s="809">
        <v>0.17243</v>
      </c>
      <c r="G350" s="809">
        <v>3.9170000000000003E-2</v>
      </c>
      <c r="H350" s="809">
        <v>0.13325999999999999</v>
      </c>
    </row>
    <row r="351" spans="2:8">
      <c r="B351" s="807" t="s">
        <v>1401</v>
      </c>
      <c r="C351" s="809">
        <v>1.9E-2</v>
      </c>
      <c r="D351" s="809">
        <v>0.20399</v>
      </c>
      <c r="E351" s="809">
        <v>0.36904999999999999</v>
      </c>
      <c r="F351" s="809">
        <v>0.17299</v>
      </c>
      <c r="G351" s="809">
        <v>3.9469999999999998E-2</v>
      </c>
      <c r="H351" s="809">
        <v>0.13352</v>
      </c>
    </row>
    <row r="352" spans="2:8">
      <c r="B352" s="807" t="s">
        <v>1402</v>
      </c>
      <c r="C352" s="809">
        <v>1.9019999999999999E-2</v>
      </c>
      <c r="D352" s="809">
        <v>0.20537</v>
      </c>
      <c r="E352" s="809">
        <v>0.36830000000000002</v>
      </c>
      <c r="F352" s="809">
        <v>0.17335999999999999</v>
      </c>
      <c r="G352" s="809">
        <v>3.9699999999999999E-2</v>
      </c>
      <c r="H352" s="809">
        <v>0.13366</v>
      </c>
    </row>
    <row r="353" spans="2:8">
      <c r="B353" s="807" t="s">
        <v>1403</v>
      </c>
      <c r="C353" s="809">
        <v>1.8749999999999999E-2</v>
      </c>
      <c r="D353" s="809">
        <v>0.20560999999999999</v>
      </c>
      <c r="E353" s="809">
        <v>0.36801</v>
      </c>
      <c r="F353" s="809">
        <v>0.17305000000000001</v>
      </c>
      <c r="G353" s="809">
        <v>3.9550000000000002E-2</v>
      </c>
      <c r="H353" s="809">
        <v>0.13350000000000001</v>
      </c>
    </row>
    <row r="354" spans="2:8">
      <c r="B354" s="807" t="s">
        <v>1404</v>
      </c>
      <c r="C354" s="809">
        <v>1.881E-2</v>
      </c>
      <c r="D354" s="809">
        <v>0.20602000000000001</v>
      </c>
      <c r="E354" s="809">
        <v>0.36793999999999999</v>
      </c>
      <c r="F354" s="809">
        <v>0.17341000000000001</v>
      </c>
      <c r="G354" s="809">
        <v>3.8859999999999999E-2</v>
      </c>
      <c r="H354" s="809">
        <v>0.13455</v>
      </c>
    </row>
    <row r="355" spans="2:8">
      <c r="B355" s="807" t="s">
        <v>1405</v>
      </c>
      <c r="C355" s="809">
        <v>1.881E-2</v>
      </c>
      <c r="D355" s="809">
        <v>0.20705000000000001</v>
      </c>
      <c r="E355" s="809">
        <v>0.36791000000000001</v>
      </c>
      <c r="F355" s="809">
        <v>0.17369000000000001</v>
      </c>
      <c r="G355" s="809">
        <v>3.9649999999999998E-2</v>
      </c>
      <c r="H355" s="809">
        <v>0.13403999999999999</v>
      </c>
    </row>
    <row r="356" spans="2:8">
      <c r="B356" s="807" t="s">
        <v>1406</v>
      </c>
      <c r="C356" s="809">
        <v>1.883E-2</v>
      </c>
      <c r="D356" s="809">
        <v>0.20754</v>
      </c>
      <c r="E356" s="809">
        <v>0.36792999999999998</v>
      </c>
      <c r="F356" s="809">
        <v>0.17352999999999999</v>
      </c>
      <c r="G356" s="809">
        <v>3.9050000000000001E-2</v>
      </c>
      <c r="H356" s="809">
        <v>0.13447999999999999</v>
      </c>
    </row>
    <row r="357" spans="2:8">
      <c r="B357" s="807" t="s">
        <v>1407</v>
      </c>
      <c r="C357" s="809">
        <v>1.873E-2</v>
      </c>
      <c r="D357" s="809">
        <v>0.20737</v>
      </c>
      <c r="E357" s="809">
        <v>0.36771999999999999</v>
      </c>
      <c r="F357" s="809">
        <v>0.17288000000000001</v>
      </c>
      <c r="G357" s="809">
        <v>3.8870000000000002E-2</v>
      </c>
      <c r="H357" s="809">
        <v>0.13400999999999999</v>
      </c>
    </row>
    <row r="358" spans="2:8">
      <c r="B358" s="807" t="s">
        <v>1408</v>
      </c>
      <c r="C358" s="809">
        <v>1.8710000000000001E-2</v>
      </c>
      <c r="D358" s="809">
        <v>0.20646</v>
      </c>
      <c r="E358" s="809">
        <v>0.36770999999999998</v>
      </c>
      <c r="F358" s="809">
        <v>0.17277999999999999</v>
      </c>
      <c r="G358" s="809">
        <v>3.8550000000000001E-2</v>
      </c>
      <c r="H358" s="809">
        <v>0.13422999999999999</v>
      </c>
    </row>
    <row r="359" spans="2:8">
      <c r="B359" s="807" t="s">
        <v>1409</v>
      </c>
      <c r="C359" s="809">
        <v>1.8929999999999999E-2</v>
      </c>
      <c r="D359" s="809">
        <v>0.20569999999999999</v>
      </c>
      <c r="E359" s="809">
        <v>0.36695</v>
      </c>
      <c r="F359" s="809">
        <v>0.17312</v>
      </c>
      <c r="G359" s="809">
        <v>3.78E-2</v>
      </c>
      <c r="H359" s="809">
        <v>0.13532</v>
      </c>
    </row>
    <row r="360" spans="2:8">
      <c r="B360" s="807" t="s">
        <v>1410</v>
      </c>
      <c r="C360" s="809">
        <v>1.9029999999999998E-2</v>
      </c>
      <c r="D360" s="809">
        <v>0.21231</v>
      </c>
      <c r="E360" s="809">
        <v>0.36696000000000001</v>
      </c>
      <c r="F360" s="809">
        <v>0.17485999999999999</v>
      </c>
      <c r="G360" s="809">
        <v>3.8249999999999999E-2</v>
      </c>
      <c r="H360" s="809">
        <v>0.13661000000000001</v>
      </c>
    </row>
    <row r="361" spans="2:8">
      <c r="B361" s="807" t="s">
        <v>1411</v>
      </c>
      <c r="C361" s="809">
        <v>1.9E-2</v>
      </c>
      <c r="D361" s="809">
        <v>0.21224999999999999</v>
      </c>
      <c r="E361" s="809">
        <v>0.36692000000000002</v>
      </c>
      <c r="F361" s="809">
        <v>0.17455999999999999</v>
      </c>
      <c r="G361" s="809">
        <v>3.857E-2</v>
      </c>
      <c r="H361" s="809">
        <v>0.13599</v>
      </c>
    </row>
    <row r="362" spans="2:8">
      <c r="B362" s="807" t="s">
        <v>1412</v>
      </c>
      <c r="C362" s="809">
        <v>1.9060000000000001E-2</v>
      </c>
      <c r="D362" s="809">
        <v>0.21181</v>
      </c>
      <c r="E362" s="809">
        <v>0.36702000000000001</v>
      </c>
      <c r="F362" s="809">
        <v>0.17459</v>
      </c>
      <c r="G362" s="809">
        <v>3.8449999999999998E-2</v>
      </c>
      <c r="H362" s="809">
        <v>0.13614000000000001</v>
      </c>
    </row>
    <row r="363" spans="2:8">
      <c r="B363" s="807" t="s">
        <v>1413</v>
      </c>
      <c r="C363" s="809">
        <v>1.9120000000000002E-2</v>
      </c>
      <c r="D363" s="809">
        <v>0.21087</v>
      </c>
      <c r="E363" s="809">
        <v>0.36687999999999998</v>
      </c>
      <c r="F363" s="809">
        <v>0.17438000000000001</v>
      </c>
      <c r="G363" s="809">
        <v>3.8719999999999997E-2</v>
      </c>
      <c r="H363" s="809">
        <v>0.13566</v>
      </c>
    </row>
    <row r="364" spans="2:8">
      <c r="B364" s="807" t="s">
        <v>1414</v>
      </c>
      <c r="C364" s="809">
        <v>1.9279999999999999E-2</v>
      </c>
      <c r="D364" s="809">
        <v>0.20968000000000001</v>
      </c>
      <c r="E364" s="809">
        <v>0.36585000000000001</v>
      </c>
      <c r="F364" s="809">
        <v>0.17446</v>
      </c>
      <c r="G364" s="809">
        <v>3.9329999999999997E-2</v>
      </c>
      <c r="H364" s="809">
        <v>0.13513</v>
      </c>
    </row>
    <row r="365" spans="2:8">
      <c r="B365" s="807" t="s">
        <v>1415</v>
      </c>
      <c r="C365" s="809">
        <v>1.9130000000000001E-2</v>
      </c>
      <c r="D365" s="809">
        <v>0.20863000000000001</v>
      </c>
      <c r="E365" s="809">
        <v>0.36617</v>
      </c>
      <c r="F365" s="809">
        <v>0.17396</v>
      </c>
      <c r="G365" s="809">
        <v>3.8769999999999999E-2</v>
      </c>
      <c r="H365" s="809">
        <v>0.13519</v>
      </c>
    </row>
    <row r="366" spans="2:8">
      <c r="B366" s="807" t="s">
        <v>1416</v>
      </c>
      <c r="C366" s="809">
        <v>1.9390000000000001E-2</v>
      </c>
      <c r="D366" s="809">
        <v>0.20801</v>
      </c>
      <c r="E366" s="809">
        <v>0.36595</v>
      </c>
      <c r="F366" s="809">
        <v>0.17458000000000001</v>
      </c>
      <c r="G366" s="809">
        <v>3.9199999999999999E-2</v>
      </c>
      <c r="H366" s="809">
        <v>0.13538</v>
      </c>
    </row>
    <row r="367" spans="2:8">
      <c r="B367" s="807" t="s">
        <v>1417</v>
      </c>
      <c r="C367" s="809">
        <v>1.932E-2</v>
      </c>
      <c r="D367" s="809">
        <v>0.21034</v>
      </c>
      <c r="E367" s="809">
        <v>0.36575999999999997</v>
      </c>
      <c r="F367" s="809">
        <v>0.17494000000000001</v>
      </c>
      <c r="G367" s="809">
        <v>3.984E-2</v>
      </c>
      <c r="H367" s="809">
        <v>0.1351</v>
      </c>
    </row>
    <row r="368" spans="2:8">
      <c r="B368" s="807" t="s">
        <v>1418</v>
      </c>
      <c r="C368" s="809">
        <v>1.941E-2</v>
      </c>
      <c r="D368" s="809">
        <v>0.20916999999999999</v>
      </c>
      <c r="E368" s="809">
        <v>0.36606</v>
      </c>
      <c r="F368" s="809">
        <v>0.17508000000000001</v>
      </c>
      <c r="G368" s="809">
        <v>3.9669999999999997E-2</v>
      </c>
      <c r="H368" s="809">
        <v>0.13541</v>
      </c>
    </row>
    <row r="369" spans="2:8">
      <c r="B369" s="807" t="s">
        <v>1419</v>
      </c>
      <c r="C369" s="809">
        <v>1.9349999999999999E-2</v>
      </c>
      <c r="D369" s="809">
        <v>0.21131</v>
      </c>
      <c r="E369" s="809">
        <v>0.36581999999999998</v>
      </c>
      <c r="F369" s="809">
        <v>0.17559</v>
      </c>
      <c r="G369" s="809">
        <v>3.9050000000000001E-2</v>
      </c>
      <c r="H369" s="809">
        <v>0.13653999999999999</v>
      </c>
    </row>
    <row r="370" spans="2:8">
      <c r="B370" s="807" t="s">
        <v>1420</v>
      </c>
      <c r="C370" s="809">
        <v>1.9230000000000001E-2</v>
      </c>
      <c r="D370" s="809">
        <v>0.21199000000000001</v>
      </c>
      <c r="E370" s="809">
        <v>0.36592000000000002</v>
      </c>
      <c r="F370" s="809">
        <v>0.17518</v>
      </c>
      <c r="G370" s="809">
        <v>3.9629999999999999E-2</v>
      </c>
      <c r="H370" s="809">
        <v>0.13555</v>
      </c>
    </row>
    <row r="371" spans="2:8">
      <c r="B371" s="807" t="s">
        <v>1421</v>
      </c>
      <c r="C371" s="809">
        <v>1.9220000000000001E-2</v>
      </c>
      <c r="D371" s="809">
        <v>0.20999000000000001</v>
      </c>
      <c r="E371" s="809">
        <v>0.36820000000000003</v>
      </c>
      <c r="F371" s="809">
        <v>0.17405000000000001</v>
      </c>
      <c r="G371" s="809">
        <v>3.8609999999999998E-2</v>
      </c>
      <c r="H371" s="809">
        <v>0.13544</v>
      </c>
    </row>
    <row r="372" spans="2:8">
      <c r="B372" s="807" t="s">
        <v>1422</v>
      </c>
      <c r="C372" s="809">
        <v>1.8880000000000001E-2</v>
      </c>
      <c r="D372" s="809">
        <v>0.21117</v>
      </c>
      <c r="E372" s="809">
        <v>0.36737999999999998</v>
      </c>
      <c r="F372" s="809">
        <v>0.17311000000000001</v>
      </c>
      <c r="G372" s="809">
        <v>3.9E-2</v>
      </c>
      <c r="H372" s="809">
        <v>0.13411000000000001</v>
      </c>
    </row>
    <row r="373" spans="2:8">
      <c r="B373" s="807" t="s">
        <v>1423</v>
      </c>
      <c r="C373" s="809">
        <v>1.8610000000000002E-2</v>
      </c>
      <c r="D373" s="809">
        <v>0.21101</v>
      </c>
      <c r="E373" s="809">
        <v>0.36745</v>
      </c>
      <c r="F373" s="809">
        <v>0.17232</v>
      </c>
      <c r="G373" s="809">
        <v>3.8199999999999998E-2</v>
      </c>
      <c r="H373" s="809">
        <v>0.13411999999999999</v>
      </c>
    </row>
    <row r="374" spans="2:8">
      <c r="B374" s="807" t="s">
        <v>1424</v>
      </c>
      <c r="C374" s="809">
        <v>1.8460000000000001E-2</v>
      </c>
      <c r="D374" s="809">
        <v>0.21734000000000001</v>
      </c>
      <c r="E374" s="809">
        <v>0.36764999999999998</v>
      </c>
      <c r="F374" s="809">
        <v>0.17638999999999999</v>
      </c>
      <c r="G374" s="809">
        <v>3.78E-2</v>
      </c>
      <c r="H374" s="809">
        <v>0.13858999999999999</v>
      </c>
    </row>
    <row r="375" spans="2:8">
      <c r="B375" s="807" t="s">
        <v>1425</v>
      </c>
      <c r="C375" s="809">
        <v>1.8509999999999999E-2</v>
      </c>
      <c r="D375" s="809">
        <v>0.24235000000000001</v>
      </c>
      <c r="E375" s="809">
        <v>0.36160999999999999</v>
      </c>
      <c r="F375" s="809">
        <v>0.19125</v>
      </c>
      <c r="G375" s="809">
        <v>3.7760000000000002E-2</v>
      </c>
      <c r="H375" s="809">
        <v>0.15348999999999999</v>
      </c>
    </row>
    <row r="376" spans="2:8">
      <c r="B376" s="807" t="s">
        <v>1426</v>
      </c>
      <c r="C376" s="809">
        <v>1.874E-2</v>
      </c>
      <c r="D376" s="809">
        <v>0.24063000000000001</v>
      </c>
      <c r="E376" s="809">
        <v>0.36159999999999998</v>
      </c>
      <c r="F376" s="809">
        <v>0.19131000000000001</v>
      </c>
      <c r="G376" s="809">
        <v>3.737E-2</v>
      </c>
      <c r="H376" s="809">
        <v>0.15393999999999999</v>
      </c>
    </row>
    <row r="377" spans="2:8">
      <c r="B377" s="807" t="s">
        <v>1427</v>
      </c>
      <c r="C377" s="809">
        <v>1.8710000000000001E-2</v>
      </c>
      <c r="D377" s="809">
        <v>0.24126</v>
      </c>
      <c r="E377" s="809">
        <v>0.36787999999999998</v>
      </c>
      <c r="F377" s="809">
        <v>0.19223000000000001</v>
      </c>
      <c r="G377" s="809">
        <v>3.8179999999999999E-2</v>
      </c>
      <c r="H377" s="809">
        <v>0.15404999999999999</v>
      </c>
    </row>
    <row r="378" spans="2:8">
      <c r="B378" s="807" t="s">
        <v>1428</v>
      </c>
      <c r="C378" s="809">
        <v>1.84E-2</v>
      </c>
      <c r="D378" s="809">
        <v>0.24429999999999999</v>
      </c>
      <c r="E378" s="809">
        <v>0.37012</v>
      </c>
      <c r="F378" s="809">
        <v>0.19245999999999999</v>
      </c>
      <c r="G378" s="809">
        <v>3.8739999999999997E-2</v>
      </c>
      <c r="H378" s="809">
        <v>0.15372</v>
      </c>
    </row>
    <row r="379" spans="2:8">
      <c r="B379" s="807" t="s">
        <v>1429</v>
      </c>
      <c r="C379" s="809">
        <v>1.8290000000000001E-2</v>
      </c>
      <c r="D379" s="809">
        <v>0.24167</v>
      </c>
      <c r="E379" s="809">
        <v>0.37019000000000002</v>
      </c>
      <c r="F379" s="809">
        <v>0.19036</v>
      </c>
      <c r="G379" s="809">
        <v>3.8600000000000002E-2</v>
      </c>
      <c r="H379" s="809">
        <v>0.15176000000000001</v>
      </c>
    </row>
    <row r="380" spans="2:8">
      <c r="B380" s="807" t="s">
        <v>1430</v>
      </c>
      <c r="C380" s="809">
        <v>1.8200000000000001E-2</v>
      </c>
      <c r="D380" s="809">
        <v>0.24242</v>
      </c>
      <c r="E380" s="809">
        <v>0.37019999999999997</v>
      </c>
      <c r="F380" s="809">
        <v>0.19077</v>
      </c>
      <c r="G380" s="809">
        <v>3.78E-2</v>
      </c>
      <c r="H380" s="809">
        <v>0.15296999999999999</v>
      </c>
    </row>
    <row r="381" spans="2:8">
      <c r="B381" s="807" t="s">
        <v>1431</v>
      </c>
      <c r="C381" s="809">
        <v>1.7840000000000002E-2</v>
      </c>
      <c r="D381" s="809">
        <v>0.24401</v>
      </c>
      <c r="E381" s="809">
        <v>0.37014999999999998</v>
      </c>
      <c r="F381" s="809">
        <v>0.18998000000000001</v>
      </c>
      <c r="G381" s="809">
        <v>3.7330000000000002E-2</v>
      </c>
      <c r="H381" s="809">
        <v>0.15265000000000001</v>
      </c>
    </row>
    <row r="382" spans="2:8">
      <c r="B382" s="807" t="s">
        <v>1432</v>
      </c>
      <c r="C382" s="809">
        <v>1.83E-2</v>
      </c>
      <c r="D382" s="809">
        <v>0.24392</v>
      </c>
      <c r="E382" s="809">
        <v>0.36953000000000003</v>
      </c>
      <c r="F382" s="809">
        <v>0.18740000000000001</v>
      </c>
      <c r="G382" s="809">
        <v>3.7650000000000003E-2</v>
      </c>
      <c r="H382" s="809">
        <v>0.14974999999999999</v>
      </c>
    </row>
    <row r="383" spans="2:8">
      <c r="B383" s="807" t="s">
        <v>1433</v>
      </c>
      <c r="C383" s="809">
        <v>1.8159999999999999E-2</v>
      </c>
      <c r="D383" s="809">
        <v>0.20993999999999999</v>
      </c>
      <c r="E383" s="809">
        <v>0.35663</v>
      </c>
      <c r="F383" s="809">
        <v>0.17199</v>
      </c>
      <c r="G383" s="809">
        <v>3.7310000000000003E-2</v>
      </c>
      <c r="H383" s="809">
        <v>0.13467999999999999</v>
      </c>
    </row>
    <row r="384" spans="2:8">
      <c r="B384" s="807" t="s">
        <v>1434</v>
      </c>
      <c r="C384" s="809">
        <v>1.8239999999999999E-2</v>
      </c>
      <c r="D384" s="809">
        <v>0.20432</v>
      </c>
      <c r="E384" s="809">
        <v>0.35698999999999997</v>
      </c>
      <c r="F384" s="809">
        <v>0.16988</v>
      </c>
      <c r="G384" s="809">
        <v>3.637E-2</v>
      </c>
      <c r="H384" s="809">
        <v>0.13350999999999999</v>
      </c>
    </row>
    <row r="385" spans="2:8">
      <c r="B385" s="807" t="s">
        <v>1435</v>
      </c>
      <c r="C385" s="809">
        <v>1.8589999999999999E-2</v>
      </c>
      <c r="D385" s="809">
        <v>0.20785999999999999</v>
      </c>
      <c r="E385" s="809">
        <v>0.35743000000000003</v>
      </c>
      <c r="F385" s="809">
        <v>0.16883999999999999</v>
      </c>
      <c r="G385" s="809">
        <v>3.6549999999999999E-2</v>
      </c>
      <c r="H385" s="809">
        <v>0.13228999999999999</v>
      </c>
    </row>
    <row r="386" spans="2:8">
      <c r="B386" s="807" t="s">
        <v>1436</v>
      </c>
      <c r="C386" s="809">
        <v>1.8460000000000001E-2</v>
      </c>
      <c r="D386" s="809">
        <v>0.20668</v>
      </c>
      <c r="E386" s="809">
        <v>0.35770999999999997</v>
      </c>
      <c r="F386" s="809">
        <v>0.16649</v>
      </c>
      <c r="G386" s="809">
        <v>3.6799999999999999E-2</v>
      </c>
      <c r="H386" s="809">
        <v>0.12969</v>
      </c>
    </row>
    <row r="387" spans="2:8">
      <c r="B387" s="807" t="s">
        <v>1437</v>
      </c>
      <c r="C387" s="809">
        <v>1.8540000000000001E-2</v>
      </c>
      <c r="D387" s="809">
        <v>0.20530999999999999</v>
      </c>
      <c r="E387" s="809">
        <v>0.35624</v>
      </c>
      <c r="F387" s="809">
        <v>0.16607</v>
      </c>
      <c r="G387" s="809">
        <v>3.6459999999999999E-2</v>
      </c>
      <c r="H387" s="809">
        <v>0.12961</v>
      </c>
    </row>
    <row r="388" spans="2:8">
      <c r="B388" s="807" t="s">
        <v>1438</v>
      </c>
      <c r="C388" s="809">
        <v>1.8259999999999998E-2</v>
      </c>
      <c r="D388" s="809">
        <v>0.20335</v>
      </c>
      <c r="E388" s="809">
        <v>0.38091000000000003</v>
      </c>
      <c r="F388" s="809">
        <v>0.16794000000000001</v>
      </c>
      <c r="G388" s="809">
        <v>3.635E-2</v>
      </c>
      <c r="H388" s="809">
        <v>0.13159000000000001</v>
      </c>
    </row>
    <row r="389" spans="2:8">
      <c r="B389" s="807" t="s">
        <v>1439</v>
      </c>
      <c r="C389" s="809">
        <v>1.8329999999999999E-2</v>
      </c>
      <c r="D389" s="809">
        <v>0.21193999999999999</v>
      </c>
      <c r="E389" s="809">
        <v>0.38100000000000001</v>
      </c>
      <c r="F389" s="809">
        <v>0.17102000000000001</v>
      </c>
      <c r="G389" s="809">
        <v>3.61E-2</v>
      </c>
      <c r="H389" s="809">
        <v>0.13492000000000001</v>
      </c>
    </row>
    <row r="390" spans="2:8">
      <c r="B390" s="807" t="s">
        <v>1440</v>
      </c>
      <c r="C390" s="809">
        <v>1.8259999999999998E-2</v>
      </c>
      <c r="D390" s="809">
        <v>0.21182999999999999</v>
      </c>
      <c r="E390" s="809">
        <v>0.38056000000000001</v>
      </c>
      <c r="F390" s="809">
        <v>0.17072999999999999</v>
      </c>
      <c r="G390" s="809">
        <v>3.5749999999999997E-2</v>
      </c>
      <c r="H390" s="809">
        <v>0.13497999999999999</v>
      </c>
    </row>
    <row r="391" spans="2:8">
      <c r="B391" s="807" t="s">
        <v>1441</v>
      </c>
      <c r="C391" s="809">
        <v>1.8169999999999999E-2</v>
      </c>
      <c r="D391" s="809">
        <v>0.21260999999999999</v>
      </c>
      <c r="E391" s="809">
        <v>0.37953999999999999</v>
      </c>
      <c r="F391" s="809">
        <v>0.17086999999999999</v>
      </c>
      <c r="G391" s="809">
        <v>3.6450000000000003E-2</v>
      </c>
      <c r="H391" s="809">
        <v>0.13442000000000001</v>
      </c>
    </row>
    <row r="392" spans="2:8">
      <c r="B392" s="807" t="s">
        <v>1442</v>
      </c>
      <c r="C392" s="809">
        <v>1.8089999999999998E-2</v>
      </c>
      <c r="D392" s="809">
        <v>0.20634</v>
      </c>
      <c r="E392" s="809">
        <v>0.38022</v>
      </c>
      <c r="F392" s="809">
        <v>0.16799</v>
      </c>
      <c r="G392" s="809">
        <v>3.6600000000000001E-2</v>
      </c>
      <c r="H392" s="809">
        <v>0.13139000000000001</v>
      </c>
    </row>
    <row r="393" spans="2:8">
      <c r="B393" s="807" t="s">
        <v>1443</v>
      </c>
      <c r="C393" s="809">
        <v>1.805E-2</v>
      </c>
      <c r="D393" s="809">
        <v>0.20083999999999999</v>
      </c>
      <c r="E393" s="809">
        <v>0.38061</v>
      </c>
      <c r="F393" s="809">
        <v>0.16556999999999999</v>
      </c>
      <c r="G393" s="809">
        <v>3.6900000000000002E-2</v>
      </c>
      <c r="H393" s="809">
        <v>0.12867000000000001</v>
      </c>
    </row>
    <row r="394" spans="2:8">
      <c r="B394" s="807" t="s">
        <v>1444</v>
      </c>
      <c r="C394" s="809">
        <v>1.8249999999999999E-2</v>
      </c>
      <c r="D394" s="809">
        <v>0.20613999999999999</v>
      </c>
      <c r="E394" s="809">
        <v>0.37908999999999998</v>
      </c>
      <c r="F394" s="809">
        <v>0.16725999999999999</v>
      </c>
      <c r="G394" s="809">
        <v>3.6600000000000001E-2</v>
      </c>
      <c r="H394" s="809">
        <v>0.13066</v>
      </c>
    </row>
    <row r="395" spans="2:8">
      <c r="B395" s="807" t="s">
        <v>1445</v>
      </c>
      <c r="C395" s="809">
        <v>1.847E-2</v>
      </c>
      <c r="D395" s="809">
        <v>0.20635000000000001</v>
      </c>
      <c r="E395" s="809">
        <v>0.37941000000000003</v>
      </c>
      <c r="F395" s="809">
        <v>0.16822999999999999</v>
      </c>
      <c r="G395" s="809">
        <v>3.7569999999999999E-2</v>
      </c>
      <c r="H395" s="809">
        <v>0.13066</v>
      </c>
    </row>
    <row r="396" spans="2:8">
      <c r="B396" s="807" t="s">
        <v>1446</v>
      </c>
      <c r="C396" s="809">
        <v>1.8550000000000001E-2</v>
      </c>
      <c r="D396" s="809">
        <v>0.20773</v>
      </c>
      <c r="E396" s="809">
        <v>0.37996999999999997</v>
      </c>
      <c r="F396" s="809">
        <v>0.16869999999999999</v>
      </c>
      <c r="G396" s="809">
        <v>3.7600000000000001E-2</v>
      </c>
      <c r="H396" s="809">
        <v>0.13109999999999999</v>
      </c>
    </row>
    <row r="397" spans="2:8">
      <c r="B397" s="807" t="s">
        <v>1447</v>
      </c>
      <c r="C397" s="809">
        <v>1.8839999999999999E-2</v>
      </c>
      <c r="D397" s="809">
        <v>0.20885000000000001</v>
      </c>
      <c r="E397" s="809">
        <v>0.38002000000000002</v>
      </c>
      <c r="F397" s="809">
        <v>0.16889999999999999</v>
      </c>
      <c r="G397" s="809">
        <v>3.8670000000000003E-2</v>
      </c>
      <c r="H397" s="809">
        <v>0.13023000000000001</v>
      </c>
    </row>
    <row r="398" spans="2:8">
      <c r="B398" s="807" t="s">
        <v>1448</v>
      </c>
      <c r="C398" s="809">
        <v>1.917E-2</v>
      </c>
      <c r="D398" s="809">
        <v>0.19267000000000001</v>
      </c>
      <c r="E398" s="809">
        <v>0.38111</v>
      </c>
      <c r="F398" s="809">
        <v>0.15984999999999999</v>
      </c>
      <c r="G398" s="809">
        <v>3.7580000000000002E-2</v>
      </c>
      <c r="H398" s="809">
        <v>0.12227</v>
      </c>
    </row>
    <row r="399" spans="2:8">
      <c r="B399" s="807" t="s">
        <v>1449</v>
      </c>
      <c r="C399" s="809">
        <v>1.8939999999999999E-2</v>
      </c>
      <c r="D399" s="809">
        <v>0.19377</v>
      </c>
      <c r="E399" s="809">
        <v>0.38052000000000002</v>
      </c>
      <c r="F399" s="809">
        <v>0.1603</v>
      </c>
      <c r="G399" s="809">
        <v>3.7150000000000002E-2</v>
      </c>
      <c r="H399" s="809">
        <v>0.12315</v>
      </c>
    </row>
    <row r="400" spans="2:8">
      <c r="B400" s="807" t="s">
        <v>1450</v>
      </c>
      <c r="C400" s="809">
        <v>1.8749999999999999E-2</v>
      </c>
      <c r="D400" s="809">
        <v>0.19535</v>
      </c>
      <c r="E400" s="809">
        <v>0.38085999999999998</v>
      </c>
      <c r="F400" s="809">
        <v>0.16027</v>
      </c>
      <c r="G400" s="809">
        <v>3.635E-2</v>
      </c>
      <c r="H400" s="809">
        <v>0.12392</v>
      </c>
    </row>
    <row r="401" spans="2:8">
      <c r="B401" s="807" t="s">
        <v>1451</v>
      </c>
      <c r="C401" s="809">
        <v>1.864E-2</v>
      </c>
      <c r="D401" s="809">
        <v>0.19303999999999999</v>
      </c>
      <c r="E401" s="809">
        <v>0.38080000000000003</v>
      </c>
      <c r="F401" s="809">
        <v>0.15917999999999999</v>
      </c>
      <c r="G401" s="809">
        <v>3.6299999999999999E-2</v>
      </c>
      <c r="H401" s="809">
        <v>0.12288</v>
      </c>
    </row>
    <row r="402" spans="2:8">
      <c r="B402" s="807" t="s">
        <v>1452</v>
      </c>
      <c r="C402" s="809">
        <v>1.8610000000000002E-2</v>
      </c>
      <c r="D402" s="809">
        <v>0.19284000000000001</v>
      </c>
      <c r="E402" s="809">
        <v>0.38069999999999998</v>
      </c>
      <c r="F402" s="809">
        <v>0.16020999999999999</v>
      </c>
      <c r="G402" s="809">
        <v>3.5900000000000001E-2</v>
      </c>
      <c r="H402" s="809">
        <v>0.12431</v>
      </c>
    </row>
    <row r="403" spans="2:8">
      <c r="B403" s="807" t="s">
        <v>1453</v>
      </c>
      <c r="C403" s="809">
        <v>1.8849999999999999E-2</v>
      </c>
      <c r="D403" s="809">
        <v>0.19742000000000001</v>
      </c>
      <c r="E403" s="809">
        <v>0.37927</v>
      </c>
      <c r="F403" s="809">
        <v>0.16989000000000001</v>
      </c>
      <c r="G403" s="809">
        <v>3.6609999999999997E-2</v>
      </c>
      <c r="H403" s="809">
        <v>0.13328000000000001</v>
      </c>
    </row>
    <row r="404" spans="2:8">
      <c r="B404" s="807" t="s">
        <v>1454</v>
      </c>
      <c r="C404" s="809">
        <v>1.8939999999999999E-2</v>
      </c>
      <c r="D404" s="809">
        <v>0.31103999999999998</v>
      </c>
      <c r="E404" s="809">
        <v>0.37935999999999998</v>
      </c>
      <c r="F404" s="809">
        <v>0.2203</v>
      </c>
      <c r="G404" s="809">
        <v>3.6339999999999997E-2</v>
      </c>
      <c r="H404" s="809">
        <v>0.18396000000000001</v>
      </c>
    </row>
    <row r="405" spans="2:8">
      <c r="B405" s="807" t="s">
        <v>1455</v>
      </c>
      <c r="C405" s="809">
        <v>1.8870000000000001E-2</v>
      </c>
      <c r="D405" s="809">
        <v>0.31466</v>
      </c>
      <c r="E405" s="809">
        <v>0.37925999999999999</v>
      </c>
      <c r="F405" s="809">
        <v>0.2205</v>
      </c>
      <c r="G405" s="809">
        <v>3.61E-2</v>
      </c>
      <c r="H405" s="809">
        <v>0.18440000000000001</v>
      </c>
    </row>
    <row r="406" spans="2:8">
      <c r="B406" s="807" t="s">
        <v>1456</v>
      </c>
      <c r="C406" s="809">
        <v>1.8679999999999999E-2</v>
      </c>
      <c r="D406" s="809">
        <v>0.31752999999999998</v>
      </c>
      <c r="E406" s="809">
        <v>0.37925999999999999</v>
      </c>
      <c r="F406" s="809">
        <v>0.21595</v>
      </c>
      <c r="G406" s="809">
        <v>3.6020000000000003E-2</v>
      </c>
      <c r="H406" s="809">
        <v>0.17993000000000001</v>
      </c>
    </row>
    <row r="407" spans="2:8">
      <c r="B407" s="807" t="s">
        <v>1457</v>
      </c>
      <c r="C407" s="809">
        <v>1.874E-2</v>
      </c>
      <c r="D407" s="809">
        <v>0.21337999999999999</v>
      </c>
      <c r="E407" s="809">
        <v>0.37913000000000002</v>
      </c>
      <c r="F407" s="809">
        <v>0.17077000000000001</v>
      </c>
      <c r="G407" s="809">
        <v>3.6069999999999998E-2</v>
      </c>
      <c r="H407" s="809">
        <v>0.13469999999999999</v>
      </c>
    </row>
    <row r="408" spans="2:8">
      <c r="B408" s="807" t="s">
        <v>1458</v>
      </c>
      <c r="C408" s="809">
        <v>1.8710000000000001E-2</v>
      </c>
      <c r="D408" s="809">
        <v>0.22159999999999999</v>
      </c>
      <c r="E408" s="809">
        <v>0.37795000000000001</v>
      </c>
      <c r="F408" s="809">
        <v>0.17469999999999999</v>
      </c>
      <c r="G408" s="809">
        <v>3.6700000000000003E-2</v>
      </c>
      <c r="H408" s="809">
        <v>0.13800000000000001</v>
      </c>
    </row>
    <row r="409" spans="2:8">
      <c r="B409" s="807" t="s">
        <v>1459</v>
      </c>
      <c r="C409" s="809">
        <v>1.8540000000000001E-2</v>
      </c>
      <c r="D409" s="809">
        <v>0.22234999999999999</v>
      </c>
      <c r="E409" s="809">
        <v>0.37781999999999999</v>
      </c>
      <c r="F409" s="809">
        <v>0.17444999999999999</v>
      </c>
      <c r="G409" s="809">
        <v>3.653E-2</v>
      </c>
      <c r="H409" s="809">
        <v>0.13791999999999999</v>
      </c>
    </row>
    <row r="410" spans="2:8">
      <c r="B410" s="807" t="s">
        <v>1460</v>
      </c>
      <c r="C410" s="809">
        <v>1.865E-2</v>
      </c>
      <c r="D410" s="809">
        <v>0.22267000000000001</v>
      </c>
      <c r="E410" s="809">
        <v>0.37827</v>
      </c>
      <c r="F410" s="809">
        <v>0.17463999999999999</v>
      </c>
      <c r="G410" s="809">
        <v>3.6220000000000002E-2</v>
      </c>
      <c r="H410" s="809">
        <v>0.13841999999999999</v>
      </c>
    </row>
    <row r="411" spans="2:8">
      <c r="B411" s="807" t="s">
        <v>1461</v>
      </c>
      <c r="C411" s="809">
        <v>1.8499999999999999E-2</v>
      </c>
      <c r="D411" s="809">
        <v>0.22195000000000001</v>
      </c>
      <c r="E411" s="809">
        <v>0.37825999999999999</v>
      </c>
      <c r="F411" s="809">
        <v>0.17394000000000001</v>
      </c>
      <c r="G411" s="809">
        <v>3.6450000000000003E-2</v>
      </c>
      <c r="H411" s="809">
        <v>0.13749</v>
      </c>
    </row>
    <row r="412" spans="2:8">
      <c r="B412" s="807" t="s">
        <v>1462</v>
      </c>
      <c r="C412" s="809">
        <v>1.8540000000000001E-2</v>
      </c>
      <c r="D412" s="809">
        <v>0.21776999999999999</v>
      </c>
      <c r="E412" s="809">
        <v>0.37890000000000001</v>
      </c>
      <c r="F412" s="809">
        <v>0.17288000000000001</v>
      </c>
      <c r="G412" s="809">
        <v>3.635E-2</v>
      </c>
      <c r="H412" s="809">
        <v>0.13653000000000001</v>
      </c>
    </row>
    <row r="413" spans="2:8">
      <c r="B413" s="807" t="s">
        <v>1463</v>
      </c>
      <c r="C413" s="809">
        <v>1.84E-2</v>
      </c>
      <c r="D413" s="809">
        <v>0.22253999999999999</v>
      </c>
      <c r="E413" s="809">
        <v>0.37897999999999998</v>
      </c>
      <c r="F413" s="809">
        <v>0.17446999999999999</v>
      </c>
      <c r="G413" s="809">
        <v>3.6580000000000001E-2</v>
      </c>
      <c r="H413" s="809">
        <v>0.13789000000000001</v>
      </c>
    </row>
    <row r="414" spans="2:8">
      <c r="B414" s="807" t="s">
        <v>1464</v>
      </c>
      <c r="C414" s="809">
        <v>1.8859999999999998E-2</v>
      </c>
      <c r="D414" s="809">
        <v>0.21404999999999999</v>
      </c>
      <c r="E414" s="809">
        <v>0.37740000000000001</v>
      </c>
      <c r="F414" s="809">
        <v>0.17152000000000001</v>
      </c>
      <c r="G414" s="809">
        <v>3.6850000000000001E-2</v>
      </c>
      <c r="H414" s="809">
        <v>0.13467000000000001</v>
      </c>
    </row>
    <row r="415" spans="2:8">
      <c r="B415" s="807" t="s">
        <v>1465</v>
      </c>
      <c r="C415" s="809">
        <v>1.873E-2</v>
      </c>
      <c r="D415" s="809">
        <v>0.21421000000000001</v>
      </c>
      <c r="E415" s="809">
        <v>0.37767000000000001</v>
      </c>
      <c r="F415" s="809">
        <v>0.17130999999999999</v>
      </c>
      <c r="G415" s="809">
        <v>3.6249999999999998E-2</v>
      </c>
      <c r="H415" s="809">
        <v>0.13506000000000001</v>
      </c>
    </row>
    <row r="416" spans="2:8">
      <c r="B416" s="807" t="s">
        <v>1466</v>
      </c>
      <c r="C416" s="809">
        <v>1.8610000000000002E-2</v>
      </c>
      <c r="D416" s="809">
        <v>0.21598999999999999</v>
      </c>
      <c r="E416" s="809">
        <v>0.37752999999999998</v>
      </c>
      <c r="F416" s="809">
        <v>0.17133000000000001</v>
      </c>
      <c r="G416" s="809">
        <v>3.5799999999999998E-2</v>
      </c>
      <c r="H416" s="809">
        <v>0.13553000000000001</v>
      </c>
    </row>
    <row r="417" spans="2:8">
      <c r="B417" s="807" t="s">
        <v>1467</v>
      </c>
      <c r="C417" s="809">
        <v>1.8550000000000001E-2</v>
      </c>
      <c r="D417" s="809">
        <v>0.21562000000000001</v>
      </c>
      <c r="E417" s="809">
        <v>0.37748999999999999</v>
      </c>
      <c r="F417" s="809">
        <v>0.17119000000000001</v>
      </c>
      <c r="G417" s="809">
        <v>3.5740000000000001E-2</v>
      </c>
      <c r="H417" s="809">
        <v>0.13544999999999999</v>
      </c>
    </row>
    <row r="418" spans="2:8">
      <c r="B418" s="807" t="s">
        <v>1468</v>
      </c>
      <c r="C418" s="809">
        <v>1.8519999999999998E-2</v>
      </c>
      <c r="D418" s="809">
        <v>0.21568000000000001</v>
      </c>
      <c r="E418" s="809">
        <v>0.37772</v>
      </c>
      <c r="F418" s="809">
        <v>0.17105000000000001</v>
      </c>
      <c r="G418" s="809">
        <v>3.6170000000000001E-2</v>
      </c>
      <c r="H418" s="809">
        <v>0.13488</v>
      </c>
    </row>
    <row r="419" spans="2:8">
      <c r="B419" s="807" t="s">
        <v>1469</v>
      </c>
      <c r="C419" s="809">
        <v>1.8749999999999999E-2</v>
      </c>
      <c r="D419" s="809">
        <v>0.21326000000000001</v>
      </c>
      <c r="E419" s="809">
        <v>0.37774000000000002</v>
      </c>
      <c r="F419" s="809">
        <v>0.17088</v>
      </c>
      <c r="G419" s="809">
        <v>3.6319999999999998E-2</v>
      </c>
      <c r="H419" s="809">
        <v>0.13456000000000001</v>
      </c>
    </row>
    <row r="420" spans="2:8">
      <c r="B420" s="807" t="s">
        <v>1470</v>
      </c>
      <c r="C420" s="809">
        <v>1.8720000000000001E-2</v>
      </c>
      <c r="D420" s="809">
        <v>0.21421999999999999</v>
      </c>
      <c r="E420" s="809">
        <v>0.37753999999999999</v>
      </c>
      <c r="F420" s="809">
        <v>0.17091000000000001</v>
      </c>
      <c r="G420" s="809">
        <v>3.5220000000000001E-2</v>
      </c>
      <c r="H420" s="809">
        <v>0.13569000000000001</v>
      </c>
    </row>
    <row r="421" spans="2:8">
      <c r="B421" s="807" t="s">
        <v>1471</v>
      </c>
      <c r="C421" s="809">
        <v>1.8669999999999999E-2</v>
      </c>
      <c r="D421" s="809">
        <v>0.21282000000000001</v>
      </c>
      <c r="E421" s="809">
        <v>0.37719999999999998</v>
      </c>
      <c r="F421" s="809">
        <v>0.1706</v>
      </c>
      <c r="G421" s="809">
        <v>3.5499999999999997E-2</v>
      </c>
      <c r="H421" s="809">
        <v>0.1351</v>
      </c>
    </row>
    <row r="422" spans="2:8">
      <c r="B422" s="807" t="s">
        <v>1472</v>
      </c>
      <c r="C422" s="809">
        <v>1.8769999999999998E-2</v>
      </c>
      <c r="D422" s="809">
        <v>0.21168000000000001</v>
      </c>
      <c r="E422" s="809">
        <v>0.37746000000000002</v>
      </c>
      <c r="F422" s="809">
        <v>0.17052</v>
      </c>
      <c r="G422" s="809">
        <v>3.492E-2</v>
      </c>
      <c r="H422" s="809">
        <v>0.1356</v>
      </c>
    </row>
    <row r="423" spans="2:8">
      <c r="B423" s="807" t="s">
        <v>1473</v>
      </c>
      <c r="C423" s="809">
        <v>1.9019999999999999E-2</v>
      </c>
      <c r="D423" s="809">
        <v>0.21018999999999999</v>
      </c>
      <c r="E423" s="809">
        <v>0.37769000000000003</v>
      </c>
      <c r="F423" s="809">
        <v>0.17029</v>
      </c>
      <c r="G423" s="809">
        <v>3.5499999999999997E-2</v>
      </c>
      <c r="H423" s="809">
        <v>0.13478999999999999</v>
      </c>
    </row>
    <row r="424" spans="2:8">
      <c r="B424" s="807" t="s">
        <v>1474</v>
      </c>
      <c r="C424" s="809">
        <v>1.8939999999999999E-2</v>
      </c>
      <c r="D424" s="809">
        <v>0.21002999999999999</v>
      </c>
      <c r="E424" s="809">
        <v>0.37752999999999998</v>
      </c>
      <c r="F424" s="809">
        <v>0.16979</v>
      </c>
      <c r="G424" s="809">
        <v>3.5200000000000002E-2</v>
      </c>
      <c r="H424" s="809">
        <v>0.13458999999999999</v>
      </c>
    </row>
    <row r="425" spans="2:8">
      <c r="B425" s="807" t="s">
        <v>1475</v>
      </c>
      <c r="C425" s="809">
        <v>1.8880000000000001E-2</v>
      </c>
      <c r="D425" s="809">
        <v>0.20715</v>
      </c>
      <c r="E425" s="809">
        <v>0.37752999999999998</v>
      </c>
      <c r="F425" s="809">
        <v>0.16847000000000001</v>
      </c>
      <c r="G425" s="809">
        <v>3.653E-2</v>
      </c>
      <c r="H425" s="809">
        <v>0.13194</v>
      </c>
    </row>
    <row r="426" spans="2:8">
      <c r="B426" s="807" t="s">
        <v>1476</v>
      </c>
      <c r="C426" s="809">
        <v>1.9140000000000001E-2</v>
      </c>
      <c r="D426" s="809">
        <v>0.20319999999999999</v>
      </c>
      <c r="E426" s="809">
        <v>0.37837999999999999</v>
      </c>
      <c r="F426" s="809">
        <v>0.16602</v>
      </c>
      <c r="G426" s="809">
        <v>3.6450000000000003E-2</v>
      </c>
      <c r="H426" s="809">
        <v>0.12956999999999999</v>
      </c>
    </row>
    <row r="427" spans="2:8">
      <c r="B427" s="807" t="s">
        <v>1477</v>
      </c>
      <c r="C427" s="809">
        <v>1.898E-2</v>
      </c>
      <c r="D427" s="809">
        <v>0.20115</v>
      </c>
      <c r="E427" s="809">
        <v>0.38572000000000001</v>
      </c>
      <c r="F427" s="809">
        <v>0.16424</v>
      </c>
      <c r="G427" s="809">
        <v>3.5950000000000003E-2</v>
      </c>
      <c r="H427" s="809">
        <v>0.12828999999999999</v>
      </c>
    </row>
    <row r="428" spans="2:8">
      <c r="B428" s="807" t="s">
        <v>1478</v>
      </c>
      <c r="C428" s="809">
        <v>1.8890000000000001E-2</v>
      </c>
      <c r="D428" s="809">
        <v>0.20114000000000001</v>
      </c>
      <c r="E428" s="809">
        <v>0.38612999999999997</v>
      </c>
      <c r="F428" s="809">
        <v>0.16391</v>
      </c>
      <c r="G428" s="809">
        <v>3.5069999999999997E-2</v>
      </c>
      <c r="H428" s="809">
        <v>0.12884000000000001</v>
      </c>
    </row>
    <row r="429" spans="2:8">
      <c r="B429" s="807" t="s">
        <v>1479</v>
      </c>
      <c r="C429" s="809">
        <v>1.8929999999999999E-2</v>
      </c>
      <c r="D429" s="809">
        <v>0.20008999999999999</v>
      </c>
      <c r="E429" s="809">
        <v>0.38890000000000002</v>
      </c>
      <c r="F429" s="809">
        <v>0.16353000000000001</v>
      </c>
      <c r="G429" s="809">
        <v>3.4799999999999998E-2</v>
      </c>
      <c r="H429" s="809">
        <v>0.12873000000000001</v>
      </c>
    </row>
    <row r="430" spans="2:8">
      <c r="B430" s="807" t="s">
        <v>1480</v>
      </c>
      <c r="C430" s="809">
        <v>1.9009999999999999E-2</v>
      </c>
      <c r="D430" s="809">
        <v>0.19842000000000001</v>
      </c>
      <c r="E430" s="809">
        <v>0.38923000000000002</v>
      </c>
      <c r="F430" s="809">
        <v>0.16335</v>
      </c>
      <c r="G430" s="809">
        <v>3.3869999999999997E-2</v>
      </c>
      <c r="H430" s="809">
        <v>0.12948000000000001</v>
      </c>
    </row>
    <row r="431" spans="2:8">
      <c r="B431" s="807" t="s">
        <v>1481</v>
      </c>
      <c r="C431" s="809">
        <v>1.915E-2</v>
      </c>
      <c r="D431" s="809">
        <v>0.19733999999999999</v>
      </c>
      <c r="E431" s="809">
        <v>0.38933000000000001</v>
      </c>
      <c r="F431" s="809">
        <v>0.16331999999999999</v>
      </c>
      <c r="G431" s="809">
        <v>3.415E-2</v>
      </c>
      <c r="H431" s="809">
        <v>0.12917000000000001</v>
      </c>
    </row>
    <row r="432" spans="2:8">
      <c r="B432" s="807" t="s">
        <v>1482</v>
      </c>
      <c r="C432" s="809">
        <v>1.932E-2</v>
      </c>
      <c r="D432" s="809">
        <v>0.19947999999999999</v>
      </c>
      <c r="E432" s="809">
        <v>0.38899</v>
      </c>
      <c r="F432" s="809">
        <v>0.16438</v>
      </c>
      <c r="G432" s="809">
        <v>3.3590000000000002E-2</v>
      </c>
      <c r="H432" s="809">
        <v>0.13078999999999999</v>
      </c>
    </row>
    <row r="433" spans="2:8">
      <c r="B433" s="807" t="s">
        <v>1483</v>
      </c>
      <c r="C433" s="809">
        <v>1.95E-2</v>
      </c>
      <c r="D433" s="809">
        <v>0.20086999999999999</v>
      </c>
      <c r="E433" s="809">
        <v>0.38907999999999998</v>
      </c>
      <c r="F433" s="809">
        <v>0.16521</v>
      </c>
      <c r="G433" s="809">
        <v>3.32E-2</v>
      </c>
      <c r="H433" s="809">
        <v>0.13200999999999999</v>
      </c>
    </row>
    <row r="434" spans="2:8">
      <c r="B434" s="807" t="s">
        <v>1484</v>
      </c>
      <c r="C434" s="809">
        <v>1.9630000000000002E-2</v>
      </c>
      <c r="D434" s="809">
        <v>0.19950999999999999</v>
      </c>
      <c r="E434" s="809">
        <v>0.38915</v>
      </c>
      <c r="F434" s="809">
        <v>0.16564999999999999</v>
      </c>
      <c r="G434" s="809">
        <v>3.3020000000000001E-2</v>
      </c>
      <c r="H434" s="809">
        <v>0.13263</v>
      </c>
    </row>
    <row r="435" spans="2:8">
      <c r="B435" s="807" t="s">
        <v>1485</v>
      </c>
      <c r="C435" s="809">
        <v>1.968E-2</v>
      </c>
      <c r="D435" s="809">
        <v>0.20155999999999999</v>
      </c>
      <c r="E435" s="809">
        <v>0.39199000000000001</v>
      </c>
      <c r="F435" s="809">
        <v>0.16591</v>
      </c>
      <c r="G435" s="809">
        <v>3.3340000000000002E-2</v>
      </c>
      <c r="H435" s="809">
        <v>0.13256999999999999</v>
      </c>
    </row>
    <row r="436" spans="2:8">
      <c r="B436" s="807" t="s">
        <v>1486</v>
      </c>
      <c r="C436" s="809">
        <v>1.9730000000000001E-2</v>
      </c>
      <c r="D436" s="809">
        <v>0.19742000000000001</v>
      </c>
      <c r="E436" s="809">
        <v>0.39315</v>
      </c>
      <c r="F436" s="809">
        <v>0.16411000000000001</v>
      </c>
      <c r="G436" s="809">
        <v>3.2820000000000002E-2</v>
      </c>
      <c r="H436" s="809">
        <v>0.13128999999999999</v>
      </c>
    </row>
    <row r="437" spans="2:8">
      <c r="B437" s="807" t="s">
        <v>1487</v>
      </c>
      <c r="C437" s="809">
        <v>1.958E-2</v>
      </c>
      <c r="D437" s="809">
        <v>0.19503999999999999</v>
      </c>
      <c r="E437" s="809">
        <v>0.39328000000000002</v>
      </c>
      <c r="F437" s="809">
        <v>0.16184000000000001</v>
      </c>
      <c r="G437" s="809">
        <v>3.295E-2</v>
      </c>
      <c r="H437" s="809">
        <v>0.12889</v>
      </c>
    </row>
    <row r="438" spans="2:8">
      <c r="B438" s="807" t="s">
        <v>1488</v>
      </c>
      <c r="C438" s="809">
        <v>1.958E-2</v>
      </c>
      <c r="D438" s="809">
        <v>0.18895999999999999</v>
      </c>
      <c r="E438" s="809">
        <v>0.39299000000000001</v>
      </c>
      <c r="F438" s="809">
        <v>0.15872</v>
      </c>
      <c r="G438" s="809">
        <v>3.3349999999999998E-2</v>
      </c>
      <c r="H438" s="809">
        <v>0.12537000000000001</v>
      </c>
    </row>
    <row r="439" spans="2:8">
      <c r="B439" s="807" t="s">
        <v>1489</v>
      </c>
      <c r="C439" s="809">
        <v>1.9429999999999999E-2</v>
      </c>
      <c r="D439" s="809">
        <v>0.18808</v>
      </c>
      <c r="E439" s="809">
        <v>0.39251999999999998</v>
      </c>
      <c r="F439" s="809">
        <v>0.15823999999999999</v>
      </c>
      <c r="G439" s="809">
        <v>3.32E-2</v>
      </c>
      <c r="H439" s="809">
        <v>0.12504000000000001</v>
      </c>
    </row>
    <row r="440" spans="2:8">
      <c r="B440" s="807" t="s">
        <v>1490</v>
      </c>
      <c r="C440" s="809">
        <v>1.9720000000000001E-2</v>
      </c>
      <c r="D440" s="809">
        <v>0.18622</v>
      </c>
      <c r="E440" s="809">
        <v>0.39345999999999998</v>
      </c>
      <c r="F440" s="809">
        <v>0.15809999999999999</v>
      </c>
      <c r="G440" s="809">
        <v>3.313E-2</v>
      </c>
      <c r="H440" s="809">
        <v>0.12497</v>
      </c>
    </row>
    <row r="441" spans="2:8">
      <c r="B441" s="807" t="s">
        <v>1491</v>
      </c>
      <c r="C441" s="809">
        <v>1.916E-2</v>
      </c>
      <c r="D441" s="809">
        <v>0.19400999999999999</v>
      </c>
      <c r="E441" s="809">
        <v>0.38999</v>
      </c>
      <c r="F441" s="809">
        <v>0.15939</v>
      </c>
      <c r="G441" s="809">
        <v>3.2770000000000001E-2</v>
      </c>
      <c r="H441" s="809">
        <v>0.12662000000000001</v>
      </c>
    </row>
    <row r="442" spans="2:8">
      <c r="B442" s="807" t="s">
        <v>1492</v>
      </c>
      <c r="C442" s="809">
        <v>1.916E-2</v>
      </c>
      <c r="D442" s="809">
        <v>0.19442999999999999</v>
      </c>
      <c r="E442" s="809">
        <v>0.38952999999999999</v>
      </c>
      <c r="F442" s="809">
        <v>0.15973999999999999</v>
      </c>
      <c r="G442" s="809">
        <v>3.3169999999999998E-2</v>
      </c>
      <c r="H442" s="809">
        <v>0.12656999999999999</v>
      </c>
    </row>
    <row r="443" spans="2:8">
      <c r="B443" s="807" t="s">
        <v>1493</v>
      </c>
      <c r="C443" s="809">
        <v>1.8960000000000001E-2</v>
      </c>
      <c r="D443" s="809">
        <v>0.19794999999999999</v>
      </c>
      <c r="E443" s="809">
        <v>0.38968000000000003</v>
      </c>
      <c r="F443" s="809">
        <v>0.16019</v>
      </c>
      <c r="G443" s="809">
        <v>3.3700000000000001E-2</v>
      </c>
      <c r="H443" s="809">
        <v>0.12648999999999999</v>
      </c>
    </row>
    <row r="444" spans="2:8">
      <c r="B444" s="807" t="s">
        <v>1494</v>
      </c>
      <c r="C444" s="809">
        <v>1.942E-2</v>
      </c>
      <c r="D444" s="809">
        <v>0.19661999999999999</v>
      </c>
      <c r="E444" s="809">
        <v>0.38540000000000002</v>
      </c>
      <c r="F444" s="809">
        <v>0.16078000000000001</v>
      </c>
      <c r="G444" s="809">
        <v>3.3669999999999999E-2</v>
      </c>
      <c r="H444" s="809">
        <v>0.12711</v>
      </c>
    </row>
    <row r="445" spans="2:8">
      <c r="B445" s="807" t="s">
        <v>1495</v>
      </c>
      <c r="C445" s="809">
        <v>1.9439999999999999E-2</v>
      </c>
      <c r="D445" s="809">
        <v>0.19183</v>
      </c>
      <c r="E445" s="809">
        <v>0.38679999999999998</v>
      </c>
      <c r="F445" s="809">
        <v>0.15906000000000001</v>
      </c>
      <c r="G445" s="809">
        <v>3.3450000000000001E-2</v>
      </c>
      <c r="H445" s="809">
        <v>0.12561</v>
      </c>
    </row>
    <row r="446" spans="2:8">
      <c r="B446" s="807" t="s">
        <v>1496</v>
      </c>
      <c r="C446" s="809">
        <v>2.001E-2</v>
      </c>
      <c r="D446" s="809">
        <v>0.18371000000000001</v>
      </c>
      <c r="E446" s="809">
        <v>0.38702999999999999</v>
      </c>
      <c r="F446" s="809">
        <v>0.15357999999999999</v>
      </c>
      <c r="G446" s="809">
        <v>3.3099999999999997E-2</v>
      </c>
      <c r="H446" s="809">
        <v>0.12048</v>
      </c>
    </row>
    <row r="447" spans="2:8">
      <c r="B447" s="807" t="s">
        <v>1497</v>
      </c>
      <c r="C447" s="809">
        <v>2.0060000000000001E-2</v>
      </c>
      <c r="D447" s="809">
        <v>0.17299999999999999</v>
      </c>
      <c r="E447" s="809">
        <v>0.38562000000000002</v>
      </c>
      <c r="F447" s="809">
        <v>0.14993999999999999</v>
      </c>
      <c r="G447" s="809">
        <v>3.3270000000000001E-2</v>
      </c>
      <c r="H447" s="809">
        <v>0.11667</v>
      </c>
    </row>
    <row r="448" spans="2:8">
      <c r="B448" s="807" t="s">
        <v>1498</v>
      </c>
      <c r="C448" s="809">
        <v>1.9859999999999999E-2</v>
      </c>
      <c r="D448" s="809">
        <v>0.17197999999999999</v>
      </c>
      <c r="E448" s="809">
        <v>0.38396999999999998</v>
      </c>
      <c r="F448" s="809">
        <v>0.14815999999999999</v>
      </c>
      <c r="G448" s="809">
        <v>3.3070000000000002E-2</v>
      </c>
      <c r="H448" s="809">
        <v>0.11509</v>
      </c>
    </row>
    <row r="449" spans="2:8">
      <c r="B449" s="807" t="s">
        <v>1499</v>
      </c>
      <c r="C449" s="809">
        <v>1.9900000000000001E-2</v>
      </c>
      <c r="D449" s="809">
        <v>0.17321</v>
      </c>
      <c r="E449" s="809">
        <v>0.40726000000000001</v>
      </c>
      <c r="F449" s="809">
        <v>0.14827000000000001</v>
      </c>
      <c r="G449" s="809">
        <v>3.3180000000000001E-2</v>
      </c>
      <c r="H449" s="809">
        <v>0.11509</v>
      </c>
    </row>
    <row r="450" spans="2:8">
      <c r="B450" s="807" t="s">
        <v>1500</v>
      </c>
      <c r="C450" s="809">
        <v>1.976E-2</v>
      </c>
      <c r="D450" s="809">
        <v>0.17616999999999999</v>
      </c>
      <c r="E450" s="809">
        <v>0.40644999999999998</v>
      </c>
      <c r="F450" s="809">
        <v>0.14834</v>
      </c>
      <c r="G450" s="809">
        <v>3.4020000000000002E-2</v>
      </c>
      <c r="H450" s="809">
        <v>0.11432</v>
      </c>
    </row>
    <row r="451" spans="2:8">
      <c r="B451" s="807" t="s">
        <v>1501</v>
      </c>
      <c r="C451" s="809">
        <v>1.967E-2</v>
      </c>
      <c r="D451" s="809">
        <v>0.17780000000000001</v>
      </c>
      <c r="E451" s="809">
        <v>0.40623999999999999</v>
      </c>
      <c r="F451" s="809">
        <v>0.14899000000000001</v>
      </c>
      <c r="G451" s="809">
        <v>3.372E-2</v>
      </c>
      <c r="H451" s="809">
        <v>0.11527</v>
      </c>
    </row>
    <row r="452" spans="2:8">
      <c r="B452" s="807" t="s">
        <v>1502</v>
      </c>
      <c r="C452" s="809">
        <v>1.9720000000000001E-2</v>
      </c>
      <c r="D452" s="809">
        <v>0.17849000000000001</v>
      </c>
      <c r="E452" s="809">
        <v>0.40750999999999998</v>
      </c>
      <c r="F452" s="809">
        <v>0.14937</v>
      </c>
      <c r="G452" s="809">
        <v>3.3520000000000001E-2</v>
      </c>
      <c r="H452" s="809">
        <v>0.11584999999999999</v>
      </c>
    </row>
    <row r="453" spans="2:8">
      <c r="B453" s="807" t="s">
        <v>1503</v>
      </c>
      <c r="C453" s="809">
        <v>1.9709999999999998E-2</v>
      </c>
      <c r="D453" s="809">
        <v>0.17731</v>
      </c>
      <c r="E453" s="809">
        <v>0.40787000000000001</v>
      </c>
      <c r="F453" s="809">
        <v>0.14904999999999999</v>
      </c>
      <c r="G453" s="809">
        <v>3.3570000000000003E-2</v>
      </c>
      <c r="H453" s="809">
        <v>0.11548</v>
      </c>
    </row>
    <row r="454" spans="2:8">
      <c r="B454" s="807" t="s">
        <v>1504</v>
      </c>
      <c r="C454" s="809">
        <v>1.975E-2</v>
      </c>
      <c r="D454" s="809">
        <v>0.17765</v>
      </c>
      <c r="E454" s="809">
        <v>0.40643000000000001</v>
      </c>
      <c r="F454" s="809">
        <v>0.14928</v>
      </c>
      <c r="G454" s="809">
        <v>3.2899999999999999E-2</v>
      </c>
      <c r="H454" s="809">
        <v>0.11638</v>
      </c>
    </row>
    <row r="455" spans="2:8">
      <c r="B455" s="807" t="s">
        <v>1505</v>
      </c>
      <c r="C455" s="809">
        <v>1.9810000000000001E-2</v>
      </c>
      <c r="D455" s="809">
        <v>0.17677999999999999</v>
      </c>
      <c r="E455" s="809">
        <v>0.40740999999999999</v>
      </c>
      <c r="F455" s="809">
        <v>0.1489</v>
      </c>
      <c r="G455" s="809">
        <v>3.2800000000000003E-2</v>
      </c>
      <c r="H455" s="809">
        <v>0.11609999999999999</v>
      </c>
    </row>
    <row r="456" spans="2:8">
      <c r="B456" s="807" t="s">
        <v>1506</v>
      </c>
      <c r="C456" s="809">
        <v>1.9640000000000001E-2</v>
      </c>
      <c r="D456" s="809">
        <v>0.17821000000000001</v>
      </c>
      <c r="E456" s="809">
        <v>0.41099999999999998</v>
      </c>
      <c r="F456" s="809">
        <v>0.14974999999999999</v>
      </c>
      <c r="G456" s="809">
        <v>3.2719999999999999E-2</v>
      </c>
      <c r="H456" s="809">
        <v>0.11703</v>
      </c>
    </row>
    <row r="457" spans="2:8">
      <c r="B457" s="807" t="s">
        <v>1507</v>
      </c>
      <c r="C457" s="809">
        <v>1.968E-2</v>
      </c>
      <c r="D457" s="809">
        <v>0.17598</v>
      </c>
      <c r="E457" s="809">
        <v>0.41084999999999999</v>
      </c>
      <c r="F457" s="809">
        <v>0.14817</v>
      </c>
      <c r="G457" s="809">
        <v>3.2419999999999997E-2</v>
      </c>
      <c r="H457" s="809">
        <v>0.11575000000000001</v>
      </c>
    </row>
    <row r="458" spans="2:8">
      <c r="B458" s="807" t="s">
        <v>1508</v>
      </c>
      <c r="C458" s="809">
        <v>2.002E-2</v>
      </c>
      <c r="D458" s="809">
        <v>0.17557</v>
      </c>
      <c r="E458" s="809">
        <v>0.40650999999999998</v>
      </c>
      <c r="F458" s="809">
        <v>0.1487</v>
      </c>
      <c r="G458" s="809">
        <v>3.2230000000000002E-2</v>
      </c>
      <c r="H458" s="809">
        <v>0.11647</v>
      </c>
    </row>
    <row r="459" spans="2:8">
      <c r="B459" s="807" t="s">
        <v>1509</v>
      </c>
      <c r="C459" s="809">
        <v>2.0240000000000001E-2</v>
      </c>
      <c r="D459" s="809">
        <v>0.17902000000000001</v>
      </c>
      <c r="E459" s="809">
        <v>0.40551999999999999</v>
      </c>
      <c r="F459" s="809">
        <v>0.14829000000000001</v>
      </c>
      <c r="G459" s="809">
        <v>3.2919999999999998E-2</v>
      </c>
      <c r="H459" s="809">
        <v>0.11537</v>
      </c>
    </row>
    <row r="460" spans="2:8">
      <c r="B460" s="807" t="s">
        <v>1510</v>
      </c>
      <c r="C460" s="809">
        <v>2.052E-2</v>
      </c>
      <c r="D460" s="809">
        <v>0.16650999999999999</v>
      </c>
      <c r="E460" s="809">
        <v>0.40514</v>
      </c>
      <c r="F460" s="809">
        <v>0.1431</v>
      </c>
      <c r="G460" s="809">
        <v>3.2820000000000002E-2</v>
      </c>
      <c r="H460" s="809">
        <v>0.11028</v>
      </c>
    </row>
    <row r="461" spans="2:8">
      <c r="B461" s="807" t="s">
        <v>1511</v>
      </c>
      <c r="C461" s="809">
        <v>2.0199999999999999E-2</v>
      </c>
      <c r="D461" s="809">
        <v>0.16264999999999999</v>
      </c>
      <c r="E461" s="809">
        <v>0.40500999999999998</v>
      </c>
      <c r="F461" s="809">
        <v>0.14063999999999999</v>
      </c>
      <c r="G461" s="809">
        <v>3.3270000000000001E-2</v>
      </c>
      <c r="H461" s="809">
        <v>0.10736999999999999</v>
      </c>
    </row>
    <row r="462" spans="2:8">
      <c r="B462" s="807" t="s">
        <v>1512</v>
      </c>
      <c r="C462" s="809">
        <v>2.0320000000000001E-2</v>
      </c>
      <c r="D462" s="809">
        <v>0.15340999999999999</v>
      </c>
      <c r="E462" s="809">
        <v>0.40509000000000001</v>
      </c>
      <c r="F462" s="809">
        <v>0.13769000000000001</v>
      </c>
      <c r="G462" s="809">
        <v>3.3169999999999998E-2</v>
      </c>
      <c r="H462" s="809">
        <v>0.10452</v>
      </c>
    </row>
    <row r="463" spans="2:8">
      <c r="B463" s="807" t="s">
        <v>1513</v>
      </c>
      <c r="C463" s="809">
        <v>2.0420000000000001E-2</v>
      </c>
      <c r="D463" s="809">
        <v>0.14498</v>
      </c>
      <c r="E463" s="809">
        <v>0.40550000000000003</v>
      </c>
      <c r="F463" s="809">
        <v>0.13381000000000001</v>
      </c>
      <c r="G463" s="809">
        <v>3.3849999999999998E-2</v>
      </c>
      <c r="H463" s="809">
        <v>9.9959999999999993E-2</v>
      </c>
    </row>
    <row r="464" spans="2:8">
      <c r="B464" s="807" t="s">
        <v>1514</v>
      </c>
      <c r="C464" s="809">
        <v>2.0500000000000001E-2</v>
      </c>
      <c r="D464" s="809">
        <v>0.15096999999999999</v>
      </c>
      <c r="E464" s="809">
        <v>0.40809000000000001</v>
      </c>
      <c r="F464" s="809">
        <v>0.13591</v>
      </c>
      <c r="G464" s="809">
        <v>3.3599999999999998E-2</v>
      </c>
      <c r="H464" s="809">
        <v>0.10231</v>
      </c>
    </row>
    <row r="465" spans="2:8">
      <c r="B465" s="807" t="s">
        <v>1515</v>
      </c>
      <c r="C465" s="809">
        <v>2.0760000000000001E-2</v>
      </c>
      <c r="D465" s="809">
        <v>0.14521999999999999</v>
      </c>
      <c r="E465" s="809">
        <v>0.40793000000000001</v>
      </c>
      <c r="F465" s="809">
        <v>0.13402</v>
      </c>
      <c r="G465" s="809">
        <v>3.3099999999999997E-2</v>
      </c>
      <c r="H465" s="809">
        <v>0.10092</v>
      </c>
    </row>
    <row r="466" spans="2:8">
      <c r="B466" s="807" t="s">
        <v>1516</v>
      </c>
      <c r="C466" s="809">
        <v>2.0830000000000001E-2</v>
      </c>
      <c r="D466" s="809">
        <v>0.14516000000000001</v>
      </c>
      <c r="E466" s="809">
        <v>0.40736</v>
      </c>
      <c r="F466" s="809">
        <v>0.13250999999999999</v>
      </c>
      <c r="G466" s="809">
        <v>3.2680000000000001E-2</v>
      </c>
      <c r="H466" s="809">
        <v>9.9830000000000002E-2</v>
      </c>
    </row>
    <row r="467" spans="2:8">
      <c r="B467" s="807" t="s">
        <v>1517</v>
      </c>
      <c r="C467" s="809">
        <v>2.1430000000000001E-2</v>
      </c>
      <c r="D467" s="809">
        <v>0.12447</v>
      </c>
      <c r="E467" s="809">
        <v>0.41043000000000002</v>
      </c>
      <c r="F467" s="809">
        <v>0.12520000000000001</v>
      </c>
      <c r="G467" s="809">
        <v>3.2770000000000001E-2</v>
      </c>
      <c r="H467" s="809">
        <v>9.2429999999999998E-2</v>
      </c>
    </row>
    <row r="468" spans="2:8">
      <c r="B468" s="807" t="s">
        <v>1518</v>
      </c>
      <c r="C468" s="809">
        <v>2.171E-2</v>
      </c>
      <c r="D468" s="809">
        <v>0.12417</v>
      </c>
      <c r="E468" s="809">
        <v>0.40986</v>
      </c>
      <c r="F468" s="809">
        <v>0.12628</v>
      </c>
      <c r="G468" s="809">
        <v>3.2620000000000003E-2</v>
      </c>
      <c r="H468" s="809">
        <v>9.3659999999999993E-2</v>
      </c>
    </row>
    <row r="469" spans="2:8">
      <c r="B469" s="807" t="s">
        <v>1519</v>
      </c>
      <c r="C469" s="809">
        <v>2.1590000000000002E-2</v>
      </c>
      <c r="D469" s="809">
        <v>0.13052</v>
      </c>
      <c r="E469" s="809">
        <v>0.41014</v>
      </c>
      <c r="F469" s="809">
        <v>0.12919</v>
      </c>
      <c r="G469" s="809">
        <v>3.2219999999999999E-2</v>
      </c>
      <c r="H469" s="809">
        <v>9.6970000000000001E-2</v>
      </c>
    </row>
    <row r="470" spans="2:8">
      <c r="B470" s="807" t="s">
        <v>1520</v>
      </c>
      <c r="C470" s="809">
        <v>2.1499999999999998E-2</v>
      </c>
      <c r="D470" s="809">
        <v>0.13064999999999999</v>
      </c>
      <c r="E470" s="809">
        <v>0.40405000000000002</v>
      </c>
      <c r="F470" s="809">
        <v>0.12891</v>
      </c>
      <c r="G470" s="809">
        <v>3.2719999999999999E-2</v>
      </c>
      <c r="H470" s="809">
        <v>9.6189999999999998E-2</v>
      </c>
    </row>
    <row r="471" spans="2:8">
      <c r="B471" s="807" t="s">
        <v>1521</v>
      </c>
      <c r="C471" s="809">
        <v>2.1600000000000001E-2</v>
      </c>
      <c r="D471" s="809">
        <v>0.13167999999999999</v>
      </c>
      <c r="E471" s="809">
        <v>0.39792</v>
      </c>
      <c r="F471" s="809">
        <v>0.12931999999999999</v>
      </c>
      <c r="G471" s="809">
        <v>3.2649999999999998E-2</v>
      </c>
      <c r="H471" s="809">
        <v>9.6670000000000006E-2</v>
      </c>
    </row>
    <row r="472" spans="2:8">
      <c r="B472" s="807" t="s">
        <v>1522</v>
      </c>
      <c r="C472" s="809">
        <v>2.198E-2</v>
      </c>
      <c r="D472" s="809">
        <v>0.12991</v>
      </c>
      <c r="E472" s="809">
        <v>0.39526</v>
      </c>
      <c r="F472" s="809">
        <v>0.12955</v>
      </c>
      <c r="G472" s="809">
        <v>3.3050000000000003E-2</v>
      </c>
      <c r="H472" s="809">
        <v>9.6500000000000002E-2</v>
      </c>
    </row>
    <row r="473" spans="2:8">
      <c r="B473" s="807" t="s">
        <v>1523</v>
      </c>
      <c r="C473" s="809">
        <v>2.2030000000000001E-2</v>
      </c>
      <c r="D473" s="809">
        <v>0.13100999999999999</v>
      </c>
      <c r="E473" s="809">
        <v>0.39061000000000001</v>
      </c>
      <c r="F473" s="809">
        <v>0.12933</v>
      </c>
      <c r="G473" s="809">
        <v>3.2899999999999999E-2</v>
      </c>
      <c r="H473" s="809">
        <v>9.6430000000000002E-2</v>
      </c>
    </row>
    <row r="474" spans="2:8">
      <c r="B474" s="807" t="s">
        <v>1524</v>
      </c>
      <c r="C474" s="809">
        <v>2.1899999999999999E-2</v>
      </c>
      <c r="D474" s="809">
        <v>0.12977</v>
      </c>
      <c r="E474" s="809">
        <v>0.38569999999999999</v>
      </c>
      <c r="F474" s="809">
        <v>0.12881999999999999</v>
      </c>
      <c r="G474" s="809">
        <v>3.4049999999999997E-2</v>
      </c>
      <c r="H474" s="809">
        <v>9.4769999999999993E-2</v>
      </c>
    </row>
    <row r="475" spans="2:8">
      <c r="B475" s="807" t="s">
        <v>1525</v>
      </c>
      <c r="C475" s="809">
        <v>2.2069999999999999E-2</v>
      </c>
      <c r="D475" s="809">
        <v>0.13114999999999999</v>
      </c>
      <c r="E475" s="809">
        <v>0.38566</v>
      </c>
      <c r="F475" s="809">
        <v>0.12964999999999999</v>
      </c>
      <c r="G475" s="809">
        <v>3.4000000000000002E-2</v>
      </c>
      <c r="H475" s="809">
        <v>9.5649999999999999E-2</v>
      </c>
    </row>
    <row r="476" spans="2:8">
      <c r="B476" s="807" t="s">
        <v>1526</v>
      </c>
      <c r="C476" s="809">
        <v>2.206E-2</v>
      </c>
      <c r="D476" s="809">
        <v>0.12978999999999999</v>
      </c>
      <c r="E476" s="809">
        <v>0.38435999999999998</v>
      </c>
      <c r="F476" s="809">
        <v>0.12977</v>
      </c>
      <c r="G476" s="809">
        <v>3.4200000000000001E-2</v>
      </c>
      <c r="H476" s="809">
        <v>9.5570000000000002E-2</v>
      </c>
    </row>
    <row r="477" spans="2:8">
      <c r="B477" s="807" t="s">
        <v>1527</v>
      </c>
      <c r="C477" s="809">
        <v>2.2339999999999999E-2</v>
      </c>
      <c r="D477" s="809">
        <v>0.12816</v>
      </c>
      <c r="E477" s="809">
        <v>0.37762000000000001</v>
      </c>
      <c r="F477" s="809">
        <v>0.12911</v>
      </c>
      <c r="G477" s="809">
        <v>3.3750000000000002E-2</v>
      </c>
      <c r="H477" s="809">
        <v>9.536E-2</v>
      </c>
    </row>
    <row r="478" spans="2:8">
      <c r="B478" s="807" t="s">
        <v>1528</v>
      </c>
      <c r="C478" s="809">
        <v>2.1839999999999998E-2</v>
      </c>
      <c r="D478" s="809">
        <v>0.12855</v>
      </c>
      <c r="E478" s="809">
        <v>0.37497999999999998</v>
      </c>
      <c r="F478" s="809">
        <v>0.12845000000000001</v>
      </c>
      <c r="G478" s="809">
        <v>3.4250000000000003E-2</v>
      </c>
      <c r="H478" s="809">
        <v>9.4200000000000006E-2</v>
      </c>
    </row>
    <row r="479" spans="2:8">
      <c r="B479" s="807" t="s">
        <v>1529</v>
      </c>
      <c r="C479" s="809">
        <v>2.2030000000000001E-2</v>
      </c>
      <c r="D479" s="809">
        <v>0.12559000000000001</v>
      </c>
      <c r="E479" s="809">
        <v>0.37415999999999999</v>
      </c>
      <c r="F479" s="809">
        <v>0.12767999999999999</v>
      </c>
      <c r="G479" s="809">
        <v>3.5819999999999998E-2</v>
      </c>
      <c r="H479" s="809">
        <v>9.1859999999999997E-2</v>
      </c>
    </row>
    <row r="480" spans="2:8">
      <c r="B480" s="807" t="s">
        <v>1530</v>
      </c>
      <c r="C480" s="809">
        <v>2.1819999999999999E-2</v>
      </c>
      <c r="D480" s="809">
        <v>0.12522</v>
      </c>
      <c r="E480" s="809">
        <v>0.37295</v>
      </c>
      <c r="F480" s="809">
        <v>0.1275</v>
      </c>
      <c r="G480" s="809">
        <v>3.7199999999999997E-2</v>
      </c>
      <c r="H480" s="809">
        <v>9.0300000000000005E-2</v>
      </c>
    </row>
    <row r="481" spans="2:8">
      <c r="B481" s="807" t="s">
        <v>1531</v>
      </c>
      <c r="C481" s="809">
        <v>2.1770000000000001E-2</v>
      </c>
      <c r="D481" s="809">
        <v>0.12523000000000001</v>
      </c>
      <c r="E481" s="809">
        <v>0.37286999999999998</v>
      </c>
      <c r="F481" s="809">
        <v>0.12747</v>
      </c>
      <c r="G481" s="809">
        <v>3.712E-2</v>
      </c>
      <c r="H481" s="809">
        <v>9.035E-2</v>
      </c>
    </row>
    <row r="482" spans="2:8">
      <c r="B482" s="807" t="s">
        <v>1532</v>
      </c>
      <c r="C482" s="809">
        <v>2.155E-2</v>
      </c>
      <c r="D482" s="809">
        <v>0.1363</v>
      </c>
      <c r="E482" s="809">
        <v>0.37215999999999999</v>
      </c>
      <c r="F482" s="809">
        <v>0.1313</v>
      </c>
      <c r="G482" s="809">
        <v>3.6519999999999997E-2</v>
      </c>
      <c r="H482" s="809">
        <v>9.4780000000000003E-2</v>
      </c>
    </row>
    <row r="483" spans="2:8">
      <c r="B483" s="807" t="s">
        <v>1533</v>
      </c>
      <c r="C483" s="809">
        <v>2.1420000000000002E-2</v>
      </c>
      <c r="D483" s="809">
        <v>0.12706999999999999</v>
      </c>
      <c r="E483" s="809">
        <v>0.36531999999999998</v>
      </c>
      <c r="F483" s="809">
        <v>0.12956999999999999</v>
      </c>
      <c r="G483" s="809">
        <v>3.7150000000000002E-2</v>
      </c>
      <c r="H483" s="809">
        <v>9.2420000000000002E-2</v>
      </c>
    </row>
    <row r="484" spans="2:8">
      <c r="B484" s="807" t="s">
        <v>1534</v>
      </c>
      <c r="C484" s="809">
        <v>2.1649999999999999E-2</v>
      </c>
      <c r="D484" s="809">
        <v>0.12673000000000001</v>
      </c>
      <c r="E484" s="809">
        <v>0.36355999999999999</v>
      </c>
      <c r="F484" s="809">
        <v>0.13097</v>
      </c>
      <c r="G484" s="809">
        <v>3.7719999999999997E-2</v>
      </c>
      <c r="H484" s="809">
        <v>9.325E-2</v>
      </c>
    </row>
    <row r="485" spans="2:8">
      <c r="B485" s="807" t="s">
        <v>1535</v>
      </c>
      <c r="C485" s="809">
        <v>2.1669999999999998E-2</v>
      </c>
      <c r="D485" s="809">
        <v>0.12611</v>
      </c>
      <c r="E485" s="809">
        <v>0.36313000000000001</v>
      </c>
      <c r="F485" s="809">
        <v>0.13103000000000001</v>
      </c>
      <c r="G485" s="809">
        <v>3.8339999999999999E-2</v>
      </c>
      <c r="H485" s="809">
        <v>9.2689999999999995E-2</v>
      </c>
    </row>
    <row r="486" spans="2:8">
      <c r="B486" s="807" t="s">
        <v>1536</v>
      </c>
      <c r="C486" s="809">
        <v>2.1850000000000001E-2</v>
      </c>
      <c r="D486" s="809">
        <v>0.125</v>
      </c>
      <c r="E486" s="809">
        <v>0.36015000000000003</v>
      </c>
      <c r="F486" s="809">
        <v>0.13114000000000001</v>
      </c>
      <c r="G486" s="809">
        <v>3.7600000000000001E-2</v>
      </c>
      <c r="H486" s="809">
        <v>9.3539999999999998E-2</v>
      </c>
    </row>
    <row r="487" spans="2:8">
      <c r="B487" s="807" t="s">
        <v>1537</v>
      </c>
      <c r="C487" s="809">
        <v>2.1940000000000001E-2</v>
      </c>
      <c r="D487" s="809">
        <v>0.12396</v>
      </c>
      <c r="E487" s="809">
        <v>0.36001</v>
      </c>
      <c r="F487" s="809">
        <v>0.13136</v>
      </c>
      <c r="G487" s="809">
        <v>3.6299999999999999E-2</v>
      </c>
      <c r="H487" s="809">
        <v>9.5060000000000006E-2</v>
      </c>
    </row>
    <row r="488" spans="2:8">
      <c r="B488" s="807" t="s">
        <v>1538</v>
      </c>
      <c r="C488" s="809">
        <v>2.1669999999999998E-2</v>
      </c>
      <c r="D488" s="809">
        <v>0.12687000000000001</v>
      </c>
      <c r="E488" s="809">
        <v>0.35975000000000001</v>
      </c>
      <c r="F488" s="809">
        <v>0.1333</v>
      </c>
      <c r="G488" s="809">
        <v>3.5200000000000002E-2</v>
      </c>
      <c r="H488" s="809">
        <v>9.8100000000000007E-2</v>
      </c>
    </row>
    <row r="489" spans="2:8">
      <c r="B489" s="807" t="s">
        <v>1539</v>
      </c>
      <c r="C489" s="809">
        <v>2.147E-2</v>
      </c>
      <c r="D489" s="809">
        <v>0.12659000000000001</v>
      </c>
      <c r="E489" s="809">
        <v>0.35963000000000001</v>
      </c>
      <c r="F489" s="809">
        <v>0.13220000000000001</v>
      </c>
      <c r="G489" s="809">
        <v>3.5970000000000002E-2</v>
      </c>
      <c r="H489" s="809">
        <v>9.6229999999999996E-2</v>
      </c>
    </row>
    <row r="490" spans="2:8">
      <c r="B490" s="807" t="s">
        <v>1540</v>
      </c>
      <c r="C490" s="809">
        <v>2.18E-2</v>
      </c>
      <c r="D490" s="809">
        <v>0.12692999999999999</v>
      </c>
      <c r="E490" s="809">
        <v>0.35837999999999998</v>
      </c>
      <c r="F490" s="809">
        <v>0.13206999999999999</v>
      </c>
      <c r="G490" s="809">
        <v>3.6290000000000003E-2</v>
      </c>
      <c r="H490" s="809">
        <v>9.5780000000000004E-2</v>
      </c>
    </row>
    <row r="491" spans="2:8">
      <c r="B491" s="807" t="s">
        <v>1541</v>
      </c>
      <c r="C491" s="809">
        <v>2.1430000000000001E-2</v>
      </c>
      <c r="D491" s="809">
        <v>0.12658</v>
      </c>
      <c r="E491" s="809">
        <v>0.35630000000000001</v>
      </c>
      <c r="F491" s="809">
        <v>0.13092000000000001</v>
      </c>
      <c r="G491" s="809">
        <v>3.5950000000000003E-2</v>
      </c>
      <c r="H491" s="809">
        <v>9.4969999999999999E-2</v>
      </c>
    </row>
    <row r="492" spans="2:8">
      <c r="B492" s="807" t="s">
        <v>1542</v>
      </c>
      <c r="C492" s="809">
        <v>2.1489999999999999E-2</v>
      </c>
      <c r="D492" s="809">
        <v>0.1239</v>
      </c>
      <c r="E492" s="809">
        <v>0.35675000000000001</v>
      </c>
      <c r="F492" s="809">
        <v>0.12992999999999999</v>
      </c>
      <c r="G492" s="809">
        <v>3.6549999999999999E-2</v>
      </c>
      <c r="H492" s="809">
        <v>9.3380000000000005E-2</v>
      </c>
    </row>
    <row r="493" spans="2:8">
      <c r="B493" s="807" t="s">
        <v>1543</v>
      </c>
      <c r="C493" s="809">
        <v>2.086E-2</v>
      </c>
      <c r="D493" s="809">
        <v>0.12612000000000001</v>
      </c>
      <c r="E493" s="809">
        <v>0.35644999999999999</v>
      </c>
      <c r="F493" s="809">
        <v>0.13073000000000001</v>
      </c>
      <c r="G493" s="809">
        <v>3.619E-2</v>
      </c>
      <c r="H493" s="809">
        <v>9.4539999999999999E-2</v>
      </c>
    </row>
    <row r="494" spans="2:8">
      <c r="B494" s="807" t="s">
        <v>1544</v>
      </c>
      <c r="C494" s="809">
        <v>2.0629999999999999E-2</v>
      </c>
      <c r="D494" s="809">
        <v>0.12686</v>
      </c>
      <c r="E494" s="809">
        <v>0.35659000000000002</v>
      </c>
      <c r="F494" s="809">
        <v>0.13053000000000001</v>
      </c>
      <c r="G494" s="809">
        <v>3.4799999999999998E-2</v>
      </c>
      <c r="H494" s="809">
        <v>9.5729999999999996E-2</v>
      </c>
    </row>
    <row r="495" spans="2:8">
      <c r="B495" s="807" t="s">
        <v>1545</v>
      </c>
      <c r="C495" s="809">
        <v>2.104E-2</v>
      </c>
      <c r="D495" s="809">
        <v>0.12609000000000001</v>
      </c>
      <c r="E495" s="809">
        <v>0.35566999999999999</v>
      </c>
      <c r="F495" s="809">
        <v>0.13186999999999999</v>
      </c>
      <c r="G495" s="809">
        <v>3.4869999999999998E-2</v>
      </c>
      <c r="H495" s="809">
        <v>9.7000000000000003E-2</v>
      </c>
    </row>
    <row r="496" spans="2:8">
      <c r="B496" s="807" t="s">
        <v>1546</v>
      </c>
      <c r="C496" s="809">
        <v>2.0580000000000001E-2</v>
      </c>
      <c r="D496" s="809">
        <v>0.13794999999999999</v>
      </c>
      <c r="E496" s="809">
        <v>0.35564000000000001</v>
      </c>
      <c r="F496" s="809">
        <v>0.13755000000000001</v>
      </c>
      <c r="G496" s="809">
        <v>3.3919999999999999E-2</v>
      </c>
      <c r="H496" s="809">
        <v>0.10363</v>
      </c>
    </row>
    <row r="497" spans="2:8">
      <c r="B497" s="807" t="s">
        <v>1547</v>
      </c>
      <c r="C497" s="809">
        <v>2.035E-2</v>
      </c>
      <c r="D497" s="809">
        <v>0.13389000000000001</v>
      </c>
      <c r="E497" s="809">
        <v>0.35520000000000002</v>
      </c>
      <c r="F497" s="809">
        <v>0.13669000000000001</v>
      </c>
      <c r="G497" s="809">
        <v>3.4169999999999999E-2</v>
      </c>
      <c r="H497" s="809">
        <v>0.10252</v>
      </c>
    </row>
    <row r="498" spans="2:8">
      <c r="B498" s="807" t="s">
        <v>1548</v>
      </c>
      <c r="C498" s="809">
        <v>2.019E-2</v>
      </c>
      <c r="D498" s="809">
        <v>0.13888</v>
      </c>
      <c r="E498" s="809">
        <v>0.35493999999999998</v>
      </c>
      <c r="F498" s="809">
        <v>0.13838</v>
      </c>
      <c r="G498" s="809">
        <v>3.3550000000000003E-2</v>
      </c>
      <c r="H498" s="809">
        <v>0.10483000000000001</v>
      </c>
    </row>
    <row r="499" spans="2:8">
      <c r="B499" s="807" t="s">
        <v>1549</v>
      </c>
      <c r="C499" s="809">
        <v>1.984E-2</v>
      </c>
      <c r="D499" s="809">
        <v>0.14266000000000001</v>
      </c>
      <c r="E499" s="809">
        <v>0.35426999999999997</v>
      </c>
      <c r="F499" s="809">
        <v>0.13969000000000001</v>
      </c>
      <c r="G499" s="809">
        <v>3.3590000000000002E-2</v>
      </c>
      <c r="H499" s="809">
        <v>0.1061</v>
      </c>
    </row>
    <row r="500" spans="2:8">
      <c r="B500" s="807" t="s">
        <v>1550</v>
      </c>
      <c r="C500" s="809">
        <v>1.9259999999999999E-2</v>
      </c>
      <c r="D500" s="809">
        <v>0.14654</v>
      </c>
      <c r="E500" s="809">
        <v>0.35449000000000003</v>
      </c>
      <c r="F500" s="809">
        <v>0.14222000000000001</v>
      </c>
      <c r="G500" s="809">
        <v>3.3050000000000003E-2</v>
      </c>
      <c r="H500" s="809">
        <v>0.10917</v>
      </c>
    </row>
    <row r="501" spans="2:8">
      <c r="B501" s="807" t="s">
        <v>1551</v>
      </c>
      <c r="C501" s="809">
        <v>1.9519999999999999E-2</v>
      </c>
      <c r="D501" s="809">
        <v>0.14852000000000001</v>
      </c>
      <c r="E501" s="809">
        <v>0.35477999999999998</v>
      </c>
      <c r="F501" s="809">
        <v>0.14352999999999999</v>
      </c>
      <c r="G501" s="809">
        <v>3.2820000000000002E-2</v>
      </c>
      <c r="H501" s="809">
        <v>0.11071</v>
      </c>
    </row>
    <row r="502" spans="2:8">
      <c r="B502" s="807" t="s">
        <v>1552</v>
      </c>
      <c r="C502" s="809">
        <v>1.9519999999999999E-2</v>
      </c>
      <c r="D502" s="809">
        <v>0.14424999999999999</v>
      </c>
      <c r="E502" s="809">
        <v>0.35403000000000001</v>
      </c>
      <c r="F502" s="809">
        <v>0.14265</v>
      </c>
      <c r="G502" s="809">
        <v>3.295E-2</v>
      </c>
      <c r="H502" s="809">
        <v>0.10970000000000001</v>
      </c>
    </row>
    <row r="503" spans="2:8">
      <c r="B503" s="807" t="s">
        <v>1553</v>
      </c>
      <c r="C503" s="809">
        <v>1.7010000000000001E-2</v>
      </c>
      <c r="D503" s="809">
        <v>0.14840999999999999</v>
      </c>
      <c r="E503" s="809">
        <v>0.34387000000000001</v>
      </c>
      <c r="F503" s="809">
        <v>0.14162</v>
      </c>
      <c r="G503" s="809">
        <v>3.1550000000000002E-2</v>
      </c>
      <c r="H503" s="809">
        <v>0.11007</v>
      </c>
    </row>
    <row r="504" spans="2:8">
      <c r="B504" s="807" t="s">
        <v>1554</v>
      </c>
      <c r="C504" s="809">
        <v>1.7149999999999999E-2</v>
      </c>
      <c r="D504" s="809">
        <v>0.14277999999999999</v>
      </c>
      <c r="E504" s="809">
        <v>0.34214</v>
      </c>
      <c r="F504" s="809">
        <v>0.14094000000000001</v>
      </c>
      <c r="G504" s="809">
        <v>3.2199999999999999E-2</v>
      </c>
      <c r="H504" s="809">
        <v>0.10874</v>
      </c>
    </row>
    <row r="505" spans="2:8">
      <c r="B505" s="807" t="s">
        <v>1555</v>
      </c>
      <c r="C505" s="809">
        <v>1.7229999999999999E-2</v>
      </c>
      <c r="D505" s="809">
        <v>0.14130000000000001</v>
      </c>
      <c r="E505" s="809">
        <v>0.34081</v>
      </c>
      <c r="F505" s="809">
        <v>0.14113000000000001</v>
      </c>
      <c r="G505" s="809">
        <v>3.2419999999999997E-2</v>
      </c>
      <c r="H505" s="809">
        <v>0.10871</v>
      </c>
    </row>
    <row r="506" spans="2:8">
      <c r="B506" s="807" t="s">
        <v>1556</v>
      </c>
      <c r="C506" s="809">
        <v>2.0670000000000001E-2</v>
      </c>
      <c r="D506" s="809">
        <v>0.14235999999999999</v>
      </c>
      <c r="E506" s="809">
        <v>0.33518999999999999</v>
      </c>
      <c r="F506" s="809">
        <v>0.14252000000000001</v>
      </c>
      <c r="G506" s="809">
        <v>3.2800000000000003E-2</v>
      </c>
      <c r="H506" s="809">
        <v>0.10972</v>
      </c>
    </row>
    <row r="507" spans="2:8">
      <c r="B507" s="807" t="s">
        <v>1557</v>
      </c>
      <c r="C507" s="809">
        <v>2.0670000000000001E-2</v>
      </c>
      <c r="D507" s="809">
        <v>0.14374999999999999</v>
      </c>
      <c r="E507" s="809">
        <v>0.32316</v>
      </c>
      <c r="F507" s="809">
        <v>0.1396</v>
      </c>
      <c r="G507" s="809">
        <v>3.2349999999999997E-2</v>
      </c>
      <c r="H507" s="809">
        <v>0.10725</v>
      </c>
    </row>
    <row r="508" spans="2:8">
      <c r="B508" s="807" t="s">
        <v>1558</v>
      </c>
      <c r="C508" s="809">
        <v>1.9879999999999998E-2</v>
      </c>
      <c r="D508" s="809">
        <v>0.14828</v>
      </c>
      <c r="E508" s="809">
        <v>0.28825000000000001</v>
      </c>
      <c r="F508" s="809">
        <v>0.14072999999999999</v>
      </c>
      <c r="G508" s="809">
        <v>3.2870000000000003E-2</v>
      </c>
      <c r="H508" s="809">
        <v>0.10786</v>
      </c>
    </row>
    <row r="509" spans="2:8">
      <c r="B509" s="807" t="s">
        <v>1559</v>
      </c>
      <c r="C509" s="809">
        <v>2.0209999999999999E-2</v>
      </c>
      <c r="D509" s="809">
        <v>0.15556</v>
      </c>
      <c r="E509" s="809">
        <v>0.28835</v>
      </c>
      <c r="F509" s="809">
        <v>0.1464</v>
      </c>
      <c r="G509" s="809">
        <v>3.2300000000000002E-2</v>
      </c>
      <c r="H509" s="809">
        <v>0.11409999999999999</v>
      </c>
    </row>
    <row r="510" spans="2:8">
      <c r="B510" s="807" t="s">
        <v>1560</v>
      </c>
      <c r="C510" s="809">
        <v>2.034E-2</v>
      </c>
      <c r="D510" s="809">
        <v>0.15781999999999999</v>
      </c>
      <c r="E510" s="809">
        <v>0.28581000000000001</v>
      </c>
      <c r="F510" s="809">
        <v>0.14849000000000001</v>
      </c>
      <c r="G510" s="809">
        <v>3.2199999999999999E-2</v>
      </c>
      <c r="H510" s="809">
        <v>0.11629</v>
      </c>
    </row>
    <row r="511" spans="2:8">
      <c r="B511" s="807" t="s">
        <v>1561</v>
      </c>
      <c r="C511" s="809">
        <v>2.0469999999999999E-2</v>
      </c>
      <c r="D511" s="809">
        <v>0.15976000000000001</v>
      </c>
      <c r="E511" s="809">
        <v>0.28908</v>
      </c>
      <c r="F511" s="809">
        <v>0.14557999999999999</v>
      </c>
      <c r="G511" s="809">
        <v>3.2719999999999999E-2</v>
      </c>
      <c r="H511" s="809">
        <v>0.11286</v>
      </c>
    </row>
    <row r="512" spans="2:8">
      <c r="B512" s="807" t="s">
        <v>1562</v>
      </c>
      <c r="C512" s="809">
        <v>2.0590000000000001E-2</v>
      </c>
      <c r="D512" s="809">
        <v>0.16103999999999999</v>
      </c>
      <c r="E512" s="809">
        <v>0.28866000000000003</v>
      </c>
      <c r="F512" s="809">
        <v>0.14656</v>
      </c>
      <c r="G512" s="809">
        <v>3.2370000000000003E-2</v>
      </c>
      <c r="H512" s="809">
        <v>0.11419</v>
      </c>
    </row>
    <row r="513" spans="2:8">
      <c r="B513" s="807" t="s">
        <v>1563</v>
      </c>
      <c r="C513" s="809">
        <v>2.069E-2</v>
      </c>
      <c r="D513" s="809">
        <v>0.15795000000000001</v>
      </c>
      <c r="E513" s="809">
        <v>0.28765000000000002</v>
      </c>
      <c r="F513" s="809">
        <v>0.14646000000000001</v>
      </c>
      <c r="G513" s="809">
        <v>3.32E-2</v>
      </c>
      <c r="H513" s="809">
        <v>0.11326</v>
      </c>
    </row>
    <row r="514" spans="2:8">
      <c r="B514" s="807" t="s">
        <v>1564</v>
      </c>
      <c r="C514" s="809">
        <v>2.0580000000000001E-2</v>
      </c>
      <c r="D514" s="809">
        <v>0.15812000000000001</v>
      </c>
      <c r="E514" s="809">
        <v>0.28769</v>
      </c>
      <c r="F514" s="809">
        <v>0.14587</v>
      </c>
      <c r="G514" s="809">
        <v>3.4419999999999999E-2</v>
      </c>
      <c r="H514" s="809">
        <v>0.11144999999999999</v>
      </c>
    </row>
    <row r="515" spans="2:8">
      <c r="B515" s="807" t="s">
        <v>1565</v>
      </c>
      <c r="C515" s="809">
        <v>2.0389999999999998E-2</v>
      </c>
      <c r="D515" s="809">
        <v>0.15709999999999999</v>
      </c>
      <c r="E515" s="809">
        <v>0.28786</v>
      </c>
      <c r="F515" s="809">
        <v>0.14480999999999999</v>
      </c>
      <c r="G515" s="809">
        <v>3.372E-2</v>
      </c>
      <c r="H515" s="809">
        <v>0.11108999999999999</v>
      </c>
    </row>
    <row r="516" spans="2:8">
      <c r="B516" s="807" t="s">
        <v>1566</v>
      </c>
      <c r="C516" s="809">
        <v>2.0480000000000002E-2</v>
      </c>
      <c r="D516" s="809">
        <v>0.15859999999999999</v>
      </c>
      <c r="E516" s="809">
        <v>0.28634999999999999</v>
      </c>
      <c r="F516" s="809">
        <v>0.14537</v>
      </c>
      <c r="G516" s="809">
        <v>3.295E-2</v>
      </c>
      <c r="H516" s="809">
        <v>0.11242000000000001</v>
      </c>
    </row>
    <row r="517" spans="2:8">
      <c r="B517" s="807" t="s">
        <v>1567</v>
      </c>
      <c r="C517" s="809">
        <v>2.0660000000000001E-2</v>
      </c>
      <c r="D517" s="809">
        <v>0.1618</v>
      </c>
      <c r="E517" s="809">
        <v>0.28594000000000003</v>
      </c>
      <c r="F517" s="809">
        <v>0.14538999999999999</v>
      </c>
      <c r="G517" s="809">
        <v>3.3950000000000001E-2</v>
      </c>
      <c r="H517" s="809">
        <v>0.11144</v>
      </c>
    </row>
    <row r="518" spans="2:8">
      <c r="B518" s="807" t="s">
        <v>1568</v>
      </c>
      <c r="C518" s="809">
        <v>2.0709999999999999E-2</v>
      </c>
      <c r="D518" s="809">
        <v>0.14469000000000001</v>
      </c>
      <c r="E518" s="809">
        <v>0.28516999999999998</v>
      </c>
      <c r="F518" s="809">
        <v>0.14299000000000001</v>
      </c>
      <c r="G518" s="809">
        <v>3.3950000000000001E-2</v>
      </c>
      <c r="H518" s="809">
        <v>0.10904</v>
      </c>
    </row>
    <row r="519" spans="2:8">
      <c r="B519" s="807" t="s">
        <v>1569</v>
      </c>
      <c r="C519" s="809">
        <v>2.061E-2</v>
      </c>
      <c r="D519" s="809">
        <v>0.11946</v>
      </c>
      <c r="E519" s="809">
        <v>0.28312999999999999</v>
      </c>
      <c r="F519" s="809">
        <v>0.15157000000000001</v>
      </c>
      <c r="G519" s="809">
        <v>3.4720000000000001E-2</v>
      </c>
      <c r="H519" s="809">
        <v>0.11685</v>
      </c>
    </row>
    <row r="520" spans="2:8">
      <c r="B520" s="807" t="s">
        <v>1570</v>
      </c>
      <c r="C520" s="809">
        <v>2.0590000000000001E-2</v>
      </c>
      <c r="D520" s="809">
        <v>0.11902</v>
      </c>
      <c r="E520" s="809">
        <v>0.28249000000000002</v>
      </c>
      <c r="F520" s="809">
        <v>0.15365000000000001</v>
      </c>
      <c r="G520" s="809">
        <v>3.4619999999999998E-2</v>
      </c>
      <c r="H520" s="809">
        <v>0.11903</v>
      </c>
    </row>
    <row r="521" spans="2:8">
      <c r="B521" s="807" t="s">
        <v>1571</v>
      </c>
      <c r="C521" s="809">
        <v>2.1139999999999999E-2</v>
      </c>
      <c r="D521" s="809">
        <v>0.12028999999999999</v>
      </c>
      <c r="E521" s="809">
        <v>0.27271000000000001</v>
      </c>
      <c r="F521" s="809">
        <v>0.16631000000000001</v>
      </c>
      <c r="G521" s="809">
        <v>3.5749999999999997E-2</v>
      </c>
      <c r="H521" s="809">
        <v>0.13056000000000001</v>
      </c>
    </row>
    <row r="522" spans="2:8">
      <c r="B522" s="807" t="s">
        <v>1572</v>
      </c>
      <c r="C522" s="809">
        <v>2.1299999999999999E-2</v>
      </c>
      <c r="D522" s="809">
        <v>0.25684000000000001</v>
      </c>
      <c r="E522" s="809">
        <v>0.27050000000000002</v>
      </c>
      <c r="F522" s="809">
        <v>0.23812</v>
      </c>
      <c r="G522" s="809">
        <v>3.5749999999999997E-2</v>
      </c>
      <c r="H522" s="809">
        <v>0.20236999999999999</v>
      </c>
    </row>
    <row r="523" spans="2:8">
      <c r="B523" s="807" t="s">
        <v>1573</v>
      </c>
      <c r="C523" s="809">
        <v>2.085E-2</v>
      </c>
      <c r="D523" s="809">
        <v>0.25842999999999999</v>
      </c>
      <c r="E523" s="809">
        <v>0.26751999999999998</v>
      </c>
      <c r="F523" s="809">
        <v>0.23494999999999999</v>
      </c>
      <c r="G523" s="809">
        <v>3.5749999999999997E-2</v>
      </c>
      <c r="H523" s="809">
        <v>0.19919999999999999</v>
      </c>
    </row>
    <row r="524" spans="2:8">
      <c r="B524" s="807" t="s">
        <v>1574</v>
      </c>
      <c r="C524" s="809">
        <v>2.1360000000000001E-2</v>
      </c>
      <c r="D524" s="809">
        <v>0.2457</v>
      </c>
      <c r="E524" s="809">
        <v>0.26637</v>
      </c>
      <c r="F524" s="809">
        <v>0.20935999999999999</v>
      </c>
      <c r="G524" s="809">
        <v>3.6700000000000003E-2</v>
      </c>
      <c r="H524" s="809">
        <v>0.17266000000000001</v>
      </c>
    </row>
    <row r="525" spans="2:8">
      <c r="B525" s="807" t="s">
        <v>1575</v>
      </c>
      <c r="C525" s="809">
        <v>2.1479999999999999E-2</v>
      </c>
      <c r="D525" s="809">
        <v>0.13711000000000001</v>
      </c>
      <c r="E525" s="809">
        <v>0.2631</v>
      </c>
      <c r="F525" s="809">
        <v>0.15579000000000001</v>
      </c>
      <c r="G525" s="809">
        <v>3.7909999999999999E-2</v>
      </c>
      <c r="H525" s="809">
        <v>0.11788</v>
      </c>
    </row>
    <row r="526" spans="2:8">
      <c r="B526" s="807" t="s">
        <v>902</v>
      </c>
      <c r="C526" s="809">
        <v>2.2540000000000001E-2</v>
      </c>
      <c r="D526" s="809">
        <v>0.26235000000000003</v>
      </c>
      <c r="E526" s="809">
        <v>0.21998000000000001</v>
      </c>
      <c r="F526" s="809">
        <v>0.19102</v>
      </c>
      <c r="G526" s="809">
        <v>3.7350000000000001E-2</v>
      </c>
      <c r="H526" s="809">
        <v>0.15367</v>
      </c>
    </row>
    <row r="527" spans="2:8">
      <c r="B527" s="807" t="s">
        <v>903</v>
      </c>
      <c r="C527" s="809">
        <v>2.2110000000000001E-2</v>
      </c>
      <c r="D527" s="809">
        <v>0.26016</v>
      </c>
      <c r="E527" s="809">
        <v>0.21998000000000001</v>
      </c>
      <c r="F527" s="809">
        <v>0.18865999999999999</v>
      </c>
      <c r="G527" s="809">
        <v>3.6700000000000003E-2</v>
      </c>
      <c r="H527" s="809">
        <v>0.15196000000000001</v>
      </c>
    </row>
    <row r="528" spans="2:8">
      <c r="B528" s="807" t="s">
        <v>904</v>
      </c>
      <c r="C528" s="809">
        <v>2.1569999999999999E-2</v>
      </c>
      <c r="D528" s="809">
        <v>0.25664999999999999</v>
      </c>
      <c r="E528" s="809">
        <v>0.22006000000000001</v>
      </c>
      <c r="F528" s="809">
        <v>0.18543999999999999</v>
      </c>
      <c r="G528" s="809">
        <v>3.6049999999999999E-2</v>
      </c>
      <c r="H528" s="809">
        <v>0.14939</v>
      </c>
    </row>
    <row r="529" spans="2:8">
      <c r="B529" s="807" t="s">
        <v>905</v>
      </c>
      <c r="C529" s="809">
        <v>2.171E-2</v>
      </c>
      <c r="D529" s="809">
        <v>0.25585999999999998</v>
      </c>
      <c r="E529" s="809">
        <v>0.21998999999999999</v>
      </c>
      <c r="F529" s="809">
        <v>0.18526999999999999</v>
      </c>
      <c r="G529" s="809">
        <v>3.635E-2</v>
      </c>
      <c r="H529" s="809">
        <v>0.14892</v>
      </c>
    </row>
    <row r="530" spans="2:8">
      <c r="B530" s="807" t="s">
        <v>906</v>
      </c>
      <c r="C530" s="809">
        <v>2.1129999999999999E-2</v>
      </c>
      <c r="D530" s="809">
        <v>0.25601000000000002</v>
      </c>
      <c r="E530" s="809">
        <v>0.21893000000000001</v>
      </c>
      <c r="F530" s="809">
        <v>0.18540999999999999</v>
      </c>
      <c r="G530" s="809">
        <v>3.551E-2</v>
      </c>
      <c r="H530" s="809">
        <v>0.14990000000000001</v>
      </c>
    </row>
    <row r="531" spans="2:8">
      <c r="B531" s="807" t="s">
        <v>907</v>
      </c>
      <c r="C531" s="809">
        <v>2.0750000000000001E-2</v>
      </c>
      <c r="D531" s="809">
        <v>0.25502000000000002</v>
      </c>
      <c r="E531" s="809">
        <v>0.21733</v>
      </c>
      <c r="F531" s="809">
        <v>0.18353</v>
      </c>
      <c r="G531" s="809">
        <v>3.4700000000000002E-2</v>
      </c>
      <c r="H531" s="809">
        <v>0.14882999999999999</v>
      </c>
    </row>
    <row r="532" spans="2:8">
      <c r="B532" s="807" t="s">
        <v>908</v>
      </c>
      <c r="C532" s="809">
        <v>2.0990000000000002E-2</v>
      </c>
      <c r="D532" s="809">
        <v>0.25109999999999999</v>
      </c>
      <c r="E532" s="809">
        <v>0.21733</v>
      </c>
      <c r="F532" s="809">
        <v>0.18231</v>
      </c>
      <c r="G532" s="809">
        <v>3.56E-2</v>
      </c>
      <c r="H532" s="809">
        <v>0.14671000000000001</v>
      </c>
    </row>
    <row r="533" spans="2:8">
      <c r="B533" s="807" t="s">
        <v>909</v>
      </c>
      <c r="C533" s="809">
        <v>2.0930000000000001E-2</v>
      </c>
      <c r="D533" s="809">
        <v>0.25173000000000001</v>
      </c>
      <c r="E533" s="809">
        <v>0.21725</v>
      </c>
      <c r="F533" s="809">
        <v>0.18229000000000001</v>
      </c>
      <c r="G533" s="809">
        <v>3.6049999999999999E-2</v>
      </c>
      <c r="H533" s="809">
        <v>0.14624000000000001</v>
      </c>
    </row>
    <row r="534" spans="2:8">
      <c r="B534" s="807" t="s">
        <v>910</v>
      </c>
      <c r="C534" s="809">
        <v>2.0799999999999999E-2</v>
      </c>
      <c r="D534" s="809">
        <v>0.25252999999999998</v>
      </c>
      <c r="E534" s="809">
        <v>0.21740999999999999</v>
      </c>
      <c r="F534" s="809">
        <v>0.18232999999999999</v>
      </c>
      <c r="G534" s="809">
        <v>3.4000000000000002E-2</v>
      </c>
      <c r="H534" s="809">
        <v>0.14832999999999999</v>
      </c>
    </row>
    <row r="535" spans="2:8">
      <c r="B535" s="807" t="s">
        <v>911</v>
      </c>
      <c r="C535" s="809">
        <v>2.07E-2</v>
      </c>
      <c r="D535" s="809">
        <v>0.25234000000000001</v>
      </c>
      <c r="E535" s="809">
        <v>0.21729999999999999</v>
      </c>
      <c r="F535" s="809">
        <v>0.18210000000000001</v>
      </c>
      <c r="G535" s="809">
        <v>3.3500000000000002E-2</v>
      </c>
      <c r="H535" s="809">
        <v>0.14860000000000001</v>
      </c>
    </row>
    <row r="536" spans="2:8">
      <c r="B536" s="807" t="s">
        <v>912</v>
      </c>
      <c r="C536" s="809">
        <v>2.0729999999999998E-2</v>
      </c>
      <c r="D536" s="809">
        <v>0.25186999999999998</v>
      </c>
      <c r="E536" s="809">
        <v>0.21709000000000001</v>
      </c>
      <c r="F536" s="809">
        <v>0.1822</v>
      </c>
      <c r="G536" s="809">
        <v>3.372E-2</v>
      </c>
      <c r="H536" s="809">
        <v>0.14848</v>
      </c>
    </row>
    <row r="537" spans="2:8">
      <c r="B537" s="807" t="s">
        <v>913</v>
      </c>
      <c r="C537" s="809">
        <v>2.0389999999999998E-2</v>
      </c>
      <c r="D537" s="809">
        <v>0.25285999999999997</v>
      </c>
      <c r="E537" s="809">
        <v>0.21708</v>
      </c>
      <c r="F537" s="809">
        <v>0.18154000000000001</v>
      </c>
      <c r="G537" s="809">
        <v>3.4000000000000002E-2</v>
      </c>
      <c r="H537" s="809">
        <v>0.14754</v>
      </c>
    </row>
    <row r="538" spans="2:8">
      <c r="B538" s="807" t="s">
        <v>914</v>
      </c>
      <c r="C538" s="809">
        <v>2.0619999999999999E-2</v>
      </c>
      <c r="D538" s="809">
        <v>0.25289</v>
      </c>
      <c r="E538" s="809">
        <v>0.21698000000000001</v>
      </c>
      <c r="F538" s="809">
        <v>0.18223</v>
      </c>
      <c r="G538" s="809">
        <v>3.4639999999999997E-2</v>
      </c>
      <c r="H538" s="809">
        <v>0.14759</v>
      </c>
    </row>
    <row r="539" spans="2:8">
      <c r="B539" s="807" t="s">
        <v>915</v>
      </c>
      <c r="C539" s="809">
        <v>2.06E-2</v>
      </c>
      <c r="D539" s="809">
        <v>0.25185999999999997</v>
      </c>
      <c r="E539" s="809">
        <v>0.2167</v>
      </c>
      <c r="F539" s="809">
        <v>0.18176</v>
      </c>
      <c r="G539" s="809">
        <v>3.44E-2</v>
      </c>
      <c r="H539" s="809">
        <v>0.14735999999999999</v>
      </c>
    </row>
    <row r="540" spans="2:8">
      <c r="B540" s="807" t="s">
        <v>916</v>
      </c>
      <c r="C540" s="809">
        <v>2.0449999999999999E-2</v>
      </c>
      <c r="D540" s="809">
        <v>0.25169000000000002</v>
      </c>
      <c r="E540" s="809">
        <v>0.21640000000000001</v>
      </c>
      <c r="F540" s="809">
        <v>0.18071999999999999</v>
      </c>
      <c r="G540" s="809">
        <v>3.4799999999999998E-2</v>
      </c>
      <c r="H540" s="809">
        <v>0.14591999999999999</v>
      </c>
    </row>
    <row r="541" spans="2:8">
      <c r="B541" s="807" t="s">
        <v>917</v>
      </c>
      <c r="C541" s="809">
        <v>2.0570000000000001E-2</v>
      </c>
      <c r="D541" s="809">
        <v>0.25156000000000001</v>
      </c>
      <c r="E541" s="809">
        <v>0.21639</v>
      </c>
      <c r="F541" s="809">
        <v>0.18095</v>
      </c>
      <c r="G541" s="809">
        <v>3.5340000000000003E-2</v>
      </c>
      <c r="H541" s="809">
        <v>0.14560999999999999</v>
      </c>
    </row>
    <row r="542" spans="2:8">
      <c r="B542" s="807" t="s">
        <v>918</v>
      </c>
      <c r="C542" s="809">
        <v>2.0469999999999999E-2</v>
      </c>
      <c r="D542" s="809">
        <v>0.25203999999999999</v>
      </c>
      <c r="E542" s="809">
        <v>0.21634999999999999</v>
      </c>
      <c r="F542" s="809">
        <v>0.1807</v>
      </c>
      <c r="G542" s="809">
        <v>3.5299999999999998E-2</v>
      </c>
      <c r="H542" s="809">
        <v>0.1454</v>
      </c>
    </row>
    <row r="543" spans="2:8">
      <c r="B543" s="807" t="s">
        <v>919</v>
      </c>
      <c r="C543" s="809">
        <v>2.0379999999999999E-2</v>
      </c>
      <c r="D543" s="809">
        <v>0.25222</v>
      </c>
      <c r="E543" s="809">
        <v>0.21637000000000001</v>
      </c>
      <c r="F543" s="809">
        <v>0.18059</v>
      </c>
      <c r="G543" s="809">
        <v>3.5049999999999998E-2</v>
      </c>
      <c r="H543" s="809">
        <v>0.14554</v>
      </c>
    </row>
    <row r="544" spans="2:8">
      <c r="B544" s="807" t="s">
        <v>920</v>
      </c>
      <c r="C544" s="809">
        <v>2.018E-2</v>
      </c>
      <c r="D544" s="809">
        <v>0.25124000000000002</v>
      </c>
      <c r="E544" s="809">
        <v>0.21646000000000001</v>
      </c>
      <c r="F544" s="809">
        <v>0.17974000000000001</v>
      </c>
      <c r="G544" s="809">
        <v>3.5389999999999998E-2</v>
      </c>
      <c r="H544" s="809">
        <v>0.14435000000000001</v>
      </c>
    </row>
    <row r="545" spans="2:8">
      <c r="B545" s="807" t="s">
        <v>921</v>
      </c>
      <c r="C545" s="809">
        <v>2.0039999999999999E-2</v>
      </c>
      <c r="D545" s="809">
        <v>0.25363999999999998</v>
      </c>
      <c r="E545" s="809">
        <v>0.21604000000000001</v>
      </c>
      <c r="F545" s="809">
        <v>0.18082999999999999</v>
      </c>
      <c r="G545" s="809">
        <v>3.5749999999999997E-2</v>
      </c>
      <c r="H545" s="809">
        <v>0.14507999999999999</v>
      </c>
    </row>
    <row r="546" spans="2:8">
      <c r="B546" s="807" t="s">
        <v>922</v>
      </c>
      <c r="C546" s="809">
        <v>1.9650000000000001E-2</v>
      </c>
      <c r="D546" s="809">
        <v>0.25474000000000002</v>
      </c>
      <c r="E546" s="809">
        <v>0.21646000000000001</v>
      </c>
      <c r="F546" s="809">
        <v>0.18006</v>
      </c>
      <c r="G546" s="809">
        <v>3.6600000000000001E-2</v>
      </c>
      <c r="H546" s="809">
        <v>0.14346</v>
      </c>
    </row>
    <row r="547" spans="2:8">
      <c r="B547" s="807" t="s">
        <v>923</v>
      </c>
      <c r="C547" s="809">
        <v>1.9689999999999999E-2</v>
      </c>
      <c r="D547" s="809">
        <v>0.25447999999999998</v>
      </c>
      <c r="E547" s="809">
        <v>0.21643999999999999</v>
      </c>
      <c r="F547" s="809">
        <v>0.18004000000000001</v>
      </c>
      <c r="G547" s="809">
        <v>3.6799999999999999E-2</v>
      </c>
      <c r="H547" s="809">
        <v>0.14324000000000001</v>
      </c>
    </row>
    <row r="548" spans="2:8">
      <c r="B548" s="807" t="s">
        <v>924</v>
      </c>
      <c r="C548" s="809">
        <v>2.002E-2</v>
      </c>
      <c r="D548" s="809">
        <v>0.25196000000000002</v>
      </c>
      <c r="E548" s="809">
        <v>0.21648999999999999</v>
      </c>
      <c r="F548" s="809">
        <v>0.17979000000000001</v>
      </c>
      <c r="G548" s="809">
        <v>3.6650000000000002E-2</v>
      </c>
      <c r="H548" s="809">
        <v>0.14313999999999999</v>
      </c>
    </row>
    <row r="549" spans="2:8">
      <c r="B549" s="807" t="s">
        <v>925</v>
      </c>
      <c r="C549" s="809">
        <v>2.026E-2</v>
      </c>
      <c r="D549" s="809">
        <v>0.24617</v>
      </c>
      <c r="E549" s="809">
        <v>0.21743000000000001</v>
      </c>
      <c r="F549" s="809">
        <v>0.17688999999999999</v>
      </c>
      <c r="G549" s="809">
        <v>3.5950000000000003E-2</v>
      </c>
      <c r="H549" s="809">
        <v>0.14094000000000001</v>
      </c>
    </row>
    <row r="550" spans="2:8">
      <c r="B550" s="807" t="s">
        <v>926</v>
      </c>
      <c r="C550" s="809">
        <v>2.0129999999999999E-2</v>
      </c>
      <c r="D550" s="809">
        <v>0.25197000000000003</v>
      </c>
      <c r="E550" s="809">
        <v>0.21898999999999999</v>
      </c>
      <c r="F550" s="809">
        <v>0.17924000000000001</v>
      </c>
      <c r="G550" s="809">
        <v>3.6130000000000002E-2</v>
      </c>
      <c r="H550" s="809">
        <v>0.14310999999999999</v>
      </c>
    </row>
    <row r="551" spans="2:8">
      <c r="B551" s="807" t="s">
        <v>927</v>
      </c>
      <c r="C551" s="809">
        <v>2.009E-2</v>
      </c>
      <c r="D551" s="809">
        <v>0.25201000000000001</v>
      </c>
      <c r="E551" s="809">
        <v>0.21895000000000001</v>
      </c>
      <c r="F551" s="809">
        <v>0.17915</v>
      </c>
      <c r="G551" s="809">
        <v>3.6150000000000002E-2</v>
      </c>
      <c r="H551" s="809">
        <v>0.14299999999999999</v>
      </c>
    </row>
    <row r="552" spans="2:8">
      <c r="B552" s="807" t="s">
        <v>928</v>
      </c>
      <c r="C552" s="809">
        <v>2.0279999999999999E-2</v>
      </c>
      <c r="D552" s="809">
        <v>0.25196000000000002</v>
      </c>
      <c r="E552" s="809">
        <v>0.21887999999999999</v>
      </c>
      <c r="F552" s="809">
        <v>0.17973</v>
      </c>
      <c r="G552" s="809">
        <v>3.7670000000000002E-2</v>
      </c>
      <c r="H552" s="809">
        <v>0.14205999999999999</v>
      </c>
    </row>
    <row r="553" spans="2:8">
      <c r="B553" s="807" t="s">
        <v>929</v>
      </c>
      <c r="C553" s="809">
        <v>2.0369999999999999E-2</v>
      </c>
      <c r="D553" s="809">
        <v>0.25242999999999999</v>
      </c>
      <c r="E553" s="809">
        <v>0.21883</v>
      </c>
      <c r="F553" s="809">
        <v>0.17988999999999999</v>
      </c>
      <c r="G553" s="809">
        <v>3.78E-2</v>
      </c>
      <c r="H553" s="809">
        <v>0.14208999999999999</v>
      </c>
    </row>
    <row r="554" spans="2:8">
      <c r="B554" s="807" t="s">
        <v>930</v>
      </c>
      <c r="C554" s="809">
        <v>2.0230000000000001E-2</v>
      </c>
      <c r="D554" s="809">
        <v>0.25126999999999999</v>
      </c>
      <c r="E554" s="809">
        <v>0.21822</v>
      </c>
      <c r="F554" s="809">
        <v>0.17857000000000001</v>
      </c>
      <c r="G554" s="809">
        <v>3.7650000000000003E-2</v>
      </c>
      <c r="H554" s="809">
        <v>0.14091999999999999</v>
      </c>
    </row>
    <row r="555" spans="2:8">
      <c r="B555" s="807" t="s">
        <v>931</v>
      </c>
      <c r="C555" s="809">
        <v>2.001E-2</v>
      </c>
      <c r="D555" s="809">
        <v>0.25222</v>
      </c>
      <c r="E555" s="809">
        <v>0.21861</v>
      </c>
      <c r="F555" s="809">
        <v>0.17841000000000001</v>
      </c>
      <c r="G555" s="809">
        <v>3.7960000000000001E-2</v>
      </c>
      <c r="H555" s="809">
        <v>0.14044999999999999</v>
      </c>
    </row>
    <row r="556" spans="2:8">
      <c r="B556" s="807" t="s">
        <v>932</v>
      </c>
      <c r="C556" s="809">
        <v>2.0060000000000001E-2</v>
      </c>
      <c r="D556" s="809">
        <v>0.25108000000000003</v>
      </c>
      <c r="E556" s="809">
        <v>0.21867</v>
      </c>
      <c r="F556" s="809">
        <v>0.17793</v>
      </c>
      <c r="G556" s="809">
        <v>3.8490000000000003E-2</v>
      </c>
      <c r="H556" s="809">
        <v>0.13944000000000001</v>
      </c>
    </row>
    <row r="557" spans="2:8">
      <c r="B557" s="807" t="s">
        <v>933</v>
      </c>
      <c r="C557" s="809">
        <v>1.976E-2</v>
      </c>
      <c r="D557" s="809">
        <v>0.25197000000000003</v>
      </c>
      <c r="E557" s="809">
        <v>0.21870999999999999</v>
      </c>
      <c r="F557" s="809">
        <v>0.17759</v>
      </c>
      <c r="G557" s="809">
        <v>3.9E-2</v>
      </c>
      <c r="H557" s="809">
        <v>0.13858999999999999</v>
      </c>
    </row>
    <row r="558" spans="2:8">
      <c r="B558" s="807" t="s">
        <v>934</v>
      </c>
      <c r="C558" s="809">
        <v>1.9730000000000001E-2</v>
      </c>
      <c r="D558" s="809">
        <v>0.25089</v>
      </c>
      <c r="E558" s="809">
        <v>0.21886</v>
      </c>
      <c r="F558" s="809">
        <v>0.17710999999999999</v>
      </c>
      <c r="G558" s="809">
        <v>3.8449999999999998E-2</v>
      </c>
      <c r="H558" s="809">
        <v>0.13866000000000001</v>
      </c>
    </row>
    <row r="559" spans="2:8">
      <c r="B559" s="807" t="s">
        <v>935</v>
      </c>
      <c r="C559" s="809">
        <v>1.9730000000000001E-2</v>
      </c>
      <c r="D559" s="809">
        <v>0.24953</v>
      </c>
      <c r="E559" s="809">
        <v>0.21870000000000001</v>
      </c>
      <c r="F559" s="809">
        <v>0.17666999999999999</v>
      </c>
      <c r="G559" s="809">
        <v>3.9350000000000003E-2</v>
      </c>
      <c r="H559" s="809">
        <v>0.13732</v>
      </c>
    </row>
    <row r="560" spans="2:8">
      <c r="B560" s="807" t="s">
        <v>936</v>
      </c>
      <c r="C560" s="809">
        <v>1.9650000000000001E-2</v>
      </c>
      <c r="D560" s="809">
        <v>0.25757000000000002</v>
      </c>
      <c r="E560" s="809">
        <v>0.22051000000000001</v>
      </c>
      <c r="F560" s="809">
        <v>0.17863000000000001</v>
      </c>
      <c r="G560" s="809">
        <v>3.9E-2</v>
      </c>
      <c r="H560" s="809">
        <v>0.13963</v>
      </c>
    </row>
    <row r="561" spans="2:8">
      <c r="B561" s="807" t="s">
        <v>937</v>
      </c>
      <c r="C561" s="809">
        <v>2.027E-2</v>
      </c>
      <c r="D561" s="809">
        <v>0.25446000000000002</v>
      </c>
      <c r="E561" s="809">
        <v>0.22042999999999999</v>
      </c>
      <c r="F561" s="809">
        <v>0.17942</v>
      </c>
      <c r="G561" s="809">
        <v>4.0649999999999999E-2</v>
      </c>
      <c r="H561" s="809">
        <v>0.13877</v>
      </c>
    </row>
    <row r="562" spans="2:8">
      <c r="B562" s="807" t="s">
        <v>938</v>
      </c>
      <c r="C562" s="809">
        <v>2.0140000000000002E-2</v>
      </c>
      <c r="D562" s="809">
        <v>0.25183</v>
      </c>
      <c r="E562" s="809">
        <v>0.21142</v>
      </c>
      <c r="F562" s="809">
        <v>0.17848</v>
      </c>
      <c r="G562" s="809">
        <v>4.1820000000000003E-2</v>
      </c>
      <c r="H562" s="809">
        <v>0.13666</v>
      </c>
    </row>
    <row r="563" spans="2:8">
      <c r="B563" s="807" t="s">
        <v>939</v>
      </c>
      <c r="C563" s="809">
        <v>2.034E-2</v>
      </c>
      <c r="D563" s="809">
        <v>0.25225999999999998</v>
      </c>
      <c r="E563" s="809">
        <v>0.21137</v>
      </c>
      <c r="F563" s="809">
        <v>0.17921000000000001</v>
      </c>
      <c r="G563" s="809">
        <v>4.2349999999999999E-2</v>
      </c>
      <c r="H563" s="809">
        <v>0.13686000000000001</v>
      </c>
    </row>
    <row r="564" spans="2:8">
      <c r="B564" s="807" t="s">
        <v>940</v>
      </c>
      <c r="C564" s="809">
        <v>2.0559999999999998E-2</v>
      </c>
      <c r="D564" s="809">
        <v>0.25004999999999999</v>
      </c>
      <c r="E564" s="809">
        <v>0.20979999999999999</v>
      </c>
      <c r="F564" s="809">
        <v>0.17979000000000001</v>
      </c>
      <c r="G564" s="809">
        <v>4.2470000000000001E-2</v>
      </c>
      <c r="H564" s="809">
        <v>0.13732</v>
      </c>
    </row>
    <row r="565" spans="2:8">
      <c r="B565" s="807" t="s">
        <v>941</v>
      </c>
      <c r="C565" s="809">
        <v>2.0639999999999999E-2</v>
      </c>
      <c r="D565" s="809">
        <v>0.25606000000000001</v>
      </c>
      <c r="E565" s="809">
        <v>0.22317000000000001</v>
      </c>
      <c r="F565" s="809">
        <v>0.18149999999999999</v>
      </c>
      <c r="G565" s="809">
        <v>4.19E-2</v>
      </c>
      <c r="H565" s="809">
        <v>0.1396</v>
      </c>
    </row>
    <row r="566" spans="2:8">
      <c r="B566" s="807" t="s">
        <v>942</v>
      </c>
      <c r="C566" s="809">
        <v>2.068E-2</v>
      </c>
      <c r="D566" s="809">
        <v>0.25473000000000001</v>
      </c>
      <c r="E566" s="809">
        <v>0.22214999999999999</v>
      </c>
      <c r="F566" s="809">
        <v>0.18142</v>
      </c>
      <c r="G566" s="809">
        <v>4.19E-2</v>
      </c>
      <c r="H566" s="809">
        <v>0.13952000000000001</v>
      </c>
    </row>
    <row r="567" spans="2:8">
      <c r="B567" s="807" t="s">
        <v>943</v>
      </c>
      <c r="C567" s="809">
        <v>2.0459999999999999E-2</v>
      </c>
      <c r="D567" s="809">
        <v>0.25317000000000001</v>
      </c>
      <c r="E567" s="809">
        <v>0.22061</v>
      </c>
      <c r="F567" s="809">
        <v>0.18018999999999999</v>
      </c>
      <c r="G567" s="809">
        <v>4.1349999999999998E-2</v>
      </c>
      <c r="H567" s="809">
        <v>0.13883999999999999</v>
      </c>
    </row>
    <row r="568" spans="2:8">
      <c r="B568" s="807" t="s">
        <v>944</v>
      </c>
      <c r="C568" s="809">
        <v>2.0459999999999999E-2</v>
      </c>
      <c r="D568" s="809">
        <v>0.24859999999999999</v>
      </c>
      <c r="E568" s="809">
        <v>0.22055</v>
      </c>
      <c r="F568" s="809">
        <v>0.17887</v>
      </c>
      <c r="G568" s="809">
        <v>4.1360000000000001E-2</v>
      </c>
      <c r="H568" s="809">
        <v>0.13750999999999999</v>
      </c>
    </row>
    <row r="569" spans="2:8">
      <c r="B569" s="807" t="s">
        <v>945</v>
      </c>
      <c r="C569" s="809">
        <v>2.1139999999999999E-2</v>
      </c>
      <c r="D569" s="809">
        <v>0.23269000000000001</v>
      </c>
      <c r="E569" s="809">
        <v>0.22217999999999999</v>
      </c>
      <c r="F569" s="809">
        <v>0.17960000000000001</v>
      </c>
      <c r="G569" s="809">
        <v>4.2270000000000002E-2</v>
      </c>
      <c r="H569" s="809">
        <v>0.13733000000000001</v>
      </c>
    </row>
    <row r="570" spans="2:8">
      <c r="B570" s="807" t="s">
        <v>946</v>
      </c>
      <c r="C570" s="809">
        <v>2.145E-2</v>
      </c>
      <c r="D570" s="809">
        <v>0.24107000000000001</v>
      </c>
      <c r="E570" s="809">
        <v>0.22109999999999999</v>
      </c>
      <c r="F570" s="809">
        <v>0.17724000000000001</v>
      </c>
      <c r="G570" s="809">
        <v>4.1750000000000002E-2</v>
      </c>
      <c r="H570" s="809">
        <v>0.13549</v>
      </c>
    </row>
    <row r="571" spans="2:8">
      <c r="B571" s="807" t="s">
        <v>947</v>
      </c>
      <c r="C571" s="809">
        <v>2.102E-2</v>
      </c>
      <c r="D571" s="809">
        <v>0.24554000000000001</v>
      </c>
      <c r="E571" s="809">
        <v>0.21878</v>
      </c>
      <c r="F571" s="809">
        <v>0.17732000000000001</v>
      </c>
      <c r="G571" s="809">
        <v>4.3150000000000001E-2</v>
      </c>
      <c r="H571" s="809">
        <v>0.13417000000000001</v>
      </c>
    </row>
    <row r="572" spans="2:8">
      <c r="B572" s="807" t="s">
        <v>948</v>
      </c>
      <c r="C572" s="809">
        <v>2.1610000000000001E-2</v>
      </c>
      <c r="D572" s="809">
        <v>0.22359000000000001</v>
      </c>
      <c r="E572" s="809">
        <v>0.20796999999999999</v>
      </c>
      <c r="F572" s="809">
        <v>0.16803999999999999</v>
      </c>
      <c r="G572" s="809">
        <v>4.2819999999999997E-2</v>
      </c>
      <c r="H572" s="809">
        <v>0.12522</v>
      </c>
    </row>
    <row r="573" spans="2:8">
      <c r="B573" s="807" t="s">
        <v>949</v>
      </c>
      <c r="C573" s="809">
        <v>2.18E-2</v>
      </c>
      <c r="D573" s="809">
        <v>0.22316</v>
      </c>
      <c r="E573" s="809">
        <v>0.20688000000000001</v>
      </c>
      <c r="F573" s="809">
        <v>0.16735</v>
      </c>
      <c r="G573" s="809">
        <v>4.3400000000000001E-2</v>
      </c>
      <c r="H573" s="809">
        <v>0.12395</v>
      </c>
    </row>
    <row r="574" spans="2:8">
      <c r="B574" s="807" t="s">
        <v>950</v>
      </c>
      <c r="C574" s="809">
        <v>2.1850000000000001E-2</v>
      </c>
      <c r="D574" s="809">
        <v>0.22553000000000001</v>
      </c>
      <c r="E574" s="809">
        <v>0.20707</v>
      </c>
      <c r="F574" s="809">
        <v>0.15770000000000001</v>
      </c>
      <c r="G574" s="809">
        <v>4.5199999999999997E-2</v>
      </c>
      <c r="H574" s="809">
        <v>0.1125</v>
      </c>
    </row>
    <row r="575" spans="2:8">
      <c r="B575" s="807" t="s">
        <v>951</v>
      </c>
      <c r="C575" s="809">
        <v>2.2610000000000002E-2</v>
      </c>
      <c r="D575" s="809">
        <v>0.14842</v>
      </c>
      <c r="E575" s="809">
        <v>0.20746000000000001</v>
      </c>
      <c r="F575" s="809">
        <v>0.13391</v>
      </c>
      <c r="G575" s="809">
        <v>4.6199999999999998E-2</v>
      </c>
      <c r="H575" s="809">
        <v>8.7709999999999996E-2</v>
      </c>
    </row>
    <row r="576" spans="2:8">
      <c r="B576" s="807" t="s">
        <v>952</v>
      </c>
      <c r="C576" s="809">
        <v>2.2620000000000001E-2</v>
      </c>
      <c r="D576" s="809">
        <v>0.14838000000000001</v>
      </c>
      <c r="E576" s="809">
        <v>0.20805999999999999</v>
      </c>
      <c r="F576" s="809">
        <v>0.13394</v>
      </c>
      <c r="G576" s="809">
        <v>4.4350000000000001E-2</v>
      </c>
      <c r="H576" s="809">
        <v>8.9590000000000003E-2</v>
      </c>
    </row>
    <row r="577" spans="2:8">
      <c r="B577" s="807" t="s">
        <v>953</v>
      </c>
      <c r="C577" s="809">
        <v>2.2409999999999999E-2</v>
      </c>
      <c r="D577" s="809">
        <v>0.14802999999999999</v>
      </c>
      <c r="E577" s="809">
        <v>0.20780999999999999</v>
      </c>
      <c r="F577" s="809">
        <v>0.13303000000000001</v>
      </c>
      <c r="G577" s="809">
        <v>4.4049999999999999E-2</v>
      </c>
      <c r="H577" s="809">
        <v>8.8980000000000004E-2</v>
      </c>
    </row>
    <row r="578" spans="2:8">
      <c r="B578" s="807" t="s">
        <v>954</v>
      </c>
      <c r="C578" s="809">
        <v>2.197E-2</v>
      </c>
      <c r="D578" s="809">
        <v>0.14366999999999999</v>
      </c>
      <c r="E578" s="809">
        <v>0.2054</v>
      </c>
      <c r="F578" s="809">
        <v>0.13159999999999999</v>
      </c>
      <c r="G578" s="809">
        <v>4.2869999999999998E-2</v>
      </c>
      <c r="H578" s="809">
        <v>8.8730000000000003E-2</v>
      </c>
    </row>
    <row r="579" spans="2:8">
      <c r="B579" s="807" t="s">
        <v>955</v>
      </c>
      <c r="C579" s="809">
        <v>2.239E-2</v>
      </c>
      <c r="D579" s="809">
        <v>0.14332</v>
      </c>
      <c r="E579" s="809">
        <v>0.20648</v>
      </c>
      <c r="F579" s="809">
        <v>0.13206999999999999</v>
      </c>
      <c r="G579" s="809">
        <v>4.2320000000000003E-2</v>
      </c>
      <c r="H579" s="809">
        <v>8.9749999999999996E-2</v>
      </c>
    </row>
    <row r="580" spans="2:8">
      <c r="B580" s="807" t="s">
        <v>956</v>
      </c>
      <c r="C580" s="809">
        <v>2.256E-2</v>
      </c>
      <c r="D580" s="809">
        <v>0.14044000000000001</v>
      </c>
      <c r="E580" s="809">
        <v>0.20713000000000001</v>
      </c>
      <c r="F580" s="809">
        <v>0.13094</v>
      </c>
      <c r="G580" s="809">
        <v>4.1799999999999997E-2</v>
      </c>
      <c r="H580" s="809">
        <v>8.9139999999999997E-2</v>
      </c>
    </row>
    <row r="581" spans="2:8">
      <c r="B581" s="807" t="s">
        <v>957</v>
      </c>
      <c r="C581" s="809">
        <v>2.3060000000000001E-2</v>
      </c>
      <c r="D581" s="809">
        <v>0.14000000000000001</v>
      </c>
      <c r="E581" s="809">
        <v>0.20724000000000001</v>
      </c>
      <c r="F581" s="809">
        <v>0.13159000000000001</v>
      </c>
      <c r="G581" s="809">
        <v>4.2299999999999997E-2</v>
      </c>
      <c r="H581" s="809">
        <v>8.9289999999999994E-2</v>
      </c>
    </row>
    <row r="582" spans="2:8">
      <c r="B582" s="807" t="s">
        <v>958</v>
      </c>
      <c r="C582" s="809">
        <v>2.2669999999999999E-2</v>
      </c>
      <c r="D582" s="809">
        <v>0.14124999999999999</v>
      </c>
      <c r="E582" s="809">
        <v>0.20745</v>
      </c>
      <c r="F582" s="809">
        <v>0.13134999999999999</v>
      </c>
      <c r="G582" s="809">
        <v>4.0919999999999998E-2</v>
      </c>
      <c r="H582" s="809">
        <v>9.0429999999999996E-2</v>
      </c>
    </row>
    <row r="583" spans="2:8">
      <c r="B583" s="807" t="s">
        <v>959</v>
      </c>
      <c r="C583" s="809">
        <v>2.281E-2</v>
      </c>
      <c r="D583" s="809">
        <v>0.14133999999999999</v>
      </c>
      <c r="E583" s="809">
        <v>0.20727000000000001</v>
      </c>
      <c r="F583" s="809">
        <v>0.13149</v>
      </c>
      <c r="G583" s="809">
        <v>4.3099999999999999E-2</v>
      </c>
      <c r="H583" s="809">
        <v>8.8389999999999996E-2</v>
      </c>
    </row>
    <row r="584" spans="2:8">
      <c r="B584" s="807" t="s">
        <v>960</v>
      </c>
      <c r="C584" s="809">
        <v>2.2440000000000002E-2</v>
      </c>
      <c r="D584" s="809">
        <v>0.14252000000000001</v>
      </c>
      <c r="E584" s="809">
        <v>0.20541999999999999</v>
      </c>
      <c r="F584" s="809">
        <v>0.13174</v>
      </c>
      <c r="G584" s="809">
        <v>4.2099999999999999E-2</v>
      </c>
      <c r="H584" s="809">
        <v>8.9639999999999997E-2</v>
      </c>
    </row>
    <row r="585" spans="2:8">
      <c r="B585" s="807" t="s">
        <v>961</v>
      </c>
      <c r="C585" s="809">
        <v>2.2429999999999999E-2</v>
      </c>
      <c r="D585" s="809">
        <v>0.14713999999999999</v>
      </c>
      <c r="E585" s="809">
        <v>0.20430999999999999</v>
      </c>
      <c r="F585" s="809">
        <v>0.13314999999999999</v>
      </c>
      <c r="G585" s="809">
        <v>4.1000000000000002E-2</v>
      </c>
      <c r="H585" s="809">
        <v>9.2149999999999996E-2</v>
      </c>
    </row>
    <row r="586" spans="2:8">
      <c r="B586" s="807" t="s">
        <v>962</v>
      </c>
      <c r="C586" s="809">
        <v>2.2720000000000001E-2</v>
      </c>
      <c r="D586" s="809">
        <v>0.1472</v>
      </c>
      <c r="E586" s="809">
        <v>0.20418</v>
      </c>
      <c r="F586" s="809">
        <v>0.13341</v>
      </c>
      <c r="G586" s="809">
        <v>4.1050000000000003E-2</v>
      </c>
      <c r="H586" s="809">
        <v>9.2359999999999998E-2</v>
      </c>
    </row>
    <row r="587" spans="2:8">
      <c r="B587" s="807" t="s">
        <v>963</v>
      </c>
      <c r="C587" s="809">
        <v>2.283E-2</v>
      </c>
      <c r="D587" s="809">
        <v>0.13832</v>
      </c>
      <c r="E587" s="809">
        <v>0.2041</v>
      </c>
      <c r="F587" s="809">
        <v>0.13172</v>
      </c>
      <c r="G587" s="809">
        <v>3.9899999999999998E-2</v>
      </c>
      <c r="H587" s="809">
        <v>9.1819999999999999E-2</v>
      </c>
    </row>
    <row r="588" spans="2:8">
      <c r="B588" s="807" t="s">
        <v>964</v>
      </c>
      <c r="C588" s="809">
        <v>2.315E-2</v>
      </c>
      <c r="D588" s="809">
        <v>0.14621999999999999</v>
      </c>
      <c r="E588" s="809">
        <v>0.20313999999999999</v>
      </c>
      <c r="F588" s="809">
        <v>0.13558000000000001</v>
      </c>
      <c r="G588" s="809">
        <v>4.0820000000000002E-2</v>
      </c>
      <c r="H588" s="809">
        <v>9.4759999999999997E-2</v>
      </c>
    </row>
    <row r="589" spans="2:8">
      <c r="B589" s="807" t="s">
        <v>965</v>
      </c>
      <c r="C589" s="809">
        <v>2.299E-2</v>
      </c>
      <c r="D589" s="809">
        <v>0.14732999999999999</v>
      </c>
      <c r="E589" s="809">
        <v>0.20268</v>
      </c>
      <c r="F589" s="809">
        <v>0.13552</v>
      </c>
      <c r="G589" s="809">
        <v>4.2299999999999997E-2</v>
      </c>
      <c r="H589" s="809">
        <v>9.3219999999999997E-2</v>
      </c>
    </row>
    <row r="590" spans="2:8">
      <c r="B590" s="807" t="s">
        <v>966</v>
      </c>
      <c r="C590" s="809">
        <v>2.3009999999999999E-2</v>
      </c>
      <c r="D590" s="809">
        <v>0.14726</v>
      </c>
      <c r="E590" s="809">
        <v>0.20211000000000001</v>
      </c>
      <c r="F590" s="809">
        <v>0.13597999999999999</v>
      </c>
      <c r="G590" s="809">
        <v>4.3299999999999998E-2</v>
      </c>
      <c r="H590" s="809">
        <v>9.2679999999999998E-2</v>
      </c>
    </row>
    <row r="591" spans="2:8">
      <c r="B591" s="807" t="s">
        <v>967</v>
      </c>
      <c r="C591" s="809">
        <v>2.2450000000000001E-2</v>
      </c>
      <c r="D591" s="809">
        <v>0.14743999999999999</v>
      </c>
      <c r="E591" s="809">
        <v>0.20197000000000001</v>
      </c>
      <c r="F591" s="809">
        <v>0.13489999999999999</v>
      </c>
      <c r="G591" s="809">
        <v>4.2099999999999999E-2</v>
      </c>
      <c r="H591" s="809">
        <v>9.2799999999999994E-2</v>
      </c>
    </row>
    <row r="592" spans="2:8">
      <c r="B592" s="807" t="s">
        <v>968</v>
      </c>
      <c r="C592" s="809">
        <v>2.248E-2</v>
      </c>
      <c r="D592" s="809">
        <v>0.14810000000000001</v>
      </c>
      <c r="E592" s="809">
        <v>0.20179</v>
      </c>
      <c r="F592" s="809">
        <v>0.13500000000000001</v>
      </c>
      <c r="G592" s="809">
        <v>4.3319999999999997E-2</v>
      </c>
      <c r="H592" s="809">
        <v>9.1679999999999998E-2</v>
      </c>
    </row>
    <row r="593" spans="2:8">
      <c r="B593" s="807" t="s">
        <v>969</v>
      </c>
      <c r="C593" s="809">
        <v>2.1989999999999999E-2</v>
      </c>
      <c r="D593" s="809">
        <v>0.14631</v>
      </c>
      <c r="E593" s="809">
        <v>0.20272000000000001</v>
      </c>
      <c r="F593" s="809">
        <v>0.13252</v>
      </c>
      <c r="G593" s="809">
        <v>4.1270000000000001E-2</v>
      </c>
      <c r="H593" s="809">
        <v>9.1249999999999998E-2</v>
      </c>
    </row>
    <row r="594" spans="2:8">
      <c r="B594" s="807" t="s">
        <v>970</v>
      </c>
      <c r="C594" s="809">
        <v>2.1590000000000002E-2</v>
      </c>
      <c r="D594" s="809">
        <v>0.14732999999999999</v>
      </c>
      <c r="E594" s="809">
        <v>0.20250000000000001</v>
      </c>
      <c r="F594" s="809">
        <v>0.13164999999999999</v>
      </c>
      <c r="G594" s="809">
        <v>4.0050000000000002E-2</v>
      </c>
      <c r="H594" s="809">
        <v>9.1600000000000001E-2</v>
      </c>
    </row>
    <row r="595" spans="2:8">
      <c r="B595" s="807" t="s">
        <v>971</v>
      </c>
      <c r="C595" s="809">
        <v>2.1440000000000001E-2</v>
      </c>
      <c r="D595" s="809">
        <v>0.14601</v>
      </c>
      <c r="E595" s="809">
        <v>0.20252000000000001</v>
      </c>
      <c r="F595" s="809">
        <v>0.13111</v>
      </c>
      <c r="G595" s="809">
        <v>3.8830000000000003E-2</v>
      </c>
      <c r="H595" s="809">
        <v>9.2280000000000001E-2</v>
      </c>
    </row>
    <row r="596" spans="2:8">
      <c r="B596" s="807" t="s">
        <v>972</v>
      </c>
      <c r="C596" s="809">
        <v>2.1239999999999998E-2</v>
      </c>
      <c r="D596" s="809">
        <v>0.1469</v>
      </c>
      <c r="E596" s="809">
        <v>0.20243</v>
      </c>
      <c r="F596" s="809">
        <v>0.13100000000000001</v>
      </c>
      <c r="G596" s="809">
        <v>3.8399999999999997E-2</v>
      </c>
      <c r="H596" s="809">
        <v>9.2600000000000002E-2</v>
      </c>
    </row>
    <row r="597" spans="2:8">
      <c r="B597" s="807" t="s">
        <v>973</v>
      </c>
      <c r="C597" s="809">
        <v>2.1340000000000001E-2</v>
      </c>
      <c r="D597" s="809">
        <v>0.14621000000000001</v>
      </c>
      <c r="E597" s="809">
        <v>0.20232</v>
      </c>
      <c r="F597" s="809">
        <v>0.13070999999999999</v>
      </c>
      <c r="G597" s="809">
        <v>3.7850000000000002E-2</v>
      </c>
      <c r="H597" s="809">
        <v>9.2859999999999998E-2</v>
      </c>
    </row>
    <row r="598" spans="2:8">
      <c r="B598" s="807" t="s">
        <v>974</v>
      </c>
      <c r="C598" s="809">
        <v>2.1100000000000001E-2</v>
      </c>
      <c r="D598" s="809">
        <v>0.14660000000000001</v>
      </c>
      <c r="E598" s="809">
        <v>0.20163</v>
      </c>
      <c r="F598" s="809">
        <v>0.13025</v>
      </c>
      <c r="G598" s="809">
        <v>3.7699999999999997E-2</v>
      </c>
      <c r="H598" s="809">
        <v>9.2549999999999993E-2</v>
      </c>
    </row>
    <row r="599" spans="2:8">
      <c r="B599" s="807" t="s">
        <v>975</v>
      </c>
      <c r="C599" s="809">
        <v>2.095E-2</v>
      </c>
      <c r="D599" s="809">
        <v>0.14782999999999999</v>
      </c>
      <c r="E599" s="809">
        <v>0.2016</v>
      </c>
      <c r="F599" s="809">
        <v>0.1303</v>
      </c>
      <c r="G599" s="809">
        <v>3.7900000000000003E-2</v>
      </c>
      <c r="H599" s="809">
        <v>9.2399999999999996E-2</v>
      </c>
    </row>
    <row r="600" spans="2:8">
      <c r="B600" s="807" t="s">
        <v>976</v>
      </c>
      <c r="C600" s="809">
        <v>2.086E-2</v>
      </c>
      <c r="D600" s="809">
        <v>0.14743000000000001</v>
      </c>
      <c r="E600" s="809">
        <v>0.20147000000000001</v>
      </c>
      <c r="F600" s="809">
        <v>0.13</v>
      </c>
      <c r="G600" s="809">
        <v>3.6249999999999998E-2</v>
      </c>
      <c r="H600" s="809">
        <v>9.375E-2</v>
      </c>
    </row>
    <row r="601" spans="2:8">
      <c r="B601" s="807" t="s">
        <v>977</v>
      </c>
      <c r="C601" s="809">
        <v>2.0539999999999999E-2</v>
      </c>
      <c r="D601" s="809">
        <v>0.14695</v>
      </c>
      <c r="E601" s="809">
        <v>0.20143</v>
      </c>
      <c r="F601" s="809">
        <v>0.12948000000000001</v>
      </c>
      <c r="G601" s="809">
        <v>3.5999999999999997E-2</v>
      </c>
      <c r="H601" s="809">
        <v>9.3479999999999994E-2</v>
      </c>
    </row>
    <row r="602" spans="2:8">
      <c r="B602" s="807" t="s">
        <v>978</v>
      </c>
      <c r="C602" s="809">
        <v>2.129E-2</v>
      </c>
      <c r="D602" s="809">
        <v>0.14746999999999999</v>
      </c>
      <c r="E602" s="809">
        <v>0.20147999999999999</v>
      </c>
      <c r="F602" s="809">
        <v>0.13150000000000001</v>
      </c>
      <c r="G602" s="809">
        <v>3.6200000000000003E-2</v>
      </c>
      <c r="H602" s="809">
        <v>9.5299999999999996E-2</v>
      </c>
    </row>
    <row r="603" spans="2:8">
      <c r="B603" s="807" t="s">
        <v>979</v>
      </c>
      <c r="C603" s="809">
        <v>2.137E-2</v>
      </c>
      <c r="D603" s="809">
        <v>0.14763000000000001</v>
      </c>
      <c r="E603" s="809">
        <v>0.20147000000000001</v>
      </c>
      <c r="F603" s="809">
        <v>0.13164999999999999</v>
      </c>
      <c r="G603" s="809">
        <v>3.7400000000000003E-2</v>
      </c>
      <c r="H603" s="809">
        <v>9.425E-2</v>
      </c>
    </row>
    <row r="604" spans="2:8">
      <c r="B604" s="807" t="s">
        <v>980</v>
      </c>
      <c r="C604" s="809">
        <v>2.1080000000000002E-2</v>
      </c>
      <c r="D604" s="809">
        <v>0.14752999999999999</v>
      </c>
      <c r="E604" s="809">
        <v>0.20161000000000001</v>
      </c>
      <c r="F604" s="809">
        <v>0.13106000000000001</v>
      </c>
      <c r="G604" s="809">
        <v>3.712E-2</v>
      </c>
      <c r="H604" s="809">
        <v>9.3939999999999996E-2</v>
      </c>
    </row>
    <row r="605" spans="2:8">
      <c r="B605" s="807" t="s">
        <v>981</v>
      </c>
      <c r="C605" s="809">
        <v>2.1129999999999999E-2</v>
      </c>
      <c r="D605" s="809">
        <v>0.14677000000000001</v>
      </c>
      <c r="E605" s="809">
        <v>0.20172000000000001</v>
      </c>
      <c r="F605" s="809">
        <v>0.13058</v>
      </c>
      <c r="G605" s="809">
        <v>3.6650000000000002E-2</v>
      </c>
      <c r="H605" s="809">
        <v>9.393E-2</v>
      </c>
    </row>
    <row r="606" spans="2:8">
      <c r="B606" s="807" t="s">
        <v>982</v>
      </c>
      <c r="C606" s="809">
        <v>2.112E-2</v>
      </c>
      <c r="D606" s="809">
        <v>0.14552000000000001</v>
      </c>
      <c r="E606" s="809">
        <v>0.20211000000000001</v>
      </c>
      <c r="F606" s="809">
        <v>0.12989000000000001</v>
      </c>
      <c r="G606" s="809">
        <v>3.73E-2</v>
      </c>
      <c r="H606" s="809">
        <v>9.2590000000000006E-2</v>
      </c>
    </row>
    <row r="607" spans="2:8">
      <c r="B607" s="807" t="s">
        <v>983</v>
      </c>
      <c r="C607" s="809">
        <v>2.1100000000000001E-2</v>
      </c>
      <c r="D607" s="809">
        <v>0.14387</v>
      </c>
      <c r="E607" s="809">
        <v>0.20185</v>
      </c>
      <c r="F607" s="809">
        <v>0.12917000000000001</v>
      </c>
      <c r="G607" s="809">
        <v>3.8120000000000001E-2</v>
      </c>
      <c r="H607" s="809">
        <v>9.1050000000000006E-2</v>
      </c>
    </row>
    <row r="608" spans="2:8">
      <c r="B608" s="807" t="s">
        <v>984</v>
      </c>
      <c r="C608" s="809">
        <v>2.0619999999999999E-2</v>
      </c>
      <c r="D608" s="809">
        <v>0.14441999999999999</v>
      </c>
      <c r="E608" s="809">
        <v>0.20164000000000001</v>
      </c>
      <c r="F608" s="809">
        <v>0.12839</v>
      </c>
      <c r="G608" s="809">
        <v>3.712E-2</v>
      </c>
      <c r="H608" s="809">
        <v>9.1270000000000004E-2</v>
      </c>
    </row>
    <row r="609" spans="2:8">
      <c r="B609" s="807" t="s">
        <v>985</v>
      </c>
      <c r="C609" s="809">
        <v>2.07E-2</v>
      </c>
      <c r="D609" s="809">
        <v>0.14457999999999999</v>
      </c>
      <c r="E609" s="809">
        <v>0.2016</v>
      </c>
      <c r="F609" s="809">
        <v>0.12894</v>
      </c>
      <c r="G609" s="809">
        <v>3.6920000000000001E-2</v>
      </c>
      <c r="H609" s="809">
        <v>9.2020000000000005E-2</v>
      </c>
    </row>
    <row r="610" spans="2:8">
      <c r="B610" s="807" t="s">
        <v>986</v>
      </c>
      <c r="C610" s="809">
        <v>2.0930000000000001E-2</v>
      </c>
      <c r="D610" s="809">
        <v>0.14451</v>
      </c>
      <c r="E610" s="809">
        <v>0.20172000000000001</v>
      </c>
      <c r="F610" s="809">
        <v>0.12922</v>
      </c>
      <c r="G610" s="809">
        <v>3.7069999999999999E-2</v>
      </c>
      <c r="H610" s="809">
        <v>9.2149999999999996E-2</v>
      </c>
    </row>
    <row r="611" spans="2:8">
      <c r="B611" s="807" t="s">
        <v>987</v>
      </c>
      <c r="C611" s="809">
        <v>2.0480000000000002E-2</v>
      </c>
      <c r="D611" s="809">
        <v>0.14393</v>
      </c>
      <c r="E611" s="809">
        <v>0.20175999999999999</v>
      </c>
      <c r="F611" s="809">
        <v>0.12805</v>
      </c>
      <c r="G611" s="809">
        <v>3.6209999999999999E-2</v>
      </c>
      <c r="H611" s="809">
        <v>9.1840000000000005E-2</v>
      </c>
    </row>
    <row r="612" spans="2:8">
      <c r="B612" s="807" t="s">
        <v>988</v>
      </c>
      <c r="C612" s="809">
        <v>2.051E-2</v>
      </c>
      <c r="D612" s="809">
        <v>0.14387</v>
      </c>
      <c r="E612" s="809">
        <v>0.20169000000000001</v>
      </c>
      <c r="F612" s="809">
        <v>0.12826000000000001</v>
      </c>
      <c r="G612" s="809">
        <v>3.585E-2</v>
      </c>
      <c r="H612" s="809">
        <v>9.2410000000000006E-2</v>
      </c>
    </row>
    <row r="613" spans="2:8">
      <c r="B613" s="807" t="s">
        <v>989</v>
      </c>
      <c r="C613" s="809">
        <v>2.0760000000000001E-2</v>
      </c>
      <c r="D613" s="809">
        <v>0.14429</v>
      </c>
      <c r="E613" s="809">
        <v>0.20175000000000001</v>
      </c>
      <c r="F613" s="809">
        <v>0.129</v>
      </c>
      <c r="G613" s="809">
        <v>3.44E-2</v>
      </c>
      <c r="H613" s="809">
        <v>9.4600000000000004E-2</v>
      </c>
    </row>
    <row r="614" spans="2:8">
      <c r="B614" s="807" t="s">
        <v>990</v>
      </c>
      <c r="C614" s="809">
        <v>2.085E-2</v>
      </c>
      <c r="D614" s="809">
        <v>0.14313999999999999</v>
      </c>
      <c r="E614" s="809">
        <v>0.20150000000000001</v>
      </c>
      <c r="F614" s="809">
        <v>0.1288</v>
      </c>
      <c r="G614" s="809">
        <v>3.3520000000000001E-2</v>
      </c>
      <c r="H614" s="809">
        <v>9.5280000000000004E-2</v>
      </c>
    </row>
    <row r="615" spans="2:8">
      <c r="B615" s="807" t="s">
        <v>991</v>
      </c>
      <c r="C615" s="809">
        <v>2.061E-2</v>
      </c>
      <c r="D615" s="809">
        <v>0.14230999999999999</v>
      </c>
      <c r="E615" s="809">
        <v>0.20155000000000001</v>
      </c>
      <c r="F615" s="809">
        <v>0.12789</v>
      </c>
      <c r="G615" s="809">
        <v>3.3320000000000002E-2</v>
      </c>
      <c r="H615" s="809">
        <v>9.4570000000000001E-2</v>
      </c>
    </row>
    <row r="616" spans="2:8">
      <c r="B616" s="807" t="s">
        <v>992</v>
      </c>
      <c r="C616" s="809">
        <v>2.0389999999999998E-2</v>
      </c>
      <c r="D616" s="809">
        <v>0.14645</v>
      </c>
      <c r="E616" s="809">
        <v>0.20157</v>
      </c>
      <c r="F616" s="809">
        <v>0.12790000000000001</v>
      </c>
      <c r="G616" s="809">
        <v>3.3020000000000001E-2</v>
      </c>
      <c r="H616" s="809">
        <v>9.4880000000000006E-2</v>
      </c>
    </row>
    <row r="617" spans="2:8">
      <c r="B617" s="807" t="s">
        <v>993</v>
      </c>
      <c r="C617" s="809">
        <v>2.027E-2</v>
      </c>
      <c r="D617" s="809">
        <v>0.14674000000000001</v>
      </c>
      <c r="E617" s="809">
        <v>0.20158000000000001</v>
      </c>
      <c r="F617" s="809">
        <v>0.12748999999999999</v>
      </c>
      <c r="G617" s="809">
        <v>3.2250000000000001E-2</v>
      </c>
      <c r="H617" s="809">
        <v>9.5240000000000005E-2</v>
      </c>
    </row>
    <row r="618" spans="2:8">
      <c r="B618" s="807" t="s">
        <v>994</v>
      </c>
      <c r="C618" s="809">
        <v>2.0199999999999999E-2</v>
      </c>
      <c r="D618" s="809">
        <v>0.14696999999999999</v>
      </c>
      <c r="E618" s="809">
        <v>0.20154</v>
      </c>
      <c r="F618" s="809">
        <v>0.12739</v>
      </c>
      <c r="G618" s="809">
        <v>3.1800000000000002E-2</v>
      </c>
      <c r="H618" s="809">
        <v>9.5589999999999994E-2</v>
      </c>
    </row>
    <row r="619" spans="2:8">
      <c r="B619" s="807" t="s">
        <v>995</v>
      </c>
      <c r="C619" s="809">
        <v>2.0070000000000001E-2</v>
      </c>
      <c r="D619" s="809">
        <v>0.14713999999999999</v>
      </c>
      <c r="E619" s="809">
        <v>0.20166999999999999</v>
      </c>
      <c r="F619" s="809">
        <v>0.12692999999999999</v>
      </c>
      <c r="G619" s="809">
        <v>3.15E-2</v>
      </c>
      <c r="H619" s="809">
        <v>9.5430000000000001E-2</v>
      </c>
    </row>
    <row r="620" spans="2:8">
      <c r="B620" s="807" t="s">
        <v>996</v>
      </c>
      <c r="C620" s="809">
        <v>2.0080000000000001E-2</v>
      </c>
      <c r="D620" s="809">
        <v>0.14968000000000001</v>
      </c>
      <c r="E620" s="809">
        <v>0.20115</v>
      </c>
      <c r="F620" s="809">
        <v>0.12642</v>
      </c>
      <c r="G620" s="809">
        <v>3.2770000000000001E-2</v>
      </c>
      <c r="H620" s="809">
        <v>9.3649999999999997E-2</v>
      </c>
    </row>
    <row r="621" spans="2:8">
      <c r="B621" s="807" t="s">
        <v>997</v>
      </c>
      <c r="C621" s="809">
        <v>2.01E-2</v>
      </c>
      <c r="D621" s="809">
        <v>0.15262000000000001</v>
      </c>
      <c r="E621" s="809">
        <v>0.20122000000000001</v>
      </c>
      <c r="F621" s="809">
        <v>0.12717999999999999</v>
      </c>
      <c r="G621" s="809">
        <v>3.2149999999999998E-2</v>
      </c>
      <c r="H621" s="809">
        <v>9.5030000000000003E-2</v>
      </c>
    </row>
    <row r="622" spans="2:8">
      <c r="B622" s="807" t="s">
        <v>998</v>
      </c>
      <c r="C622" s="809">
        <v>2.0410000000000001E-2</v>
      </c>
      <c r="D622" s="809">
        <v>0.14688999999999999</v>
      </c>
      <c r="E622" s="809">
        <v>0.20152999999999999</v>
      </c>
      <c r="F622" s="809">
        <v>0.12703999999999999</v>
      </c>
      <c r="G622" s="809">
        <v>3.2000000000000001E-2</v>
      </c>
      <c r="H622" s="809">
        <v>9.5039999999999999E-2</v>
      </c>
    </row>
    <row r="623" spans="2:8">
      <c r="B623" s="807" t="s">
        <v>999</v>
      </c>
      <c r="C623" s="809">
        <v>2.0070000000000001E-2</v>
      </c>
      <c r="D623" s="809">
        <v>0.14623</v>
      </c>
      <c r="E623" s="809">
        <v>0.20124</v>
      </c>
      <c r="F623" s="809">
        <v>0.12642</v>
      </c>
      <c r="G623" s="809">
        <v>3.1519999999999999E-2</v>
      </c>
      <c r="H623" s="809">
        <v>9.4899999999999998E-2</v>
      </c>
    </row>
    <row r="624" spans="2:8">
      <c r="B624" s="807" t="s">
        <v>1000</v>
      </c>
      <c r="C624" s="809">
        <v>1.993E-2</v>
      </c>
      <c r="D624" s="809">
        <v>0.14656</v>
      </c>
      <c r="E624" s="809">
        <v>0.20208000000000001</v>
      </c>
      <c r="F624" s="809">
        <v>0.12664</v>
      </c>
      <c r="G624" s="809">
        <v>3.1699999999999999E-2</v>
      </c>
      <c r="H624" s="809">
        <v>9.4939999999999997E-2</v>
      </c>
    </row>
    <row r="625" spans="2:8">
      <c r="B625" s="807" t="s">
        <v>1001</v>
      </c>
      <c r="C625" s="809">
        <v>1.9740000000000001E-2</v>
      </c>
      <c r="D625" s="809">
        <v>0.14581</v>
      </c>
      <c r="E625" s="809">
        <v>0.20585999999999999</v>
      </c>
      <c r="F625" s="809">
        <v>0.12584000000000001</v>
      </c>
      <c r="G625" s="809">
        <v>3.1150000000000001E-2</v>
      </c>
      <c r="H625" s="809">
        <v>9.4689999999999996E-2</v>
      </c>
    </row>
    <row r="626" spans="2:8">
      <c r="B626" s="807" t="s">
        <v>1002</v>
      </c>
      <c r="C626" s="809">
        <v>1.9879999999999998E-2</v>
      </c>
      <c r="D626" s="809">
        <v>0.14604</v>
      </c>
      <c r="E626" s="809">
        <v>0.20571999999999999</v>
      </c>
      <c r="F626" s="809">
        <v>0.12628</v>
      </c>
      <c r="G626" s="809">
        <v>3.1550000000000002E-2</v>
      </c>
      <c r="H626" s="809">
        <v>9.4729999999999995E-2</v>
      </c>
    </row>
    <row r="627" spans="2:8">
      <c r="B627" s="807" t="s">
        <v>1003</v>
      </c>
      <c r="C627" s="809">
        <v>1.9810000000000001E-2</v>
      </c>
      <c r="D627" s="809">
        <v>0.15282000000000001</v>
      </c>
      <c r="E627" s="809">
        <v>0.20451</v>
      </c>
      <c r="F627" s="809">
        <v>0.12776000000000001</v>
      </c>
      <c r="G627" s="809">
        <v>3.1199999999999999E-2</v>
      </c>
      <c r="H627" s="809">
        <v>9.6560000000000007E-2</v>
      </c>
    </row>
    <row r="628" spans="2:8">
      <c r="B628" s="807" t="s">
        <v>1004</v>
      </c>
      <c r="C628" s="809">
        <v>1.9990000000000001E-2</v>
      </c>
      <c r="D628" s="809">
        <v>0.15126000000000001</v>
      </c>
      <c r="E628" s="809">
        <v>0.2046</v>
      </c>
      <c r="F628" s="809">
        <v>0.12761</v>
      </c>
      <c r="G628" s="809">
        <v>3.075E-2</v>
      </c>
      <c r="H628" s="809">
        <v>9.6860000000000002E-2</v>
      </c>
    </row>
    <row r="629" spans="2:8">
      <c r="B629" s="807" t="s">
        <v>1005</v>
      </c>
      <c r="C629" s="809">
        <v>1.9910000000000001E-2</v>
      </c>
      <c r="D629" s="809">
        <v>0.15132999999999999</v>
      </c>
      <c r="E629" s="809">
        <v>0.20683000000000001</v>
      </c>
      <c r="F629" s="809">
        <v>0.12675</v>
      </c>
      <c r="G629" s="809">
        <v>3.1739999999999997E-2</v>
      </c>
      <c r="H629" s="809">
        <v>9.5009999999999997E-2</v>
      </c>
    </row>
    <row r="630" spans="2:8">
      <c r="B630" s="807" t="s">
        <v>1006</v>
      </c>
      <c r="C630" s="809">
        <v>2.0240000000000001E-2</v>
      </c>
      <c r="D630" s="809">
        <v>0.13929</v>
      </c>
      <c r="E630" s="809">
        <v>0.20580000000000001</v>
      </c>
      <c r="F630" s="809">
        <v>0.12209</v>
      </c>
      <c r="G630" s="809">
        <v>3.125E-2</v>
      </c>
      <c r="H630" s="809">
        <v>9.0840000000000004E-2</v>
      </c>
    </row>
    <row r="631" spans="2:8">
      <c r="B631" s="807" t="s">
        <v>1007</v>
      </c>
      <c r="C631" s="809">
        <v>2.0469999999999999E-2</v>
      </c>
      <c r="D631" s="809">
        <v>0.13777</v>
      </c>
      <c r="E631" s="809">
        <v>0.20535</v>
      </c>
      <c r="F631" s="809">
        <v>0.12243999999999999</v>
      </c>
      <c r="G631" s="809">
        <v>3.2000000000000001E-2</v>
      </c>
      <c r="H631" s="809">
        <v>9.0440000000000006E-2</v>
      </c>
    </row>
    <row r="632" spans="2:8">
      <c r="B632" s="807" t="s">
        <v>1008</v>
      </c>
      <c r="C632" s="809">
        <v>2.1440000000000001E-2</v>
      </c>
      <c r="D632" s="809">
        <v>0.13658999999999999</v>
      </c>
      <c r="E632" s="809">
        <v>0.20535999999999999</v>
      </c>
      <c r="F632" s="809">
        <v>0.12651000000000001</v>
      </c>
      <c r="G632" s="809">
        <v>3.1150000000000001E-2</v>
      </c>
      <c r="H632" s="809">
        <v>9.536E-2</v>
      </c>
    </row>
    <row r="633" spans="2:8">
      <c r="B633" s="807" t="s">
        <v>1009</v>
      </c>
      <c r="C633" s="809">
        <v>2.1399999999999999E-2</v>
      </c>
      <c r="D633" s="809">
        <v>0.13946</v>
      </c>
      <c r="E633" s="809">
        <v>0.20515</v>
      </c>
      <c r="F633" s="809">
        <v>0.12767999999999999</v>
      </c>
      <c r="G633" s="809">
        <v>3.1800000000000002E-2</v>
      </c>
      <c r="H633" s="809">
        <v>9.5880000000000007E-2</v>
      </c>
    </row>
    <row r="634" spans="2:8">
      <c r="B634" s="807" t="s">
        <v>1010</v>
      </c>
      <c r="C634" s="809">
        <v>2.154E-2</v>
      </c>
      <c r="D634" s="809">
        <v>0.13872000000000001</v>
      </c>
      <c r="E634" s="809">
        <v>0.20480000000000001</v>
      </c>
      <c r="F634" s="809">
        <v>0.12781999999999999</v>
      </c>
      <c r="G634" s="809">
        <v>3.2070000000000001E-2</v>
      </c>
      <c r="H634" s="809">
        <v>9.5750000000000002E-2</v>
      </c>
    </row>
    <row r="635" spans="2:8">
      <c r="B635" s="807" t="s">
        <v>1011</v>
      </c>
      <c r="C635" s="809">
        <v>2.163E-2</v>
      </c>
      <c r="D635" s="809">
        <v>0.13680999999999999</v>
      </c>
      <c r="E635" s="809">
        <v>0.20521</v>
      </c>
      <c r="F635" s="809">
        <v>0.12808</v>
      </c>
      <c r="G635" s="809">
        <v>3.3009999999999998E-2</v>
      </c>
      <c r="H635" s="809">
        <v>9.5070000000000002E-2</v>
      </c>
    </row>
    <row r="636" spans="2:8">
      <c r="B636" s="807" t="s">
        <v>1012</v>
      </c>
      <c r="C636" s="809">
        <v>2.145E-2</v>
      </c>
      <c r="D636" s="809">
        <v>0.13785</v>
      </c>
      <c r="E636" s="809">
        <v>0.20555000000000001</v>
      </c>
      <c r="F636" s="809">
        <v>0.12731000000000001</v>
      </c>
      <c r="G636" s="809">
        <v>3.3700000000000001E-2</v>
      </c>
      <c r="H636" s="809">
        <v>9.3609999999999999E-2</v>
      </c>
    </row>
    <row r="637" spans="2:8">
      <c r="B637" s="807" t="s">
        <v>1013</v>
      </c>
      <c r="C637" s="809">
        <v>2.1700000000000001E-2</v>
      </c>
      <c r="D637" s="809">
        <v>0.13427</v>
      </c>
      <c r="E637" s="809">
        <v>0.20566000000000001</v>
      </c>
      <c r="F637" s="809">
        <v>0.12606000000000001</v>
      </c>
      <c r="G637" s="809">
        <v>3.354E-2</v>
      </c>
      <c r="H637" s="809">
        <v>9.2520000000000005E-2</v>
      </c>
    </row>
    <row r="638" spans="2:8">
      <c r="B638" s="807" t="s">
        <v>1014</v>
      </c>
      <c r="C638" s="809">
        <v>2.1839999999999998E-2</v>
      </c>
      <c r="D638" s="809">
        <v>0.13261999999999999</v>
      </c>
      <c r="E638" s="809">
        <v>0.20593</v>
      </c>
      <c r="F638" s="809">
        <v>0.12586</v>
      </c>
      <c r="G638" s="809">
        <v>3.245E-2</v>
      </c>
      <c r="H638" s="809">
        <v>9.3410000000000007E-2</v>
      </c>
    </row>
    <row r="639" spans="2:8">
      <c r="B639" s="807" t="s">
        <v>1015</v>
      </c>
      <c r="C639" s="809">
        <v>2.1729999999999999E-2</v>
      </c>
      <c r="D639" s="809">
        <v>0.13033</v>
      </c>
      <c r="E639" s="809">
        <v>0.20591999999999999</v>
      </c>
      <c r="F639" s="809">
        <v>0.12471</v>
      </c>
      <c r="G639" s="809">
        <v>3.2800000000000003E-2</v>
      </c>
      <c r="H639" s="809">
        <v>9.1910000000000006E-2</v>
      </c>
    </row>
    <row r="640" spans="2:8">
      <c r="B640" s="807" t="s">
        <v>1016</v>
      </c>
      <c r="C640" s="809">
        <v>2.2200000000000001E-2</v>
      </c>
      <c r="D640" s="809">
        <v>0.13086999999999999</v>
      </c>
      <c r="E640" s="809">
        <v>0.20560999999999999</v>
      </c>
      <c r="F640" s="809">
        <v>0.12623000000000001</v>
      </c>
      <c r="G640" s="809">
        <v>3.2219999999999999E-2</v>
      </c>
      <c r="H640" s="809">
        <v>9.4009999999999996E-2</v>
      </c>
    </row>
    <row r="641" spans="2:8">
      <c r="B641" s="807" t="s">
        <v>1017</v>
      </c>
      <c r="C641" s="809">
        <v>2.2329999999999999E-2</v>
      </c>
      <c r="D641" s="809">
        <v>0.13267999999999999</v>
      </c>
      <c r="E641" s="809">
        <v>0.20609</v>
      </c>
      <c r="F641" s="809">
        <v>0.12684000000000001</v>
      </c>
      <c r="G641" s="809">
        <v>3.2710000000000003E-2</v>
      </c>
      <c r="H641" s="809">
        <v>9.4130000000000005E-2</v>
      </c>
    </row>
    <row r="642" spans="2:8">
      <c r="B642" s="807" t="s">
        <v>1018</v>
      </c>
      <c r="C642" s="809">
        <v>2.2270000000000002E-2</v>
      </c>
      <c r="D642" s="809">
        <v>0.13228000000000001</v>
      </c>
      <c r="E642" s="809">
        <v>0.2059</v>
      </c>
      <c r="F642" s="809">
        <v>0.12656999999999999</v>
      </c>
      <c r="G642" s="809">
        <v>3.295E-2</v>
      </c>
      <c r="H642" s="809">
        <v>9.3619999999999995E-2</v>
      </c>
    </row>
    <row r="643" spans="2:8">
      <c r="B643" s="807" t="s">
        <v>1019</v>
      </c>
      <c r="C643" s="809">
        <v>2.2370000000000001E-2</v>
      </c>
      <c r="D643" s="809">
        <v>0.13197999999999999</v>
      </c>
      <c r="E643" s="809">
        <v>0.20577999999999999</v>
      </c>
      <c r="F643" s="809">
        <v>0.12651999999999999</v>
      </c>
      <c r="G643" s="809">
        <v>3.3349999999999998E-2</v>
      </c>
      <c r="H643" s="809">
        <v>9.3170000000000003E-2</v>
      </c>
    </row>
    <row r="644" spans="2:8">
      <c r="B644" s="807" t="s">
        <v>1020</v>
      </c>
      <c r="C644" s="809">
        <v>2.2159999999999999E-2</v>
      </c>
      <c r="D644" s="809">
        <v>0.13297</v>
      </c>
      <c r="E644" s="809">
        <v>0.20591000000000001</v>
      </c>
      <c r="F644" s="809">
        <v>0.12665000000000001</v>
      </c>
      <c r="G644" s="809">
        <v>3.3849999999999998E-2</v>
      </c>
      <c r="H644" s="809">
        <v>9.2799999999999994E-2</v>
      </c>
    </row>
    <row r="645" spans="2:8">
      <c r="B645" s="807" t="s">
        <v>1021</v>
      </c>
      <c r="C645" s="809">
        <v>2.205E-2</v>
      </c>
      <c r="D645" s="809">
        <v>0.1351</v>
      </c>
      <c r="E645" s="809">
        <v>0.20669999999999999</v>
      </c>
      <c r="F645" s="809">
        <v>0.12734999999999999</v>
      </c>
      <c r="G645" s="809">
        <v>3.3599999999999998E-2</v>
      </c>
      <c r="H645" s="809">
        <v>9.375E-2</v>
      </c>
    </row>
    <row r="646" spans="2:8">
      <c r="B646" s="807" t="s">
        <v>1022</v>
      </c>
      <c r="C646" s="809">
        <v>2.223E-2</v>
      </c>
      <c r="D646" s="809">
        <v>0.13532</v>
      </c>
      <c r="E646" s="809">
        <v>0.20610999999999999</v>
      </c>
      <c r="F646" s="809">
        <v>0.12842999999999999</v>
      </c>
      <c r="G646" s="809">
        <v>3.3160000000000002E-2</v>
      </c>
      <c r="H646" s="809">
        <v>9.5269999999999994E-2</v>
      </c>
    </row>
    <row r="647" spans="2:8">
      <c r="B647" s="807" t="s">
        <v>1023</v>
      </c>
      <c r="C647" s="809">
        <v>2.264E-2</v>
      </c>
      <c r="D647" s="809">
        <v>0.14252999999999999</v>
      </c>
      <c r="E647" s="809">
        <v>0.20555999999999999</v>
      </c>
      <c r="F647" s="809">
        <v>0.13270000000000001</v>
      </c>
      <c r="G647" s="809">
        <v>3.3020000000000001E-2</v>
      </c>
      <c r="H647" s="809">
        <v>9.9680000000000005E-2</v>
      </c>
    </row>
    <row r="648" spans="2:8">
      <c r="B648" s="807" t="s">
        <v>1024</v>
      </c>
      <c r="C648" s="809">
        <v>2.214E-2</v>
      </c>
      <c r="D648" s="809">
        <v>0.1411</v>
      </c>
      <c r="E648" s="809">
        <v>0.20571999999999999</v>
      </c>
      <c r="F648" s="809">
        <v>0.13205</v>
      </c>
      <c r="G648" s="809">
        <v>3.3649999999999999E-2</v>
      </c>
      <c r="H648" s="809">
        <v>9.8400000000000001E-2</v>
      </c>
    </row>
    <row r="649" spans="2:8">
      <c r="B649" s="807" t="s">
        <v>1025</v>
      </c>
      <c r="C649" s="809">
        <v>2.2519999999999998E-2</v>
      </c>
      <c r="D649" s="809">
        <v>0.14365</v>
      </c>
      <c r="E649" s="809">
        <v>0.20554</v>
      </c>
      <c r="F649" s="809">
        <v>0.13397999999999999</v>
      </c>
      <c r="G649" s="809">
        <v>3.4750000000000003E-2</v>
      </c>
      <c r="H649" s="809">
        <v>9.9229999999999999E-2</v>
      </c>
    </row>
    <row r="650" spans="2:8">
      <c r="B650" s="807" t="s">
        <v>1026</v>
      </c>
      <c r="C650" s="809">
        <v>2.2720000000000001E-2</v>
      </c>
      <c r="D650" s="809">
        <v>0.13991000000000001</v>
      </c>
      <c r="E650" s="809">
        <v>0.20505999999999999</v>
      </c>
      <c r="F650" s="809">
        <v>0.13439000000000001</v>
      </c>
      <c r="G650" s="809">
        <v>3.4950000000000002E-2</v>
      </c>
      <c r="H650" s="809">
        <v>9.9440000000000001E-2</v>
      </c>
    </row>
    <row r="651" spans="2:8">
      <c r="B651" s="807" t="s">
        <v>1027</v>
      </c>
      <c r="C651" s="809">
        <v>2.247E-2</v>
      </c>
      <c r="D651" s="809">
        <v>0.14416999999999999</v>
      </c>
      <c r="E651" s="809">
        <v>0.20491999999999999</v>
      </c>
      <c r="F651" s="809">
        <v>0.13403000000000001</v>
      </c>
      <c r="G651" s="809">
        <v>3.6209999999999999E-2</v>
      </c>
      <c r="H651" s="809">
        <v>9.7820000000000004E-2</v>
      </c>
    </row>
    <row r="652" spans="2:8">
      <c r="B652" s="807" t="s">
        <v>1028</v>
      </c>
      <c r="C652" s="809">
        <v>2.1999999999999999E-2</v>
      </c>
      <c r="D652" s="809">
        <v>0.14505999999999999</v>
      </c>
      <c r="E652" s="809">
        <v>0.20463000000000001</v>
      </c>
      <c r="F652" s="809">
        <v>0.13297</v>
      </c>
      <c r="G652" s="809">
        <v>3.6600000000000001E-2</v>
      </c>
      <c r="H652" s="809">
        <v>9.6369999999999997E-2</v>
      </c>
    </row>
    <row r="653" spans="2:8">
      <c r="B653" s="807" t="s">
        <v>1029</v>
      </c>
      <c r="C653" s="809">
        <v>2.162E-2</v>
      </c>
      <c r="D653" s="809">
        <v>0.15686</v>
      </c>
      <c r="E653" s="809">
        <v>0.20644999999999999</v>
      </c>
      <c r="F653" s="809">
        <v>0.13704</v>
      </c>
      <c r="G653" s="809">
        <v>3.6850000000000001E-2</v>
      </c>
      <c r="H653" s="809">
        <v>0.10019</v>
      </c>
    </row>
    <row r="654" spans="2:8">
      <c r="B654" s="807" t="s">
        <v>1030</v>
      </c>
      <c r="C654" s="809">
        <v>2.094E-2</v>
      </c>
      <c r="D654" s="809">
        <v>0.1608</v>
      </c>
      <c r="E654" s="809">
        <v>0.20502000000000001</v>
      </c>
      <c r="F654" s="809">
        <v>0.13492999999999999</v>
      </c>
      <c r="G654" s="809">
        <v>3.712E-2</v>
      </c>
      <c r="H654" s="809">
        <v>9.7809999999999994E-2</v>
      </c>
    </row>
    <row r="655" spans="2:8">
      <c r="B655" s="807" t="s">
        <v>1031</v>
      </c>
      <c r="C655" s="809">
        <v>2.1489999999999999E-2</v>
      </c>
      <c r="D655" s="809">
        <v>0.14867</v>
      </c>
      <c r="E655" s="809">
        <v>0.20422999999999999</v>
      </c>
      <c r="F655" s="809">
        <v>0.13253999999999999</v>
      </c>
      <c r="G655" s="809">
        <v>3.6249999999999998E-2</v>
      </c>
      <c r="H655" s="809">
        <v>9.6290000000000001E-2</v>
      </c>
    </row>
    <row r="656" spans="2:8">
      <c r="B656" s="807" t="s">
        <v>1032</v>
      </c>
      <c r="C656" s="809">
        <v>2.1940000000000001E-2</v>
      </c>
      <c r="D656" s="809">
        <v>0.14887</v>
      </c>
      <c r="E656" s="809">
        <v>0.20418</v>
      </c>
      <c r="F656" s="809">
        <v>0.13372000000000001</v>
      </c>
      <c r="G656" s="809">
        <v>3.7249999999999998E-2</v>
      </c>
      <c r="H656" s="809">
        <v>9.647E-2</v>
      </c>
    </row>
    <row r="657" spans="2:8">
      <c r="B657" s="807" t="s">
        <v>1033</v>
      </c>
      <c r="C657" s="809">
        <v>2.171E-2</v>
      </c>
      <c r="D657" s="809">
        <v>0.14976999999999999</v>
      </c>
      <c r="E657" s="809">
        <v>0.20394000000000001</v>
      </c>
      <c r="F657" s="809">
        <v>0.13366</v>
      </c>
      <c r="G657" s="809">
        <v>3.6749999999999998E-2</v>
      </c>
      <c r="H657" s="809">
        <v>9.6909999999999996E-2</v>
      </c>
    </row>
    <row r="658" spans="2:8">
      <c r="B658" s="807" t="s">
        <v>1034</v>
      </c>
      <c r="C658" s="809">
        <v>2.1129999999999999E-2</v>
      </c>
      <c r="D658" s="809">
        <v>0.14990999999999999</v>
      </c>
      <c r="E658" s="809">
        <v>0.20372000000000001</v>
      </c>
      <c r="F658" s="809">
        <v>0.13258</v>
      </c>
      <c r="G658" s="809">
        <v>3.7719999999999997E-2</v>
      </c>
      <c r="H658" s="809">
        <v>9.486E-2</v>
      </c>
    </row>
    <row r="659" spans="2:8">
      <c r="B659" s="807" t="s">
        <v>1035</v>
      </c>
      <c r="C659" s="809">
        <v>2.1260000000000001E-2</v>
      </c>
      <c r="D659" s="809">
        <v>0.14945</v>
      </c>
      <c r="E659" s="809">
        <v>0.20338000000000001</v>
      </c>
      <c r="F659" s="809">
        <v>0.1338</v>
      </c>
      <c r="G659" s="809">
        <v>3.7850000000000002E-2</v>
      </c>
      <c r="H659" s="809">
        <v>9.5949999999999994E-2</v>
      </c>
    </row>
    <row r="660" spans="2:8">
      <c r="B660" s="807" t="s">
        <v>1036</v>
      </c>
      <c r="C660" s="809">
        <v>2.086E-2</v>
      </c>
      <c r="D660" s="809">
        <v>0.15096000000000001</v>
      </c>
      <c r="E660" s="809">
        <v>0.20615</v>
      </c>
      <c r="F660" s="809">
        <v>0.13605999999999999</v>
      </c>
      <c r="G660" s="809">
        <v>3.7949999999999998E-2</v>
      </c>
      <c r="H660" s="809">
        <v>9.8110000000000003E-2</v>
      </c>
    </row>
    <row r="661" spans="2:8">
      <c r="B661" s="807" t="s">
        <v>1037</v>
      </c>
      <c r="C661" s="809">
        <v>2.077E-2</v>
      </c>
      <c r="D661" s="809">
        <v>0.14945</v>
      </c>
      <c r="E661" s="809">
        <v>0.20598</v>
      </c>
      <c r="F661" s="809">
        <v>0.13552</v>
      </c>
      <c r="G661" s="809">
        <v>3.7719999999999997E-2</v>
      </c>
      <c r="H661" s="809">
        <v>9.7799999999999998E-2</v>
      </c>
    </row>
    <row r="662" spans="2:8">
      <c r="B662" s="807" t="s">
        <v>1038</v>
      </c>
      <c r="C662" s="809">
        <v>2.0799999999999999E-2</v>
      </c>
      <c r="D662" s="809">
        <v>0.14907999999999999</v>
      </c>
      <c r="E662" s="809">
        <v>0.20576</v>
      </c>
      <c r="F662" s="809">
        <v>0.13550999999999999</v>
      </c>
      <c r="G662" s="809">
        <v>3.7690000000000001E-2</v>
      </c>
      <c r="H662" s="809">
        <v>9.7820000000000004E-2</v>
      </c>
    </row>
    <row r="663" spans="2:8">
      <c r="B663" s="807" t="s">
        <v>1039</v>
      </c>
      <c r="C663" s="809">
        <v>2.044E-2</v>
      </c>
      <c r="D663" s="809">
        <v>0.15021999999999999</v>
      </c>
      <c r="E663" s="809">
        <v>0.20554</v>
      </c>
      <c r="F663" s="809">
        <v>0.13502</v>
      </c>
      <c r="G663" s="809">
        <v>3.6850000000000001E-2</v>
      </c>
      <c r="H663" s="809">
        <v>9.8169999999999993E-2</v>
      </c>
    </row>
    <row r="664" spans="2:8">
      <c r="B664" s="807" t="s">
        <v>1040</v>
      </c>
      <c r="C664" s="809">
        <v>2.036E-2</v>
      </c>
      <c r="D664" s="809">
        <v>0.15082000000000001</v>
      </c>
      <c r="E664" s="809">
        <v>0.20560999999999999</v>
      </c>
      <c r="F664" s="809">
        <v>0.13488</v>
      </c>
      <c r="G664" s="809">
        <v>3.678E-2</v>
      </c>
      <c r="H664" s="809">
        <v>9.8100000000000007E-2</v>
      </c>
    </row>
    <row r="665" spans="2:8">
      <c r="B665" s="807" t="s">
        <v>1041</v>
      </c>
      <c r="C665" s="809">
        <v>1.9439999999999999E-2</v>
      </c>
      <c r="D665" s="809">
        <v>0.15271000000000001</v>
      </c>
      <c r="E665" s="809">
        <v>0.20530000000000001</v>
      </c>
      <c r="F665" s="809">
        <v>0.13346</v>
      </c>
      <c r="G665" s="809">
        <v>3.49E-2</v>
      </c>
      <c r="H665" s="809">
        <v>9.8559999999999995E-2</v>
      </c>
    </row>
    <row r="666" spans="2:8">
      <c r="B666" s="807" t="s">
        <v>1042</v>
      </c>
      <c r="C666" s="809">
        <v>1.9230000000000001E-2</v>
      </c>
      <c r="D666" s="809">
        <v>0.15210000000000001</v>
      </c>
      <c r="E666" s="809">
        <v>0.20560999999999999</v>
      </c>
      <c r="F666" s="809">
        <v>0.1318</v>
      </c>
      <c r="G666" s="809">
        <v>3.4750000000000003E-2</v>
      </c>
      <c r="H666" s="809">
        <v>9.7049999999999997E-2</v>
      </c>
    </row>
    <row r="667" spans="2:8">
      <c r="B667" s="807" t="s">
        <v>1043</v>
      </c>
      <c r="C667" s="809">
        <v>1.9230000000000001E-2</v>
      </c>
      <c r="D667" s="809">
        <v>0.14258999999999999</v>
      </c>
      <c r="E667" s="809">
        <v>0.20497000000000001</v>
      </c>
      <c r="F667" s="809">
        <v>0.12764</v>
      </c>
      <c r="G667" s="809">
        <v>3.4700000000000002E-2</v>
      </c>
      <c r="H667" s="809">
        <v>9.2939999999999995E-2</v>
      </c>
    </row>
    <row r="668" spans="2:8">
      <c r="B668" s="807" t="s">
        <v>1044</v>
      </c>
      <c r="C668" s="809">
        <v>1.9230000000000001E-2</v>
      </c>
      <c r="D668" s="809">
        <v>0.14305000000000001</v>
      </c>
      <c r="E668" s="809">
        <v>0.20469000000000001</v>
      </c>
      <c r="F668" s="809">
        <v>0.12744</v>
      </c>
      <c r="G668" s="809">
        <v>3.542E-2</v>
      </c>
      <c r="H668" s="809">
        <v>9.2020000000000005E-2</v>
      </c>
    </row>
    <row r="669" spans="2:8">
      <c r="B669" s="807" t="s">
        <v>1045</v>
      </c>
      <c r="C669" s="809">
        <v>1.856E-2</v>
      </c>
      <c r="D669" s="809">
        <v>0.14024</v>
      </c>
      <c r="E669" s="809">
        <v>0.20533000000000001</v>
      </c>
      <c r="F669" s="809">
        <v>0.12687000000000001</v>
      </c>
      <c r="G669" s="809">
        <v>3.4070000000000003E-2</v>
      </c>
      <c r="H669" s="809">
        <v>9.2799999999999994E-2</v>
      </c>
    </row>
    <row r="670" spans="2:8">
      <c r="B670" s="807" t="s">
        <v>1046</v>
      </c>
      <c r="C670" s="809">
        <v>1.864E-2</v>
      </c>
      <c r="D670" s="809">
        <v>0.13946</v>
      </c>
      <c r="E670" s="809">
        <v>0.20541000000000001</v>
      </c>
      <c r="F670" s="809">
        <v>0.12672</v>
      </c>
      <c r="G670" s="809">
        <v>3.4200000000000001E-2</v>
      </c>
      <c r="H670" s="809">
        <v>9.2520000000000005E-2</v>
      </c>
    </row>
    <row r="671" spans="2:8">
      <c r="B671" s="807" t="s">
        <v>1047</v>
      </c>
      <c r="C671" s="809">
        <v>1.8450000000000001E-2</v>
      </c>
      <c r="D671" s="809">
        <v>0.13877</v>
      </c>
      <c r="E671" s="809">
        <v>0.20523</v>
      </c>
      <c r="F671" s="809">
        <v>0.12603</v>
      </c>
      <c r="G671" s="809">
        <v>3.3300000000000003E-2</v>
      </c>
      <c r="H671" s="809">
        <v>9.2730000000000007E-2</v>
      </c>
    </row>
    <row r="672" spans="2:8">
      <c r="B672" s="807" t="s">
        <v>1048</v>
      </c>
      <c r="C672" s="809">
        <v>1.8780000000000002E-2</v>
      </c>
      <c r="D672" s="809">
        <v>0.13900000000000001</v>
      </c>
      <c r="E672" s="809">
        <v>0.20535</v>
      </c>
      <c r="F672" s="809">
        <v>0.12667</v>
      </c>
      <c r="G672" s="809">
        <v>3.2199999999999999E-2</v>
      </c>
      <c r="H672" s="809">
        <v>9.4469999999999998E-2</v>
      </c>
    </row>
    <row r="673" spans="2:8">
      <c r="B673" s="807" t="s">
        <v>1049</v>
      </c>
      <c r="C673" s="809">
        <v>1.8919999999999999E-2</v>
      </c>
      <c r="D673" s="809">
        <v>0.14385999999999999</v>
      </c>
      <c r="E673" s="809">
        <v>0.20613999999999999</v>
      </c>
      <c r="F673" s="809">
        <v>0.12784999999999999</v>
      </c>
      <c r="G673" s="809">
        <v>3.2169999999999997E-2</v>
      </c>
      <c r="H673" s="809">
        <v>9.5680000000000001E-2</v>
      </c>
    </row>
    <row r="674" spans="2:8">
      <c r="B674" s="807" t="s">
        <v>1050</v>
      </c>
      <c r="C674" s="809">
        <v>1.9120000000000002E-2</v>
      </c>
      <c r="D674" s="809">
        <v>0.1421</v>
      </c>
      <c r="E674" s="809">
        <v>0.20641000000000001</v>
      </c>
      <c r="F674" s="809">
        <v>0.12792000000000001</v>
      </c>
      <c r="G674" s="809">
        <v>3.2320000000000002E-2</v>
      </c>
      <c r="H674" s="809">
        <v>9.5600000000000004E-2</v>
      </c>
    </row>
    <row r="675" spans="2:8">
      <c r="B675" s="807" t="s">
        <v>1051</v>
      </c>
      <c r="C675" s="809">
        <v>1.9089999999999999E-2</v>
      </c>
      <c r="D675" s="809">
        <v>0.14168</v>
      </c>
      <c r="E675" s="809">
        <v>0.20644000000000001</v>
      </c>
      <c r="F675" s="809">
        <v>0.12773999999999999</v>
      </c>
      <c r="G675" s="809">
        <v>3.1809999999999998E-2</v>
      </c>
      <c r="H675" s="809">
        <v>9.5930000000000001E-2</v>
      </c>
    </row>
    <row r="676" spans="2:8">
      <c r="B676" s="807" t="s">
        <v>1052</v>
      </c>
      <c r="C676" s="809">
        <v>1.917E-2</v>
      </c>
      <c r="D676" s="809">
        <v>0.14130999999999999</v>
      </c>
      <c r="E676" s="809">
        <v>0.20569000000000001</v>
      </c>
      <c r="F676" s="809">
        <v>0.12773000000000001</v>
      </c>
      <c r="G676" s="809">
        <v>3.202E-2</v>
      </c>
      <c r="H676" s="809">
        <v>9.5710000000000003E-2</v>
      </c>
    </row>
    <row r="677" spans="2:8">
      <c r="B677" s="807" t="s">
        <v>1053</v>
      </c>
      <c r="C677" s="809">
        <v>1.8780000000000002E-2</v>
      </c>
      <c r="D677" s="809">
        <v>0.14501</v>
      </c>
      <c r="E677" s="809">
        <v>0.20535999999999999</v>
      </c>
      <c r="F677" s="809">
        <v>0.12839</v>
      </c>
      <c r="G677" s="809">
        <v>3.2620000000000003E-2</v>
      </c>
      <c r="H677" s="809">
        <v>9.5769999999999994E-2</v>
      </c>
    </row>
    <row r="678" spans="2:8">
      <c r="B678" s="807" t="s">
        <v>1054</v>
      </c>
      <c r="C678" s="809">
        <v>1.8839999999999999E-2</v>
      </c>
      <c r="D678" s="809">
        <v>0.14593999999999999</v>
      </c>
      <c r="E678" s="809">
        <v>0.20366000000000001</v>
      </c>
      <c r="F678" s="809">
        <v>0.12884999999999999</v>
      </c>
      <c r="G678" s="809">
        <v>3.2399999999999998E-2</v>
      </c>
      <c r="H678" s="809">
        <v>9.6449999999999994E-2</v>
      </c>
    </row>
    <row r="679" spans="2:8">
      <c r="B679" s="807" t="s">
        <v>1055</v>
      </c>
      <c r="C679" s="809">
        <v>1.9210000000000001E-2</v>
      </c>
      <c r="D679" s="809">
        <v>0.14507999999999999</v>
      </c>
      <c r="E679" s="809">
        <v>0.20355000000000001</v>
      </c>
      <c r="F679" s="809">
        <v>0.12928999999999999</v>
      </c>
      <c r="G679" s="809">
        <v>3.3070000000000002E-2</v>
      </c>
      <c r="H679" s="809">
        <v>9.622E-2</v>
      </c>
    </row>
    <row r="680" spans="2:8">
      <c r="B680" s="807" t="s">
        <v>1056</v>
      </c>
      <c r="C680" s="809">
        <v>1.8960000000000001E-2</v>
      </c>
      <c r="D680" s="809">
        <v>0.14666000000000001</v>
      </c>
      <c r="E680" s="809">
        <v>0.20354</v>
      </c>
      <c r="F680" s="809">
        <v>0.12939000000000001</v>
      </c>
      <c r="G680" s="809">
        <v>3.3149999999999999E-2</v>
      </c>
      <c r="H680" s="809">
        <v>9.6240000000000006E-2</v>
      </c>
    </row>
    <row r="681" spans="2:8">
      <c r="B681" s="807" t="s">
        <v>1057</v>
      </c>
      <c r="C681" s="809">
        <v>1.9040000000000001E-2</v>
      </c>
      <c r="D681" s="809">
        <v>0.14638999999999999</v>
      </c>
      <c r="E681" s="809">
        <v>0.20388000000000001</v>
      </c>
      <c r="F681" s="809">
        <v>0.12967000000000001</v>
      </c>
      <c r="G681" s="809">
        <v>3.2800000000000003E-2</v>
      </c>
      <c r="H681" s="809">
        <v>9.6869999999999998E-2</v>
      </c>
    </row>
    <row r="682" spans="2:8">
      <c r="B682" s="807" t="s">
        <v>1058</v>
      </c>
      <c r="C682" s="809">
        <v>1.9210000000000001E-2</v>
      </c>
      <c r="D682" s="809">
        <v>0.14384</v>
      </c>
      <c r="E682" s="809">
        <v>0.20388000000000001</v>
      </c>
      <c r="F682" s="809">
        <v>0.12892000000000001</v>
      </c>
      <c r="G682" s="809">
        <v>3.2669999999999998E-2</v>
      </c>
      <c r="H682" s="809">
        <v>9.6250000000000002E-2</v>
      </c>
    </row>
    <row r="683" spans="2:8">
      <c r="B683" s="807" t="s">
        <v>1059</v>
      </c>
      <c r="C683" s="809">
        <v>1.9109999999999999E-2</v>
      </c>
      <c r="D683" s="809">
        <v>0.14990999999999999</v>
      </c>
      <c r="E683" s="809">
        <v>0.20927999999999999</v>
      </c>
      <c r="F683" s="809">
        <v>0.1323</v>
      </c>
      <c r="G683" s="809">
        <v>3.2300000000000002E-2</v>
      </c>
      <c r="H683" s="809">
        <v>0.1</v>
      </c>
    </row>
    <row r="684" spans="2:8">
      <c r="B684" s="807" t="s">
        <v>1060</v>
      </c>
      <c r="C684" s="809">
        <v>1.9550000000000001E-2</v>
      </c>
      <c r="D684" s="809">
        <v>0.14942</v>
      </c>
      <c r="E684" s="809">
        <v>0.2089</v>
      </c>
      <c r="F684" s="809">
        <v>0.13264000000000001</v>
      </c>
      <c r="G684" s="809">
        <v>3.175E-2</v>
      </c>
      <c r="H684" s="809">
        <v>0.10088999999999999</v>
      </c>
    </row>
    <row r="685" spans="2:8">
      <c r="B685" s="807" t="s">
        <v>1061</v>
      </c>
      <c r="C685" s="809">
        <v>1.9089999999999999E-2</v>
      </c>
      <c r="D685" s="809">
        <v>0.14605000000000001</v>
      </c>
      <c r="E685" s="809">
        <v>0.20812</v>
      </c>
      <c r="F685" s="809">
        <v>0.12953999999999999</v>
      </c>
      <c r="G685" s="809">
        <v>3.2599999999999997E-2</v>
      </c>
      <c r="H685" s="809">
        <v>9.6939999999999998E-2</v>
      </c>
    </row>
    <row r="686" spans="2:8">
      <c r="B686" s="807" t="s">
        <v>1062</v>
      </c>
      <c r="C686" s="809">
        <v>1.9029999999999998E-2</v>
      </c>
      <c r="D686" s="809">
        <v>0.14638999999999999</v>
      </c>
      <c r="E686" s="809">
        <v>0.20799999999999999</v>
      </c>
      <c r="F686" s="809">
        <v>0.12956999999999999</v>
      </c>
      <c r="G686" s="809">
        <v>3.4099999999999998E-2</v>
      </c>
      <c r="H686" s="809">
        <v>9.5469999999999999E-2</v>
      </c>
    </row>
    <row r="687" spans="2:8">
      <c r="B687" s="807" t="s">
        <v>1063</v>
      </c>
      <c r="C687" s="809">
        <v>1.873E-2</v>
      </c>
      <c r="D687" s="809">
        <v>0.14496999999999999</v>
      </c>
      <c r="E687" s="809">
        <v>0.20932000000000001</v>
      </c>
      <c r="F687" s="809">
        <v>0.12938</v>
      </c>
      <c r="G687" s="809">
        <v>3.4200000000000001E-2</v>
      </c>
      <c r="H687" s="809">
        <v>9.5180000000000001E-2</v>
      </c>
    </row>
    <row r="688" spans="2:8">
      <c r="B688" s="807" t="s">
        <v>1064</v>
      </c>
      <c r="C688" s="809">
        <v>1.857E-2</v>
      </c>
      <c r="D688" s="809">
        <v>0.15043999999999999</v>
      </c>
      <c r="E688" s="809">
        <v>0.21110999999999999</v>
      </c>
      <c r="F688" s="809">
        <v>0.13153999999999999</v>
      </c>
      <c r="G688" s="809">
        <v>3.4200000000000001E-2</v>
      </c>
      <c r="H688" s="809">
        <v>9.7339999999999996E-2</v>
      </c>
    </row>
    <row r="689" spans="2:8">
      <c r="B689" s="807" t="s">
        <v>1065</v>
      </c>
      <c r="C689" s="809">
        <v>1.821E-2</v>
      </c>
      <c r="D689" s="809">
        <v>0.15037</v>
      </c>
      <c r="E689" s="809">
        <v>0.21103</v>
      </c>
      <c r="F689" s="809">
        <v>0.13167999999999999</v>
      </c>
      <c r="G689" s="809">
        <v>3.4279999999999998E-2</v>
      </c>
      <c r="H689" s="809">
        <v>9.74E-2</v>
      </c>
    </row>
    <row r="690" spans="2:8">
      <c r="B690" s="807" t="s">
        <v>1066</v>
      </c>
      <c r="C690" s="809">
        <v>1.8190000000000001E-2</v>
      </c>
      <c r="D690" s="809">
        <v>0.16644</v>
      </c>
      <c r="E690" s="809">
        <v>0.21123</v>
      </c>
      <c r="F690" s="809">
        <v>0.13811000000000001</v>
      </c>
      <c r="G690" s="809">
        <v>3.4070000000000003E-2</v>
      </c>
      <c r="H690" s="809">
        <v>0.10403999999999999</v>
      </c>
    </row>
    <row r="691" spans="2:8">
      <c r="B691" s="807" t="s">
        <v>1067</v>
      </c>
      <c r="C691" s="809">
        <v>1.8149999999999999E-2</v>
      </c>
      <c r="D691" s="809">
        <v>0.16495000000000001</v>
      </c>
      <c r="E691" s="809">
        <v>0.21123</v>
      </c>
      <c r="F691" s="809">
        <v>0.13772000000000001</v>
      </c>
      <c r="G691" s="809">
        <v>3.3910000000000003E-2</v>
      </c>
      <c r="H691" s="809">
        <v>0.10381</v>
      </c>
    </row>
    <row r="692" spans="2:8">
      <c r="B692" s="807" t="s">
        <v>1068</v>
      </c>
      <c r="C692" s="809">
        <v>1.822E-2</v>
      </c>
      <c r="D692" s="809">
        <v>0.16449</v>
      </c>
      <c r="E692" s="809">
        <v>0.21412999999999999</v>
      </c>
      <c r="F692" s="809">
        <v>0.13669999999999999</v>
      </c>
      <c r="G692" s="809">
        <v>3.2349999999999997E-2</v>
      </c>
      <c r="H692" s="809">
        <v>0.10435</v>
      </c>
    </row>
    <row r="693" spans="2:8">
      <c r="B693" s="807" t="s">
        <v>1069</v>
      </c>
      <c r="C693" s="809">
        <v>1.8360000000000001E-2</v>
      </c>
      <c r="D693" s="809">
        <v>0.15084</v>
      </c>
      <c r="E693" s="809">
        <v>0.21409</v>
      </c>
      <c r="F693" s="809">
        <v>0.13685</v>
      </c>
      <c r="G693" s="809">
        <v>3.1600000000000003E-2</v>
      </c>
      <c r="H693" s="809">
        <v>0.10525</v>
      </c>
    </row>
    <row r="694" spans="2:8">
      <c r="B694" s="807" t="s">
        <v>1070</v>
      </c>
      <c r="C694" s="809">
        <v>1.8599999999999998E-2</v>
      </c>
      <c r="D694" s="809">
        <v>0.16173999999999999</v>
      </c>
      <c r="E694" s="809">
        <v>0.21382000000000001</v>
      </c>
      <c r="F694" s="809">
        <v>0.14107</v>
      </c>
      <c r="G694" s="809">
        <v>3.1870000000000002E-2</v>
      </c>
      <c r="H694" s="809">
        <v>0.10920000000000001</v>
      </c>
    </row>
    <row r="695" spans="2:8">
      <c r="B695" s="807" t="s">
        <v>1071</v>
      </c>
      <c r="C695" s="809">
        <v>1.8960000000000001E-2</v>
      </c>
      <c r="D695" s="809">
        <v>0.15482000000000001</v>
      </c>
      <c r="E695" s="809">
        <v>0.21396999999999999</v>
      </c>
      <c r="F695" s="809">
        <v>0.13894000000000001</v>
      </c>
      <c r="G695" s="809">
        <v>3.1800000000000002E-2</v>
      </c>
      <c r="H695" s="809">
        <v>0.10714</v>
      </c>
    </row>
    <row r="696" spans="2:8">
      <c r="B696" s="807" t="s">
        <v>1072</v>
      </c>
      <c r="C696" s="809">
        <v>1.9040000000000001E-2</v>
      </c>
      <c r="D696" s="809">
        <v>0.15346000000000001</v>
      </c>
      <c r="E696" s="809">
        <v>0.21484</v>
      </c>
      <c r="F696" s="809">
        <v>0.13835</v>
      </c>
      <c r="G696" s="809">
        <v>3.177E-2</v>
      </c>
      <c r="H696" s="809">
        <v>0.10657999999999999</v>
      </c>
    </row>
    <row r="697" spans="2:8">
      <c r="B697" s="807" t="s">
        <v>1073</v>
      </c>
      <c r="C697" s="809">
        <v>1.8689999999999998E-2</v>
      </c>
      <c r="D697" s="809">
        <v>0.15225</v>
      </c>
      <c r="E697" s="809">
        <v>0.21709000000000001</v>
      </c>
      <c r="F697" s="809">
        <v>0.13617000000000001</v>
      </c>
      <c r="G697" s="809">
        <v>3.3050000000000003E-2</v>
      </c>
      <c r="H697" s="809">
        <v>0.10312</v>
      </c>
    </row>
    <row r="698" spans="2:8">
      <c r="B698" s="807" t="s">
        <v>1074</v>
      </c>
      <c r="C698" s="809">
        <v>1.856E-2</v>
      </c>
      <c r="D698" s="809">
        <v>0.14265</v>
      </c>
      <c r="E698" s="809">
        <v>0.21708</v>
      </c>
      <c r="F698" s="809">
        <v>0.13222999999999999</v>
      </c>
      <c r="G698" s="809">
        <v>3.3099999999999997E-2</v>
      </c>
      <c r="H698" s="809">
        <v>9.9129999999999996E-2</v>
      </c>
    </row>
    <row r="699" spans="2:8">
      <c r="B699" s="807" t="s">
        <v>1075</v>
      </c>
      <c r="C699" s="809">
        <v>1.8620000000000001E-2</v>
      </c>
      <c r="D699" s="809">
        <v>0.14266000000000001</v>
      </c>
      <c r="E699" s="809">
        <v>0.21740999999999999</v>
      </c>
      <c r="F699" s="809">
        <v>0.13228999999999999</v>
      </c>
      <c r="G699" s="809">
        <v>3.3050000000000003E-2</v>
      </c>
      <c r="H699" s="809">
        <v>9.9239999999999995E-2</v>
      </c>
    </row>
    <row r="700" spans="2:8">
      <c r="B700" s="807" t="s">
        <v>1076</v>
      </c>
      <c r="C700" s="809">
        <v>1.8599999999999998E-2</v>
      </c>
      <c r="D700" s="809">
        <v>0.14313000000000001</v>
      </c>
      <c r="E700" s="809">
        <v>0.21773000000000001</v>
      </c>
      <c r="F700" s="809">
        <v>0.13242999999999999</v>
      </c>
      <c r="G700" s="809">
        <v>3.3250000000000002E-2</v>
      </c>
      <c r="H700" s="809">
        <v>9.9180000000000004E-2</v>
      </c>
    </row>
    <row r="701" spans="2:8">
      <c r="B701" s="807" t="s">
        <v>1077</v>
      </c>
      <c r="C701" s="809">
        <v>1.9470000000000001E-2</v>
      </c>
      <c r="D701" s="809">
        <v>0.14310999999999999</v>
      </c>
      <c r="E701" s="809">
        <v>0.21776000000000001</v>
      </c>
      <c r="F701" s="809">
        <v>0.13272999999999999</v>
      </c>
      <c r="G701" s="809">
        <v>3.3529999999999997E-2</v>
      </c>
      <c r="H701" s="809">
        <v>9.9199999999999997E-2</v>
      </c>
    </row>
    <row r="702" spans="2:8">
      <c r="B702" s="807" t="s">
        <v>1078</v>
      </c>
      <c r="C702" s="809">
        <v>1.9390000000000001E-2</v>
      </c>
      <c r="D702" s="809">
        <v>0.14974999999999999</v>
      </c>
      <c r="E702" s="809">
        <v>0.21789</v>
      </c>
      <c r="F702" s="809">
        <v>0.13098000000000001</v>
      </c>
      <c r="G702" s="809">
        <v>3.32E-2</v>
      </c>
      <c r="H702" s="809">
        <v>9.7780000000000006E-2</v>
      </c>
    </row>
    <row r="703" spans="2:8">
      <c r="B703" s="807" t="s">
        <v>1079</v>
      </c>
      <c r="C703" s="809">
        <v>1.9220000000000001E-2</v>
      </c>
      <c r="D703" s="809">
        <v>0.15373000000000001</v>
      </c>
      <c r="E703" s="809">
        <v>0.21829999999999999</v>
      </c>
      <c r="F703" s="809">
        <v>0.13203999999999999</v>
      </c>
      <c r="G703" s="809">
        <v>3.2070000000000001E-2</v>
      </c>
      <c r="H703" s="809">
        <v>9.9970000000000003E-2</v>
      </c>
    </row>
    <row r="704" spans="2:8">
      <c r="B704" s="807" t="s">
        <v>1080</v>
      </c>
      <c r="C704" s="809">
        <v>1.9179999999999999E-2</v>
      </c>
      <c r="D704" s="809">
        <v>0.14929000000000001</v>
      </c>
      <c r="E704" s="809">
        <v>0.21811</v>
      </c>
      <c r="F704" s="809">
        <v>0.13034999999999999</v>
      </c>
      <c r="G704" s="809">
        <v>3.3020000000000001E-2</v>
      </c>
      <c r="H704" s="809">
        <v>9.733E-2</v>
      </c>
    </row>
    <row r="705" spans="2:8">
      <c r="B705" s="807" t="s">
        <v>1081</v>
      </c>
      <c r="C705" s="809">
        <v>1.967E-2</v>
      </c>
      <c r="D705" s="809">
        <v>0.14932999999999999</v>
      </c>
      <c r="E705" s="809">
        <v>0.21734000000000001</v>
      </c>
      <c r="F705" s="809">
        <v>0.13099</v>
      </c>
      <c r="G705" s="809">
        <v>3.3099999999999997E-2</v>
      </c>
      <c r="H705" s="809">
        <v>9.7890000000000005E-2</v>
      </c>
    </row>
    <row r="706" spans="2:8">
      <c r="B706" s="807" t="s">
        <v>1082</v>
      </c>
      <c r="C706" s="809">
        <v>1.9460000000000002E-2</v>
      </c>
      <c r="D706" s="809">
        <v>0.15323999999999999</v>
      </c>
      <c r="E706" s="809">
        <v>0.21698000000000001</v>
      </c>
      <c r="F706" s="809">
        <v>0.13155</v>
      </c>
      <c r="G706" s="809">
        <v>3.32E-2</v>
      </c>
      <c r="H706" s="809">
        <v>9.8350000000000007E-2</v>
      </c>
    </row>
    <row r="707" spans="2:8">
      <c r="B707" s="807" t="s">
        <v>1083</v>
      </c>
      <c r="C707" s="809">
        <v>1.9570000000000001E-2</v>
      </c>
      <c r="D707" s="809">
        <v>0.14141000000000001</v>
      </c>
      <c r="E707" s="809">
        <v>0.21634</v>
      </c>
      <c r="F707" s="809">
        <v>0.12847</v>
      </c>
      <c r="G707" s="809">
        <v>3.1809999999999998E-2</v>
      </c>
      <c r="H707" s="809">
        <v>9.6659999999999996E-2</v>
      </c>
    </row>
    <row r="708" spans="2:8">
      <c r="B708" s="807" t="s">
        <v>1084</v>
      </c>
      <c r="C708" s="809">
        <v>1.9619999999999999E-2</v>
      </c>
      <c r="D708" s="809">
        <v>0.14105000000000001</v>
      </c>
      <c r="E708" s="809">
        <v>0.21656</v>
      </c>
      <c r="F708" s="809">
        <v>0.129</v>
      </c>
      <c r="G708" s="809">
        <v>3.107E-2</v>
      </c>
      <c r="H708" s="809">
        <v>9.7930000000000003E-2</v>
      </c>
    </row>
    <row r="709" spans="2:8">
      <c r="B709" s="807" t="s">
        <v>1085</v>
      </c>
      <c r="C709" s="809">
        <v>1.9230000000000001E-2</v>
      </c>
      <c r="D709" s="809">
        <v>0.14280999999999999</v>
      </c>
      <c r="E709" s="809">
        <v>0.21572</v>
      </c>
      <c r="F709" s="809">
        <v>0.12956000000000001</v>
      </c>
      <c r="G709" s="809">
        <v>3.1019999999999999E-2</v>
      </c>
      <c r="H709" s="809">
        <v>9.8540000000000003E-2</v>
      </c>
    </row>
    <row r="710" spans="2:8">
      <c r="B710" s="807" t="s">
        <v>1086</v>
      </c>
      <c r="C710" s="809">
        <v>1.9040000000000001E-2</v>
      </c>
      <c r="D710" s="809">
        <v>0.14293</v>
      </c>
      <c r="E710" s="809">
        <v>0.21573000000000001</v>
      </c>
      <c r="F710" s="809">
        <v>0.12884000000000001</v>
      </c>
      <c r="G710" s="809">
        <v>3.075E-2</v>
      </c>
      <c r="H710" s="809">
        <v>9.8089999999999997E-2</v>
      </c>
    </row>
    <row r="711" spans="2:8">
      <c r="B711" s="807" t="s">
        <v>1087</v>
      </c>
      <c r="C711" s="809">
        <v>1.9130000000000001E-2</v>
      </c>
      <c r="D711" s="809">
        <v>0.13868</v>
      </c>
      <c r="E711" s="809">
        <v>0.21562999999999999</v>
      </c>
      <c r="F711" s="809">
        <v>0.12703</v>
      </c>
      <c r="G711" s="809">
        <v>3.0370000000000001E-2</v>
      </c>
      <c r="H711" s="809">
        <v>9.6659999999999996E-2</v>
      </c>
    </row>
    <row r="712" spans="2:8">
      <c r="B712" s="807" t="s">
        <v>1088</v>
      </c>
      <c r="C712" s="809">
        <v>1.9400000000000001E-2</v>
      </c>
      <c r="D712" s="809">
        <v>0.13711000000000001</v>
      </c>
      <c r="E712" s="809">
        <v>0.21590000000000001</v>
      </c>
      <c r="F712" s="809">
        <v>0.12609999999999999</v>
      </c>
      <c r="G712" s="809">
        <v>3.005E-2</v>
      </c>
      <c r="H712" s="809">
        <v>9.6049999999999996E-2</v>
      </c>
    </row>
    <row r="713" spans="2:8">
      <c r="B713" s="807" t="s">
        <v>1089</v>
      </c>
      <c r="C713" s="809">
        <v>1.9279999999999999E-2</v>
      </c>
      <c r="D713" s="809">
        <v>0.13614000000000001</v>
      </c>
      <c r="E713" s="809">
        <v>0.21556</v>
      </c>
      <c r="F713" s="809">
        <v>0.12554999999999999</v>
      </c>
      <c r="G713" s="809">
        <v>2.9649999999999999E-2</v>
      </c>
      <c r="H713" s="809">
        <v>9.5899999999999999E-2</v>
      </c>
    </row>
    <row r="714" spans="2:8">
      <c r="B714" s="807" t="s">
        <v>1090</v>
      </c>
      <c r="C714" s="809">
        <v>1.9349999999999999E-2</v>
      </c>
      <c r="D714" s="809">
        <v>0.13689000000000001</v>
      </c>
      <c r="E714" s="809">
        <v>0.21553</v>
      </c>
      <c r="F714" s="809">
        <v>0.12642999999999999</v>
      </c>
      <c r="G714" s="809">
        <v>2.8850000000000001E-2</v>
      </c>
      <c r="H714" s="809">
        <v>9.758E-2</v>
      </c>
    </row>
    <row r="715" spans="2:8">
      <c r="B715" s="807" t="s">
        <v>1091</v>
      </c>
      <c r="C715" s="809">
        <v>1.9460000000000002E-2</v>
      </c>
      <c r="D715" s="809">
        <v>0.13839000000000001</v>
      </c>
      <c r="E715" s="809">
        <v>0.21597</v>
      </c>
      <c r="F715" s="809">
        <v>0.12837000000000001</v>
      </c>
      <c r="G715" s="809">
        <v>2.9499999999999998E-2</v>
      </c>
      <c r="H715" s="809">
        <v>9.887E-2</v>
      </c>
    </row>
    <row r="716" spans="2:8">
      <c r="B716" s="807" t="s">
        <v>1092</v>
      </c>
      <c r="C716" s="809">
        <v>1.9609999999999999E-2</v>
      </c>
      <c r="D716" s="809">
        <v>0.13924</v>
      </c>
      <c r="E716" s="809">
        <v>0.21606</v>
      </c>
      <c r="F716" s="809">
        <v>0.12839</v>
      </c>
      <c r="G716" s="809">
        <v>3.04E-2</v>
      </c>
      <c r="H716" s="809">
        <v>9.7989999999999994E-2</v>
      </c>
    </row>
    <row r="717" spans="2:8">
      <c r="B717" s="807" t="s">
        <v>1093</v>
      </c>
      <c r="C717" s="809">
        <v>1.9380000000000001E-2</v>
      </c>
      <c r="D717" s="809">
        <v>0.13729</v>
      </c>
      <c r="E717" s="809">
        <v>0.21365000000000001</v>
      </c>
      <c r="F717" s="809">
        <v>0.12531999999999999</v>
      </c>
      <c r="G717" s="809">
        <v>2.877E-2</v>
      </c>
      <c r="H717" s="809">
        <v>9.6549999999999997E-2</v>
      </c>
    </row>
    <row r="718" spans="2:8">
      <c r="B718" s="807" t="s">
        <v>1094</v>
      </c>
      <c r="C718" s="809">
        <v>1.9380000000000001E-2</v>
      </c>
      <c r="D718" s="809">
        <v>0.13616</v>
      </c>
      <c r="E718" s="809">
        <v>0.2135</v>
      </c>
      <c r="F718" s="809">
        <v>0.12486999999999999</v>
      </c>
      <c r="G718" s="809">
        <v>2.86E-2</v>
      </c>
      <c r="H718" s="809">
        <v>9.6269999999999994E-2</v>
      </c>
    </row>
    <row r="719" spans="2:8">
      <c r="B719" s="807" t="s">
        <v>1095</v>
      </c>
      <c r="C719" s="809">
        <v>1.933E-2</v>
      </c>
      <c r="D719" s="809">
        <v>0.13561000000000001</v>
      </c>
      <c r="E719" s="809">
        <v>0.21353</v>
      </c>
      <c r="F719" s="809">
        <v>0.12357</v>
      </c>
      <c r="G719" s="809">
        <v>2.809E-2</v>
      </c>
      <c r="H719" s="809">
        <v>9.5479999999999995E-2</v>
      </c>
    </row>
    <row r="720" spans="2:8">
      <c r="B720" s="807" t="s">
        <v>1096</v>
      </c>
      <c r="C720" s="809">
        <v>1.951E-2</v>
      </c>
      <c r="D720" s="809">
        <v>0.13642000000000001</v>
      </c>
      <c r="E720" s="809">
        <v>0.21354000000000001</v>
      </c>
      <c r="F720" s="809">
        <v>0.12454</v>
      </c>
      <c r="G720" s="809">
        <v>2.827E-2</v>
      </c>
      <c r="H720" s="809">
        <v>9.6269999999999994E-2</v>
      </c>
    </row>
    <row r="721" spans="2:8">
      <c r="B721" s="807" t="s">
        <v>1097</v>
      </c>
      <c r="C721" s="809">
        <v>1.9699999999999999E-2</v>
      </c>
      <c r="D721" s="809">
        <v>0.13743</v>
      </c>
      <c r="E721" s="809">
        <v>0.21364</v>
      </c>
      <c r="F721" s="809">
        <v>0.12570999999999999</v>
      </c>
      <c r="G721" s="809">
        <v>2.7380000000000002E-2</v>
      </c>
      <c r="H721" s="809">
        <v>9.8330000000000001E-2</v>
      </c>
    </row>
    <row r="722" spans="2:8">
      <c r="B722" s="807" t="s">
        <v>1098</v>
      </c>
      <c r="C722" s="809">
        <v>1.9279999999999999E-2</v>
      </c>
      <c r="D722" s="809">
        <v>0.13592000000000001</v>
      </c>
      <c r="E722" s="809">
        <v>0.21179999999999999</v>
      </c>
      <c r="F722" s="809">
        <v>0.12651999999999999</v>
      </c>
      <c r="G722" s="809">
        <v>2.7310000000000001E-2</v>
      </c>
      <c r="H722" s="809">
        <v>9.9210000000000007E-2</v>
      </c>
    </row>
    <row r="723" spans="2:8">
      <c r="B723" s="807" t="s">
        <v>1099</v>
      </c>
      <c r="C723" s="809">
        <v>1.9359999999999999E-2</v>
      </c>
      <c r="D723" s="809">
        <v>0.13622999999999999</v>
      </c>
      <c r="E723" s="809">
        <v>0.21153</v>
      </c>
      <c r="F723" s="809">
        <v>0.12705</v>
      </c>
      <c r="G723" s="809">
        <v>2.7019999999999999E-2</v>
      </c>
      <c r="H723" s="809">
        <v>0.10002999999999999</v>
      </c>
    </row>
    <row r="724" spans="2:8">
      <c r="B724" s="807" t="s">
        <v>1100</v>
      </c>
      <c r="C724" s="809">
        <v>1.9640000000000001E-2</v>
      </c>
      <c r="D724" s="809">
        <v>0.13866999999999999</v>
      </c>
      <c r="E724" s="809">
        <v>0.21149999999999999</v>
      </c>
      <c r="F724" s="809">
        <v>0.12673000000000001</v>
      </c>
      <c r="G724" s="809">
        <v>2.775E-2</v>
      </c>
      <c r="H724" s="809">
        <v>9.8979999999999999E-2</v>
      </c>
    </row>
    <row r="725" spans="2:8">
      <c r="B725" s="807" t="s">
        <v>1101</v>
      </c>
      <c r="C725" s="809">
        <v>1.9980000000000001E-2</v>
      </c>
      <c r="D725" s="809">
        <v>0.13875999999999999</v>
      </c>
      <c r="E725" s="809">
        <v>0.21156</v>
      </c>
      <c r="F725" s="809">
        <v>0.12755</v>
      </c>
      <c r="G725" s="809">
        <v>2.7449999999999999E-2</v>
      </c>
      <c r="H725" s="809">
        <v>0.10009999999999999</v>
      </c>
    </row>
    <row r="726" spans="2:8">
      <c r="B726" s="807" t="s">
        <v>1102</v>
      </c>
      <c r="C726" s="809">
        <v>1.976E-2</v>
      </c>
      <c r="D726" s="809">
        <v>0.13613</v>
      </c>
      <c r="E726" s="809">
        <v>0.21135000000000001</v>
      </c>
      <c r="F726" s="809">
        <v>0.12812999999999999</v>
      </c>
      <c r="G726" s="809">
        <v>2.7400000000000001E-2</v>
      </c>
      <c r="H726" s="809">
        <v>0.10073</v>
      </c>
    </row>
    <row r="727" spans="2:8">
      <c r="B727" s="807" t="s">
        <v>1103</v>
      </c>
      <c r="C727" s="809">
        <v>1.968E-2</v>
      </c>
      <c r="D727" s="809">
        <v>0.16807</v>
      </c>
      <c r="E727" s="809">
        <v>0.20984</v>
      </c>
      <c r="F727" s="809">
        <v>0.1406</v>
      </c>
      <c r="G727" s="809">
        <v>2.6950000000000002E-2</v>
      </c>
      <c r="H727" s="809">
        <v>0.11365</v>
      </c>
    </row>
    <row r="728" spans="2:8">
      <c r="B728" s="807" t="s">
        <v>1104</v>
      </c>
      <c r="C728" s="809">
        <v>1.9560000000000001E-2</v>
      </c>
      <c r="D728" s="809">
        <v>0.17069999999999999</v>
      </c>
      <c r="E728" s="809">
        <v>0.21004</v>
      </c>
      <c r="F728" s="809">
        <v>0.14166999999999999</v>
      </c>
      <c r="G728" s="809">
        <v>2.7210000000000002E-2</v>
      </c>
      <c r="H728" s="809">
        <v>0.11446000000000001</v>
      </c>
    </row>
    <row r="729" spans="2:8">
      <c r="B729" s="807" t="s">
        <v>1105</v>
      </c>
      <c r="C729" s="809">
        <v>1.9910000000000001E-2</v>
      </c>
      <c r="D729" s="809">
        <v>0.17885000000000001</v>
      </c>
      <c r="E729" s="809">
        <v>0.21023</v>
      </c>
      <c r="F729" s="809">
        <v>0.14521000000000001</v>
      </c>
      <c r="G729" s="809">
        <v>2.717E-2</v>
      </c>
      <c r="H729" s="809">
        <v>0.11804000000000001</v>
      </c>
    </row>
    <row r="730" spans="2:8">
      <c r="B730" s="807" t="s">
        <v>1106</v>
      </c>
      <c r="C730" s="809">
        <v>1.959E-2</v>
      </c>
      <c r="D730" s="809">
        <v>0.17977000000000001</v>
      </c>
      <c r="E730" s="809">
        <v>0.21190999999999999</v>
      </c>
      <c r="F730" s="809">
        <v>0.14515</v>
      </c>
      <c r="G730" s="809">
        <v>2.7019999999999999E-2</v>
      </c>
      <c r="H730" s="809">
        <v>0.11813</v>
      </c>
    </row>
    <row r="731" spans="2:8">
      <c r="B731" s="807" t="s">
        <v>1107</v>
      </c>
      <c r="C731" s="809">
        <v>1.917E-2</v>
      </c>
      <c r="D731" s="809">
        <v>0.18465999999999999</v>
      </c>
      <c r="E731" s="809">
        <v>0.21501999999999999</v>
      </c>
      <c r="F731" s="809">
        <v>0.14710999999999999</v>
      </c>
      <c r="G731" s="809">
        <v>2.647E-2</v>
      </c>
      <c r="H731" s="809">
        <v>0.12064</v>
      </c>
    </row>
    <row r="732" spans="2:8">
      <c r="B732" s="807" t="s">
        <v>1108</v>
      </c>
      <c r="C732" s="809">
        <v>1.899E-2</v>
      </c>
      <c r="D732" s="809">
        <v>0.18590999999999999</v>
      </c>
      <c r="E732" s="809">
        <v>0.21534</v>
      </c>
      <c r="F732" s="809">
        <v>0.14685000000000001</v>
      </c>
      <c r="G732" s="809">
        <v>2.6769999999999999E-2</v>
      </c>
      <c r="H732" s="809">
        <v>0.12008000000000001</v>
      </c>
    </row>
    <row r="733" spans="2:8">
      <c r="B733" s="807" t="s">
        <v>1109</v>
      </c>
      <c r="C733" s="809">
        <v>1.9300000000000001E-2</v>
      </c>
      <c r="D733" s="809">
        <v>0.18672</v>
      </c>
      <c r="E733" s="809">
        <v>0.21518999999999999</v>
      </c>
      <c r="F733" s="809">
        <v>0.14907999999999999</v>
      </c>
      <c r="G733" s="809">
        <v>2.6120000000000001E-2</v>
      </c>
      <c r="H733" s="809">
        <v>0.12296</v>
      </c>
    </row>
    <row r="734" spans="2:8">
      <c r="B734" s="807" t="s">
        <v>1110</v>
      </c>
      <c r="C734" s="809">
        <v>1.9390000000000001E-2</v>
      </c>
      <c r="D734" s="809">
        <v>0.18534</v>
      </c>
      <c r="E734" s="809">
        <v>0.21573000000000001</v>
      </c>
      <c r="F734" s="809">
        <v>0.15017</v>
      </c>
      <c r="G734" s="809">
        <v>2.6849999999999999E-2</v>
      </c>
      <c r="H734" s="809">
        <v>0.12332</v>
      </c>
    </row>
    <row r="735" spans="2:8">
      <c r="B735" s="807" t="s">
        <v>1111</v>
      </c>
      <c r="C735" s="809">
        <v>1.9519999999999999E-2</v>
      </c>
      <c r="D735" s="809">
        <v>0.18448000000000001</v>
      </c>
      <c r="E735" s="809">
        <v>0.21653</v>
      </c>
      <c r="F735" s="809">
        <v>0.15468000000000001</v>
      </c>
      <c r="G735" s="809">
        <v>2.6669999999999999E-2</v>
      </c>
      <c r="H735" s="809">
        <v>0.12801000000000001</v>
      </c>
    </row>
    <row r="736" spans="2:8">
      <c r="B736" s="807" t="s">
        <v>1112</v>
      </c>
      <c r="C736" s="809">
        <v>1.9480000000000001E-2</v>
      </c>
      <c r="D736" s="809">
        <v>0.18243000000000001</v>
      </c>
      <c r="E736" s="809">
        <v>0.2165</v>
      </c>
      <c r="F736" s="809">
        <v>0.15451999999999999</v>
      </c>
      <c r="G736" s="809">
        <v>2.6200000000000001E-2</v>
      </c>
      <c r="H736" s="809">
        <v>0.12831999999999999</v>
      </c>
    </row>
    <row r="737" spans="2:8">
      <c r="B737" s="807" t="s">
        <v>1113</v>
      </c>
      <c r="C737" s="809">
        <v>1.8859999999999998E-2</v>
      </c>
      <c r="D737" s="809">
        <v>0.18303</v>
      </c>
      <c r="E737" s="809">
        <v>0.21622</v>
      </c>
      <c r="F737" s="809">
        <v>0.15367</v>
      </c>
      <c r="G737" s="809">
        <v>2.7199999999999998E-2</v>
      </c>
      <c r="H737" s="809">
        <v>0.12647</v>
      </c>
    </row>
    <row r="738" spans="2:8">
      <c r="B738" s="807" t="s">
        <v>1114</v>
      </c>
      <c r="C738" s="809">
        <v>1.8800000000000001E-2</v>
      </c>
      <c r="D738" s="809">
        <v>0.18429000000000001</v>
      </c>
      <c r="E738" s="809">
        <v>0.21612999999999999</v>
      </c>
      <c r="F738" s="809">
        <v>0.15417</v>
      </c>
      <c r="G738" s="809">
        <v>2.7150000000000001E-2</v>
      </c>
      <c r="H738" s="809">
        <v>0.12701999999999999</v>
      </c>
    </row>
    <row r="739" spans="2:8">
      <c r="B739" s="807" t="s">
        <v>1115</v>
      </c>
      <c r="C739" s="809">
        <v>1.8180000000000002E-2</v>
      </c>
      <c r="D739" s="809">
        <v>0.1845</v>
      </c>
      <c r="E739" s="809">
        <v>0.21748000000000001</v>
      </c>
      <c r="F739" s="809">
        <v>0.1535</v>
      </c>
      <c r="G739" s="809">
        <v>2.7650000000000001E-2</v>
      </c>
      <c r="H739" s="809">
        <v>0.12584999999999999</v>
      </c>
    </row>
    <row r="740" spans="2:8">
      <c r="B740" s="807" t="s">
        <v>1116</v>
      </c>
      <c r="C740" s="809">
        <v>1.8069999999999999E-2</v>
      </c>
      <c r="D740" s="809">
        <v>0.18459</v>
      </c>
      <c r="E740" s="809">
        <v>0.21737000000000001</v>
      </c>
      <c r="F740" s="809">
        <v>0.15198999999999999</v>
      </c>
      <c r="G740" s="809">
        <v>2.7300000000000001E-2</v>
      </c>
      <c r="H740" s="809">
        <v>0.12469</v>
      </c>
    </row>
    <row r="741" spans="2:8">
      <c r="B741" s="807" t="s">
        <v>1117</v>
      </c>
      <c r="C741" s="809">
        <v>1.8030000000000001E-2</v>
      </c>
      <c r="D741" s="809">
        <v>0.18540999999999999</v>
      </c>
      <c r="E741" s="809">
        <v>0.21708</v>
      </c>
      <c r="F741" s="809">
        <v>0.1527</v>
      </c>
      <c r="G741" s="809">
        <v>2.708E-2</v>
      </c>
      <c r="H741" s="809">
        <v>0.12562000000000001</v>
      </c>
    </row>
    <row r="742" spans="2:8">
      <c r="B742" s="807" t="s">
        <v>1118</v>
      </c>
      <c r="C742" s="809">
        <v>1.797E-2</v>
      </c>
      <c r="D742" s="809">
        <v>0.18554000000000001</v>
      </c>
      <c r="E742" s="809">
        <v>0.21718000000000001</v>
      </c>
      <c r="F742" s="809">
        <v>0.15318999999999999</v>
      </c>
      <c r="G742" s="809">
        <v>2.7019999999999999E-2</v>
      </c>
      <c r="H742" s="809">
        <v>0.12617</v>
      </c>
    </row>
    <row r="743" spans="2:8">
      <c r="B743" s="807" t="s">
        <v>1119</v>
      </c>
      <c r="C743" s="809">
        <v>1.831E-2</v>
      </c>
      <c r="D743" s="809">
        <v>0.18429999999999999</v>
      </c>
      <c r="E743" s="809">
        <v>0.21631</v>
      </c>
      <c r="F743" s="809">
        <v>0.15337000000000001</v>
      </c>
      <c r="G743" s="809">
        <v>2.7150000000000001E-2</v>
      </c>
      <c r="H743" s="809">
        <v>0.12622</v>
      </c>
    </row>
    <row r="744" spans="2:8">
      <c r="B744" s="807" t="s">
        <v>1120</v>
      </c>
      <c r="C744" s="809">
        <v>1.8190000000000001E-2</v>
      </c>
      <c r="D744" s="809">
        <v>0.18468999999999999</v>
      </c>
      <c r="E744" s="809">
        <v>0.21729999999999999</v>
      </c>
      <c r="F744" s="809">
        <v>0.15090000000000001</v>
      </c>
      <c r="G744" s="809">
        <v>2.7300000000000001E-2</v>
      </c>
      <c r="H744" s="809">
        <v>0.1236</v>
      </c>
    </row>
    <row r="745" spans="2:8">
      <c r="B745" s="807" t="s">
        <v>1121</v>
      </c>
      <c r="C745" s="809">
        <v>1.762E-2</v>
      </c>
      <c r="D745" s="809">
        <v>0.18682000000000001</v>
      </c>
      <c r="E745" s="809">
        <v>0.21515000000000001</v>
      </c>
      <c r="F745" s="809">
        <v>0.13908999999999999</v>
      </c>
      <c r="G745" s="809">
        <v>2.7349999999999999E-2</v>
      </c>
      <c r="H745" s="809">
        <v>0.11174000000000001</v>
      </c>
    </row>
    <row r="746" spans="2:8">
      <c r="B746" s="807" t="s">
        <v>1122</v>
      </c>
      <c r="C746" s="809">
        <v>1.7330000000000002E-2</v>
      </c>
      <c r="D746" s="809">
        <v>0.18468000000000001</v>
      </c>
      <c r="E746" s="809">
        <v>0.21421000000000001</v>
      </c>
      <c r="F746" s="809">
        <v>0.13779</v>
      </c>
      <c r="G746" s="809">
        <v>2.682E-2</v>
      </c>
      <c r="H746" s="809">
        <v>0.11097</v>
      </c>
    </row>
    <row r="747" spans="2:8">
      <c r="B747" s="807" t="s">
        <v>1123</v>
      </c>
      <c r="C747" s="809">
        <v>1.669E-2</v>
      </c>
      <c r="D747" s="809">
        <v>0.18246999999999999</v>
      </c>
      <c r="E747" s="809">
        <v>0.21193999999999999</v>
      </c>
      <c r="F747" s="809">
        <v>0.13700999999999999</v>
      </c>
      <c r="G747" s="809">
        <v>2.682E-2</v>
      </c>
      <c r="H747" s="809">
        <v>0.11019</v>
      </c>
    </row>
    <row r="748" spans="2:8">
      <c r="B748" s="807" t="s">
        <v>1124</v>
      </c>
      <c r="C748" s="809">
        <v>1.644E-2</v>
      </c>
      <c r="D748" s="809">
        <v>0.18045</v>
      </c>
      <c r="E748" s="809">
        <v>0.21052999999999999</v>
      </c>
      <c r="F748" s="809">
        <v>0.13702</v>
      </c>
      <c r="G748" s="809">
        <v>2.7220000000000001E-2</v>
      </c>
      <c r="H748" s="809">
        <v>0.10979999999999999</v>
      </c>
    </row>
    <row r="749" spans="2:8">
      <c r="B749" s="807" t="s">
        <v>1125</v>
      </c>
      <c r="C749" s="809">
        <v>1.634E-2</v>
      </c>
      <c r="D749" s="809">
        <v>0.19547999999999999</v>
      </c>
      <c r="E749" s="809">
        <v>0.21248</v>
      </c>
      <c r="F749" s="809">
        <v>0.14491999999999999</v>
      </c>
      <c r="G749" s="809">
        <v>2.6370000000000001E-2</v>
      </c>
      <c r="H749" s="809">
        <v>0.11855</v>
      </c>
    </row>
    <row r="750" spans="2:8">
      <c r="B750" s="807" t="s">
        <v>1126</v>
      </c>
      <c r="C750" s="809">
        <v>1.457E-2</v>
      </c>
      <c r="D750" s="809">
        <v>0.20247000000000001</v>
      </c>
      <c r="E750" s="809">
        <v>0.21306</v>
      </c>
      <c r="F750" s="809">
        <v>0.14809</v>
      </c>
      <c r="G750" s="809">
        <v>2.6020000000000001E-2</v>
      </c>
      <c r="H750" s="809">
        <v>0.12207</v>
      </c>
    </row>
    <row r="751" spans="2:8">
      <c r="B751" s="807" t="s">
        <v>1127</v>
      </c>
      <c r="C751" s="809">
        <v>1.472E-2</v>
      </c>
      <c r="D751" s="809">
        <v>0.20422999999999999</v>
      </c>
      <c r="E751" s="809">
        <v>0.21299000000000001</v>
      </c>
      <c r="F751" s="809">
        <v>0.15090000000000001</v>
      </c>
      <c r="G751" s="809">
        <v>2.562E-2</v>
      </c>
      <c r="H751" s="809">
        <v>0.12528</v>
      </c>
    </row>
    <row r="752" spans="2:8">
      <c r="B752" s="807" t="s">
        <v>1128</v>
      </c>
      <c r="C752" s="809">
        <v>1.6570000000000001E-2</v>
      </c>
      <c r="D752" s="809">
        <v>0.21023</v>
      </c>
      <c r="E752" s="809">
        <v>0.21190000000000001</v>
      </c>
      <c r="F752" s="809">
        <v>0.15431</v>
      </c>
      <c r="G752" s="809">
        <v>2.5899999999999999E-2</v>
      </c>
      <c r="H752" s="809">
        <v>0.12841</v>
      </c>
    </row>
    <row r="753" spans="2:8">
      <c r="B753" s="807" t="s">
        <v>1129</v>
      </c>
      <c r="C753" s="809">
        <v>1.7899999999999999E-2</v>
      </c>
      <c r="D753" s="809">
        <v>0.19398000000000001</v>
      </c>
      <c r="E753" s="809">
        <v>0.21045</v>
      </c>
      <c r="F753" s="809">
        <v>0.15804000000000001</v>
      </c>
      <c r="G753" s="809">
        <v>2.6100000000000002E-2</v>
      </c>
      <c r="H753" s="809">
        <v>0.13194</v>
      </c>
    </row>
    <row r="754" spans="2:8">
      <c r="B754" s="807" t="s">
        <v>1130</v>
      </c>
      <c r="C754" s="809">
        <v>1.7129999999999999E-2</v>
      </c>
      <c r="D754" s="809">
        <v>0.17885999999999999</v>
      </c>
      <c r="E754" s="809">
        <v>0.20813999999999999</v>
      </c>
      <c r="F754" s="809">
        <v>0.15051999999999999</v>
      </c>
      <c r="G754" s="809">
        <v>2.562E-2</v>
      </c>
      <c r="H754" s="809">
        <v>0.1249</v>
      </c>
    </row>
    <row r="755" spans="2:8">
      <c r="B755" s="807" t="s">
        <v>1131</v>
      </c>
      <c r="C755" s="809">
        <v>1.6070000000000001E-2</v>
      </c>
      <c r="D755" s="809">
        <v>0.18326000000000001</v>
      </c>
      <c r="E755" s="809">
        <v>0.20688999999999999</v>
      </c>
      <c r="F755" s="809">
        <v>0.15261</v>
      </c>
      <c r="G755" s="809">
        <v>2.5770000000000001E-2</v>
      </c>
      <c r="H755" s="809">
        <v>0.12684000000000001</v>
      </c>
    </row>
    <row r="756" spans="2:8">
      <c r="B756" s="807" t="s">
        <v>1132</v>
      </c>
      <c r="C756" s="809">
        <v>1.5610000000000001E-2</v>
      </c>
      <c r="D756" s="809">
        <v>0.18334</v>
      </c>
      <c r="E756" s="809">
        <v>0.20693</v>
      </c>
      <c r="F756" s="809">
        <v>0.15129000000000001</v>
      </c>
      <c r="G756" s="809">
        <v>2.5499999999999998E-2</v>
      </c>
      <c r="H756" s="809">
        <v>0.12579000000000001</v>
      </c>
    </row>
    <row r="757" spans="2:8">
      <c r="B757" s="807" t="s">
        <v>1133</v>
      </c>
      <c r="C757" s="809">
        <v>1.532E-2</v>
      </c>
      <c r="D757" s="809">
        <v>0.18498000000000001</v>
      </c>
      <c r="E757" s="809">
        <v>0.20659</v>
      </c>
      <c r="F757" s="809">
        <v>0.15076000000000001</v>
      </c>
      <c r="G757" s="809">
        <v>2.5420000000000002E-2</v>
      </c>
      <c r="H757" s="809">
        <v>0.12534000000000001</v>
      </c>
    </row>
    <row r="758" spans="2:8">
      <c r="B758" s="807" t="s">
        <v>1134</v>
      </c>
      <c r="C758" s="809">
        <v>1.5180000000000001E-2</v>
      </c>
      <c r="D758" s="809">
        <v>0.18443000000000001</v>
      </c>
      <c r="E758" s="809">
        <v>0.20723</v>
      </c>
      <c r="F758" s="809">
        <v>0.15012</v>
      </c>
      <c r="G758" s="809">
        <v>2.555E-2</v>
      </c>
      <c r="H758" s="809">
        <v>0.12457</v>
      </c>
    </row>
    <row r="759" spans="2:8">
      <c r="B759" s="807" t="s">
        <v>1135</v>
      </c>
      <c r="C759" s="809">
        <v>1.528E-2</v>
      </c>
      <c r="D759" s="809">
        <v>0.18287999999999999</v>
      </c>
      <c r="E759" s="809">
        <v>0.20694000000000001</v>
      </c>
      <c r="F759" s="809">
        <v>0.14998</v>
      </c>
      <c r="G759" s="809">
        <v>2.53E-2</v>
      </c>
      <c r="H759" s="809">
        <v>0.12468</v>
      </c>
    </row>
    <row r="760" spans="2:8">
      <c r="B760" s="807" t="s">
        <v>1136</v>
      </c>
      <c r="C760" s="809">
        <v>1.516E-2</v>
      </c>
      <c r="D760" s="809">
        <v>0.18293000000000001</v>
      </c>
      <c r="E760" s="809">
        <v>0.20684</v>
      </c>
      <c r="F760" s="809">
        <v>0.14971999999999999</v>
      </c>
      <c r="G760" s="809">
        <v>2.5389999999999999E-2</v>
      </c>
      <c r="H760" s="809">
        <v>0.12433</v>
      </c>
    </row>
    <row r="761" spans="2:8">
      <c r="B761" s="807" t="s">
        <v>1137</v>
      </c>
      <c r="C761" s="809">
        <v>1.503E-2</v>
      </c>
      <c r="D761" s="809">
        <v>0.18282000000000001</v>
      </c>
      <c r="E761" s="809">
        <v>0.20621999999999999</v>
      </c>
      <c r="F761" s="809">
        <v>0.14921000000000001</v>
      </c>
      <c r="G761" s="809">
        <v>2.5649999999999999E-2</v>
      </c>
      <c r="H761" s="809">
        <v>0.12356</v>
      </c>
    </row>
    <row r="762" spans="2:8">
      <c r="B762" s="807" t="s">
        <v>1138</v>
      </c>
      <c r="C762" s="809">
        <v>1.4880000000000001E-2</v>
      </c>
      <c r="D762" s="809">
        <v>0.17813999999999999</v>
      </c>
      <c r="E762" s="809">
        <v>0.20558999999999999</v>
      </c>
      <c r="F762" s="809">
        <v>0.15035999999999999</v>
      </c>
      <c r="G762" s="809">
        <v>2.4639999999999999E-2</v>
      </c>
      <c r="H762" s="809">
        <v>0.12572</v>
      </c>
    </row>
    <row r="763" spans="2:8">
      <c r="B763" s="807" t="s">
        <v>1139</v>
      </c>
      <c r="C763" s="809">
        <v>1.461E-2</v>
      </c>
      <c r="D763" s="809">
        <v>0.18196999999999999</v>
      </c>
      <c r="E763" s="809">
        <v>0.20535</v>
      </c>
      <c r="F763" s="809">
        <v>0.14892</v>
      </c>
      <c r="G763" s="809">
        <v>2.392E-2</v>
      </c>
      <c r="H763" s="809">
        <v>0.125</v>
      </c>
    </row>
    <row r="764" spans="2:8">
      <c r="B764" s="807" t="s">
        <v>1140</v>
      </c>
      <c r="C764" s="809">
        <v>1.472E-2</v>
      </c>
      <c r="D764" s="809">
        <v>0.18523999999999999</v>
      </c>
      <c r="E764" s="809">
        <v>0.20552000000000001</v>
      </c>
      <c r="F764" s="809">
        <v>0.14996000000000001</v>
      </c>
      <c r="G764" s="809">
        <v>2.4150000000000001E-2</v>
      </c>
      <c r="H764" s="809">
        <v>0.12581000000000001</v>
      </c>
    </row>
    <row r="765" spans="2:8">
      <c r="B765" s="807" t="s">
        <v>1141</v>
      </c>
      <c r="C765" s="809">
        <v>1.4760000000000001E-2</v>
      </c>
      <c r="D765" s="809">
        <v>0.16936999999999999</v>
      </c>
      <c r="E765" s="809">
        <v>0.20543</v>
      </c>
      <c r="F765" s="809">
        <v>0.14282</v>
      </c>
      <c r="G765" s="809">
        <v>2.4799999999999999E-2</v>
      </c>
      <c r="H765" s="809">
        <v>0.11802</v>
      </c>
    </row>
    <row r="766" spans="2:8">
      <c r="B766" s="807" t="s">
        <v>1142</v>
      </c>
      <c r="C766" s="809">
        <v>1.477E-2</v>
      </c>
      <c r="D766" s="809">
        <v>0.17899000000000001</v>
      </c>
      <c r="E766" s="809">
        <v>0.20519000000000001</v>
      </c>
      <c r="F766" s="809">
        <v>0.14588999999999999</v>
      </c>
      <c r="G766" s="809">
        <v>2.477E-2</v>
      </c>
      <c r="H766" s="809">
        <v>0.12112000000000001</v>
      </c>
    </row>
    <row r="767" spans="2:8">
      <c r="B767" s="807" t="s">
        <v>826</v>
      </c>
      <c r="C767" s="809">
        <v>1.47E-2</v>
      </c>
      <c r="D767" s="809">
        <v>0.18254000000000001</v>
      </c>
      <c r="E767" s="809">
        <v>0.20651</v>
      </c>
      <c r="F767" s="809">
        <v>0.14560999999999999</v>
      </c>
      <c r="G767" s="809">
        <v>2.4570000000000002E-2</v>
      </c>
      <c r="H767" s="809">
        <v>0.12103999999999999</v>
      </c>
    </row>
    <row r="768" spans="2:8">
      <c r="B768" s="807" t="s">
        <v>827</v>
      </c>
      <c r="C768" s="809">
        <v>1.4880000000000001E-2</v>
      </c>
      <c r="D768" s="809">
        <v>0.17688000000000001</v>
      </c>
      <c r="E768" s="809">
        <v>0.20788000000000001</v>
      </c>
      <c r="F768" s="809">
        <v>0.14430000000000001</v>
      </c>
      <c r="G768" s="809">
        <v>2.4850000000000001E-2</v>
      </c>
      <c r="H768" s="809">
        <v>0.11945</v>
      </c>
    </row>
    <row r="769" spans="2:8">
      <c r="B769" s="807" t="s">
        <v>828</v>
      </c>
      <c r="C769" s="809">
        <v>1.4919999999999999E-2</v>
      </c>
      <c r="D769" s="809">
        <v>0.17557</v>
      </c>
      <c r="E769" s="809">
        <v>0.20744000000000001</v>
      </c>
      <c r="F769" s="809">
        <v>0.14197000000000001</v>
      </c>
      <c r="G769" s="809">
        <v>2.367E-2</v>
      </c>
      <c r="H769" s="809">
        <v>0.1183</v>
      </c>
    </row>
    <row r="770" spans="2:8">
      <c r="B770" s="807" t="s">
        <v>829</v>
      </c>
      <c r="C770" s="809">
        <v>1.4959999999999999E-2</v>
      </c>
      <c r="D770" s="809">
        <v>0.18148</v>
      </c>
      <c r="E770" s="809">
        <v>0.20888000000000001</v>
      </c>
      <c r="F770" s="809">
        <v>0.14430000000000001</v>
      </c>
      <c r="G770" s="809">
        <v>2.3269999999999999E-2</v>
      </c>
      <c r="H770" s="809">
        <v>0.12103</v>
      </c>
    </row>
    <row r="771" spans="2:8">
      <c r="B771" s="807" t="s">
        <v>830</v>
      </c>
      <c r="C771" s="809">
        <v>1.4930000000000001E-2</v>
      </c>
      <c r="D771" s="809">
        <v>0.18476000000000001</v>
      </c>
      <c r="E771" s="809">
        <v>0.21595</v>
      </c>
      <c r="F771" s="809">
        <v>0.14219999999999999</v>
      </c>
      <c r="G771" s="809">
        <v>2.3300000000000001E-2</v>
      </c>
      <c r="H771" s="809">
        <v>0.11890000000000001</v>
      </c>
    </row>
    <row r="772" spans="2:8">
      <c r="B772" s="807" t="s">
        <v>831</v>
      </c>
      <c r="C772" s="809">
        <v>1.4590000000000001E-2</v>
      </c>
      <c r="D772" s="809">
        <v>0.17230999999999999</v>
      </c>
      <c r="E772" s="809">
        <v>0.20569999999999999</v>
      </c>
      <c r="F772" s="809">
        <v>0.12608</v>
      </c>
      <c r="G772" s="809">
        <v>2.2550000000000001E-2</v>
      </c>
      <c r="H772" s="809">
        <v>0.10353</v>
      </c>
    </row>
    <row r="773" spans="2:8">
      <c r="B773" s="807" t="s">
        <v>832</v>
      </c>
      <c r="C773" s="809">
        <v>1.4500000000000001E-2</v>
      </c>
      <c r="D773" s="809">
        <v>0.17197000000000001</v>
      </c>
      <c r="E773" s="809">
        <v>0.20566999999999999</v>
      </c>
      <c r="F773" s="809">
        <v>0.12562999999999999</v>
      </c>
      <c r="G773" s="809">
        <v>2.1749999999999999E-2</v>
      </c>
      <c r="H773" s="809">
        <v>0.10388</v>
      </c>
    </row>
    <row r="774" spans="2:8">
      <c r="B774" s="807" t="s">
        <v>833</v>
      </c>
      <c r="C774" s="809">
        <v>1.434E-2</v>
      </c>
      <c r="D774" s="809">
        <v>0.17171</v>
      </c>
      <c r="E774" s="809">
        <v>0.20560999999999999</v>
      </c>
      <c r="F774" s="809">
        <v>0.12515999999999999</v>
      </c>
      <c r="G774" s="809">
        <v>2.2020000000000001E-2</v>
      </c>
      <c r="H774" s="809">
        <v>0.10314</v>
      </c>
    </row>
    <row r="775" spans="2:8">
      <c r="B775" s="807" t="s">
        <v>834</v>
      </c>
      <c r="C775" s="809">
        <v>1.444E-2</v>
      </c>
      <c r="D775" s="809">
        <v>0.17407</v>
      </c>
      <c r="E775" s="809">
        <v>0.20488999999999999</v>
      </c>
      <c r="F775" s="809">
        <v>0.12753999999999999</v>
      </c>
      <c r="G775" s="809">
        <v>2.205E-2</v>
      </c>
      <c r="H775" s="809">
        <v>0.10549</v>
      </c>
    </row>
    <row r="776" spans="2:8">
      <c r="B776" s="807" t="s">
        <v>835</v>
      </c>
      <c r="C776" s="809">
        <v>1.435E-2</v>
      </c>
      <c r="D776" s="809">
        <v>0.17465</v>
      </c>
      <c r="E776" s="809">
        <v>0.20560999999999999</v>
      </c>
      <c r="F776" s="809">
        <v>0.12781000000000001</v>
      </c>
      <c r="G776" s="809">
        <v>2.2020000000000001E-2</v>
      </c>
      <c r="H776" s="809">
        <v>0.10579</v>
      </c>
    </row>
    <row r="777" spans="2:8">
      <c r="B777" s="807" t="s">
        <v>836</v>
      </c>
      <c r="C777" s="809">
        <v>1.4420000000000001E-2</v>
      </c>
      <c r="D777" s="809">
        <v>0.17538999999999999</v>
      </c>
      <c r="E777" s="809">
        <v>0.20543</v>
      </c>
      <c r="F777" s="809">
        <v>0.12806999999999999</v>
      </c>
      <c r="G777" s="809">
        <v>2.2030000000000001E-2</v>
      </c>
      <c r="H777" s="809">
        <v>0.10604</v>
      </c>
    </row>
    <row r="778" spans="2:8">
      <c r="B778" s="807" t="s">
        <v>837</v>
      </c>
      <c r="C778" s="809">
        <v>1.4500000000000001E-2</v>
      </c>
      <c r="D778" s="809">
        <v>0.17529</v>
      </c>
      <c r="E778" s="809">
        <v>0.2054</v>
      </c>
      <c r="F778" s="809">
        <v>0.12836</v>
      </c>
      <c r="G778" s="809">
        <v>2.145E-2</v>
      </c>
      <c r="H778" s="809">
        <v>0.10691000000000001</v>
      </c>
    </row>
    <row r="779" spans="2:8">
      <c r="B779" s="807" t="s">
        <v>838</v>
      </c>
      <c r="C779" s="809">
        <v>1.4540000000000001E-2</v>
      </c>
      <c r="D779" s="809">
        <v>0.17610999999999999</v>
      </c>
      <c r="E779" s="809">
        <v>0.20533999999999999</v>
      </c>
      <c r="F779" s="809">
        <v>0.12852</v>
      </c>
      <c r="G779" s="809">
        <v>2.1069999999999998E-2</v>
      </c>
      <c r="H779" s="809">
        <v>0.10745</v>
      </c>
    </row>
    <row r="780" spans="2:8">
      <c r="B780" s="807" t="s">
        <v>839</v>
      </c>
      <c r="C780" s="809">
        <v>1.461E-2</v>
      </c>
      <c r="D780" s="809">
        <v>0.17621000000000001</v>
      </c>
      <c r="E780" s="809">
        <v>0.20515</v>
      </c>
      <c r="F780" s="809">
        <v>0.12875</v>
      </c>
      <c r="G780" s="809">
        <v>2.102E-2</v>
      </c>
      <c r="H780" s="809">
        <v>0.10773000000000001</v>
      </c>
    </row>
    <row r="781" spans="2:8">
      <c r="B781" s="807" t="s">
        <v>840</v>
      </c>
      <c r="C781" s="809">
        <v>1.4330000000000001E-2</v>
      </c>
      <c r="D781" s="809">
        <v>0.18529999999999999</v>
      </c>
      <c r="E781" s="809">
        <v>0.20515</v>
      </c>
      <c r="F781" s="809">
        <v>0.13250999999999999</v>
      </c>
      <c r="G781" s="809">
        <v>2.1520000000000001E-2</v>
      </c>
      <c r="H781" s="809">
        <v>0.11099000000000001</v>
      </c>
    </row>
    <row r="782" spans="2:8">
      <c r="B782" s="807" t="s">
        <v>841</v>
      </c>
      <c r="C782" s="809">
        <v>1.4330000000000001E-2</v>
      </c>
      <c r="D782" s="809">
        <v>0.18598000000000001</v>
      </c>
      <c r="E782" s="809">
        <v>0.20513999999999999</v>
      </c>
      <c r="F782" s="809">
        <v>0.13261000000000001</v>
      </c>
      <c r="G782" s="809">
        <v>2.145E-2</v>
      </c>
      <c r="H782" s="809">
        <v>0.11115999999999999</v>
      </c>
    </row>
    <row r="783" spans="2:8">
      <c r="B783" s="807" t="s">
        <v>842</v>
      </c>
      <c r="C783" s="809">
        <v>1.44E-2</v>
      </c>
      <c r="D783" s="809">
        <v>0.18583</v>
      </c>
      <c r="E783" s="809">
        <v>0.2051</v>
      </c>
      <c r="F783" s="809">
        <v>0.13317999999999999</v>
      </c>
      <c r="G783" s="809">
        <v>2.1649999999999999E-2</v>
      </c>
      <c r="H783" s="809">
        <v>0.11153</v>
      </c>
    </row>
    <row r="784" spans="2:8">
      <c r="B784" s="807" t="s">
        <v>843</v>
      </c>
      <c r="C784" s="809">
        <v>1.4409999999999999E-2</v>
      </c>
      <c r="D784" s="809">
        <v>0.18795000000000001</v>
      </c>
      <c r="E784" s="809">
        <v>0.2051</v>
      </c>
      <c r="F784" s="809">
        <v>0.13436999999999999</v>
      </c>
      <c r="G784" s="809">
        <v>2.172E-2</v>
      </c>
      <c r="H784" s="809">
        <v>0.11265</v>
      </c>
    </row>
    <row r="785" spans="2:8">
      <c r="B785" s="807" t="s">
        <v>844</v>
      </c>
      <c r="C785" s="809">
        <v>1.434E-2</v>
      </c>
      <c r="D785" s="809">
        <v>0.18981000000000001</v>
      </c>
      <c r="E785" s="809">
        <v>0.20546</v>
      </c>
      <c r="F785" s="809">
        <v>0.13413</v>
      </c>
      <c r="G785" s="809">
        <v>2.1669999999999998E-2</v>
      </c>
      <c r="H785" s="809">
        <v>0.11246</v>
      </c>
    </row>
    <row r="786" spans="2:8">
      <c r="B786" s="807" t="s">
        <v>845</v>
      </c>
      <c r="C786" s="809">
        <v>1.4489999999999999E-2</v>
      </c>
      <c r="D786" s="809">
        <v>0.17806</v>
      </c>
      <c r="E786" s="809">
        <v>0.20552999999999999</v>
      </c>
      <c r="F786" s="809">
        <v>0.13541</v>
      </c>
      <c r="G786" s="809">
        <v>2.1950000000000001E-2</v>
      </c>
      <c r="H786" s="809">
        <v>0.11346000000000001</v>
      </c>
    </row>
    <row r="787" spans="2:8">
      <c r="B787" s="807" t="s">
        <v>846</v>
      </c>
      <c r="C787" s="809">
        <v>1.4330000000000001E-2</v>
      </c>
      <c r="D787" s="809">
        <v>0.17984</v>
      </c>
      <c r="E787" s="809">
        <v>0.20588000000000001</v>
      </c>
      <c r="F787" s="809">
        <v>0.13521</v>
      </c>
      <c r="G787" s="809">
        <v>2.1819999999999999E-2</v>
      </c>
      <c r="H787" s="809">
        <v>0.11339</v>
      </c>
    </row>
    <row r="788" spans="2:8">
      <c r="B788" s="807" t="s">
        <v>847</v>
      </c>
      <c r="C788" s="809">
        <v>1.447E-2</v>
      </c>
      <c r="D788" s="809">
        <v>0.17957999999999999</v>
      </c>
      <c r="E788" s="809">
        <v>0.20585999999999999</v>
      </c>
      <c r="F788" s="809">
        <v>0.13541</v>
      </c>
      <c r="G788" s="809">
        <v>2.18E-2</v>
      </c>
      <c r="H788" s="809">
        <v>0.11361</v>
      </c>
    </row>
    <row r="789" spans="2:8">
      <c r="B789" s="807" t="s">
        <v>848</v>
      </c>
      <c r="C789" s="809">
        <v>1.455E-2</v>
      </c>
      <c r="D789" s="809">
        <v>0.17599999999999999</v>
      </c>
      <c r="E789" s="809">
        <v>0.20557</v>
      </c>
      <c r="F789" s="809">
        <v>0.13466</v>
      </c>
      <c r="G789" s="809">
        <v>2.24E-2</v>
      </c>
      <c r="H789" s="809">
        <v>0.11226</v>
      </c>
    </row>
    <row r="790" spans="2:8">
      <c r="B790" s="807" t="s">
        <v>849</v>
      </c>
      <c r="C790" s="809">
        <v>1.464E-2</v>
      </c>
      <c r="D790" s="809">
        <v>0.17824000000000001</v>
      </c>
      <c r="E790" s="809">
        <v>0.20538000000000001</v>
      </c>
      <c r="F790" s="809">
        <v>0.13594000000000001</v>
      </c>
      <c r="G790" s="809">
        <v>2.215E-2</v>
      </c>
      <c r="H790" s="809">
        <v>0.11379</v>
      </c>
    </row>
    <row r="791" spans="2:8">
      <c r="B791" s="807" t="s">
        <v>850</v>
      </c>
      <c r="C791" s="809">
        <v>1.465E-2</v>
      </c>
      <c r="D791" s="809">
        <v>0.17183999999999999</v>
      </c>
      <c r="E791" s="809">
        <v>0.20608000000000001</v>
      </c>
      <c r="F791" s="809">
        <v>0.13596</v>
      </c>
      <c r="G791" s="809">
        <v>2.2349999999999998E-2</v>
      </c>
      <c r="H791" s="809">
        <v>0.11361</v>
      </c>
    </row>
    <row r="792" spans="2:8">
      <c r="B792" s="807" t="s">
        <v>851</v>
      </c>
      <c r="C792" s="809">
        <v>1.4749999999999999E-2</v>
      </c>
      <c r="D792" s="809">
        <v>0.17050000000000001</v>
      </c>
      <c r="E792" s="809">
        <v>0.20610999999999999</v>
      </c>
      <c r="F792" s="809">
        <v>0.13571</v>
      </c>
      <c r="G792" s="809">
        <v>2.2069999999999999E-2</v>
      </c>
      <c r="H792" s="809">
        <v>0.11364</v>
      </c>
    </row>
    <row r="793" spans="2:8">
      <c r="B793" s="807" t="s">
        <v>852</v>
      </c>
      <c r="C793" s="809">
        <v>1.495E-2</v>
      </c>
      <c r="D793" s="809">
        <v>0.16963</v>
      </c>
      <c r="E793" s="809">
        <v>0.20598</v>
      </c>
      <c r="F793" s="809">
        <v>0.13536999999999999</v>
      </c>
      <c r="G793" s="809">
        <v>2.1819999999999999E-2</v>
      </c>
      <c r="H793" s="809">
        <v>0.11355</v>
      </c>
    </row>
    <row r="794" spans="2:8">
      <c r="B794" s="807" t="s">
        <v>853</v>
      </c>
      <c r="C794" s="809">
        <v>1.5310000000000001E-2</v>
      </c>
      <c r="D794" s="809">
        <v>0.17097999999999999</v>
      </c>
      <c r="E794" s="809">
        <v>0.20585999999999999</v>
      </c>
      <c r="F794" s="809">
        <v>0.13650999999999999</v>
      </c>
      <c r="G794" s="809">
        <v>2.2040000000000001E-2</v>
      </c>
      <c r="H794" s="809">
        <v>0.11447</v>
      </c>
    </row>
    <row r="795" spans="2:8">
      <c r="B795" s="807" t="s">
        <v>854</v>
      </c>
      <c r="C795" s="809">
        <v>1.4970000000000001E-2</v>
      </c>
      <c r="D795" s="809">
        <v>0.17014000000000001</v>
      </c>
      <c r="E795" s="809">
        <v>0.20562</v>
      </c>
      <c r="F795" s="809">
        <v>0.13653999999999999</v>
      </c>
      <c r="G795" s="809">
        <v>2.2700000000000001E-2</v>
      </c>
      <c r="H795" s="809">
        <v>0.11384</v>
      </c>
    </row>
    <row r="796" spans="2:8">
      <c r="B796" s="807" t="s">
        <v>855</v>
      </c>
      <c r="C796" s="809">
        <v>1.4420000000000001E-2</v>
      </c>
      <c r="D796" s="809">
        <v>0.17755000000000001</v>
      </c>
      <c r="E796" s="809">
        <v>0.20566000000000001</v>
      </c>
      <c r="F796" s="809">
        <v>0.14019000000000001</v>
      </c>
      <c r="G796" s="809">
        <v>2.2620000000000001E-2</v>
      </c>
      <c r="H796" s="809">
        <v>0.11756999999999999</v>
      </c>
    </row>
    <row r="797" spans="2:8">
      <c r="B797" s="807" t="s">
        <v>856</v>
      </c>
      <c r="C797" s="809">
        <v>1.421E-2</v>
      </c>
      <c r="D797" s="809">
        <v>0.17716999999999999</v>
      </c>
      <c r="E797" s="809">
        <v>0.20524000000000001</v>
      </c>
      <c r="F797" s="809">
        <v>0.13933999999999999</v>
      </c>
      <c r="G797" s="809">
        <v>2.3519999999999999E-2</v>
      </c>
      <c r="H797" s="809">
        <v>0.11582000000000001</v>
      </c>
    </row>
    <row r="798" spans="2:8">
      <c r="B798" s="807" t="s">
        <v>857</v>
      </c>
      <c r="C798" s="809">
        <v>1.4109999999999999E-2</v>
      </c>
      <c r="D798" s="809">
        <v>0.17624999999999999</v>
      </c>
      <c r="E798" s="809">
        <v>0.20524999999999999</v>
      </c>
      <c r="F798" s="809">
        <v>0.13908000000000001</v>
      </c>
      <c r="G798" s="809">
        <v>2.3900000000000001E-2</v>
      </c>
      <c r="H798" s="809">
        <v>0.11518</v>
      </c>
    </row>
    <row r="799" spans="2:8">
      <c r="B799" s="807" t="s">
        <v>858</v>
      </c>
      <c r="C799" s="809">
        <v>1.4109999999999999E-2</v>
      </c>
      <c r="D799" s="809">
        <v>0.17549000000000001</v>
      </c>
      <c r="E799" s="809">
        <v>0.20538999999999999</v>
      </c>
      <c r="F799" s="809">
        <v>0.13861999999999999</v>
      </c>
      <c r="G799" s="809">
        <v>2.4E-2</v>
      </c>
      <c r="H799" s="809">
        <v>0.11462</v>
      </c>
    </row>
    <row r="800" spans="2:8">
      <c r="B800" s="807" t="s">
        <v>859</v>
      </c>
      <c r="C800" s="809">
        <v>1.3979999999999999E-2</v>
      </c>
      <c r="D800" s="809">
        <v>0.17515</v>
      </c>
      <c r="E800" s="809">
        <v>0.20618</v>
      </c>
      <c r="F800" s="809">
        <v>0.13800999999999999</v>
      </c>
      <c r="G800" s="809">
        <v>2.3900000000000001E-2</v>
      </c>
      <c r="H800" s="809">
        <v>0.11411</v>
      </c>
    </row>
    <row r="801" spans="2:8">
      <c r="B801" s="807" t="s">
        <v>860</v>
      </c>
      <c r="C801" s="809">
        <v>1.422E-2</v>
      </c>
      <c r="D801" s="809">
        <v>0.17691999999999999</v>
      </c>
      <c r="E801" s="809">
        <v>0.20615</v>
      </c>
      <c r="F801" s="809">
        <v>0.13916000000000001</v>
      </c>
      <c r="G801" s="809">
        <v>2.3800000000000002E-2</v>
      </c>
      <c r="H801" s="809">
        <v>0.11536</v>
      </c>
    </row>
    <row r="802" spans="2:8">
      <c r="B802" s="807" t="s">
        <v>861</v>
      </c>
      <c r="C802" s="809">
        <v>1.435E-2</v>
      </c>
      <c r="D802" s="809">
        <v>0.17765</v>
      </c>
      <c r="E802" s="809">
        <v>0.20535999999999999</v>
      </c>
      <c r="F802" s="809">
        <v>0.13972000000000001</v>
      </c>
      <c r="G802" s="809">
        <v>2.3349999999999999E-2</v>
      </c>
      <c r="H802" s="809">
        <v>0.11637</v>
      </c>
    </row>
    <row r="803" spans="2:8">
      <c r="B803" s="807" t="s">
        <v>862</v>
      </c>
      <c r="C803" s="809">
        <v>1.4279999999999999E-2</v>
      </c>
      <c r="D803" s="809">
        <v>0.17777000000000001</v>
      </c>
      <c r="E803" s="809">
        <v>0.20535999999999999</v>
      </c>
      <c r="F803" s="809">
        <v>0.13968</v>
      </c>
      <c r="G803" s="809">
        <v>2.3519999999999999E-2</v>
      </c>
      <c r="H803" s="809">
        <v>0.11616</v>
      </c>
    </row>
    <row r="804" spans="2:8">
      <c r="B804" s="807" t="s">
        <v>863</v>
      </c>
      <c r="C804" s="809">
        <v>1.413E-2</v>
      </c>
      <c r="D804" s="809">
        <v>0.17541000000000001</v>
      </c>
      <c r="E804" s="809">
        <v>0.20527000000000001</v>
      </c>
      <c r="F804" s="809">
        <v>0.13946</v>
      </c>
      <c r="G804" s="809">
        <v>2.3220000000000001E-2</v>
      </c>
      <c r="H804" s="809">
        <v>0.11624</v>
      </c>
    </row>
    <row r="805" spans="2:8">
      <c r="B805" s="807" t="s">
        <v>864</v>
      </c>
      <c r="C805" s="809">
        <v>1.417E-2</v>
      </c>
      <c r="D805" s="809">
        <v>0.17849999999999999</v>
      </c>
      <c r="E805" s="809">
        <v>0.20518</v>
      </c>
      <c r="F805" s="809">
        <v>0.14055000000000001</v>
      </c>
      <c r="G805" s="809">
        <v>2.2950000000000002E-2</v>
      </c>
      <c r="H805" s="809">
        <v>0.1176</v>
      </c>
    </row>
    <row r="806" spans="2:8">
      <c r="B806" s="807" t="s">
        <v>865</v>
      </c>
      <c r="C806" s="809">
        <v>1.4630000000000001E-2</v>
      </c>
      <c r="D806" s="809">
        <v>0.20885999999999999</v>
      </c>
      <c r="E806" s="809">
        <v>0.20695</v>
      </c>
      <c r="F806" s="809">
        <v>0.15174000000000001</v>
      </c>
      <c r="G806" s="809">
        <v>2.35E-2</v>
      </c>
      <c r="H806" s="809">
        <v>0.12823999999999999</v>
      </c>
    </row>
    <row r="807" spans="2:8">
      <c r="B807" s="807" t="s">
        <v>866</v>
      </c>
      <c r="C807" s="809">
        <v>1.4760000000000001E-2</v>
      </c>
      <c r="D807" s="809">
        <v>0.20857999999999999</v>
      </c>
      <c r="E807" s="809">
        <v>0.20827000000000001</v>
      </c>
      <c r="F807" s="809">
        <v>0.15228</v>
      </c>
      <c r="G807" s="809">
        <v>2.3470000000000001E-2</v>
      </c>
      <c r="H807" s="809">
        <v>0.12881000000000001</v>
      </c>
    </row>
    <row r="808" spans="2:8">
      <c r="B808" s="807" t="s">
        <v>867</v>
      </c>
      <c r="C808" s="809">
        <v>1.473E-2</v>
      </c>
      <c r="D808" s="809">
        <v>0.20391999999999999</v>
      </c>
      <c r="E808" s="809">
        <v>0.20824000000000001</v>
      </c>
      <c r="F808" s="809">
        <v>0.15171999999999999</v>
      </c>
      <c r="G808" s="809">
        <v>2.317E-2</v>
      </c>
      <c r="H808" s="809">
        <v>0.12855</v>
      </c>
    </row>
    <row r="809" spans="2:8">
      <c r="B809" s="807" t="s">
        <v>868</v>
      </c>
      <c r="C809" s="809">
        <v>1.456E-2</v>
      </c>
      <c r="D809" s="809">
        <v>0.20299</v>
      </c>
      <c r="E809" s="809">
        <v>0.20695</v>
      </c>
      <c r="F809" s="809">
        <v>0.15137</v>
      </c>
      <c r="G809" s="809">
        <v>2.29E-2</v>
      </c>
      <c r="H809" s="809">
        <v>0.12847</v>
      </c>
    </row>
    <row r="810" spans="2:8">
      <c r="B810" s="807" t="s">
        <v>869</v>
      </c>
      <c r="C810" s="809">
        <v>1.4590000000000001E-2</v>
      </c>
      <c r="D810" s="809">
        <v>0.20387</v>
      </c>
      <c r="E810" s="809">
        <v>0.20715</v>
      </c>
      <c r="F810" s="809">
        <v>0.15185000000000001</v>
      </c>
      <c r="G810" s="809">
        <v>2.3349999999999999E-2</v>
      </c>
      <c r="H810" s="809">
        <v>0.1285</v>
      </c>
    </row>
    <row r="811" spans="2:8">
      <c r="B811" s="807" t="s">
        <v>870</v>
      </c>
      <c r="C811" s="809">
        <v>1.4579999999999999E-2</v>
      </c>
      <c r="D811" s="809">
        <v>0.20555999999999999</v>
      </c>
      <c r="E811" s="809">
        <v>0.20931</v>
      </c>
      <c r="F811" s="809">
        <v>0.15212000000000001</v>
      </c>
      <c r="G811" s="809">
        <v>2.35E-2</v>
      </c>
      <c r="H811" s="809">
        <v>0.12862000000000001</v>
      </c>
    </row>
    <row r="812" spans="2:8">
      <c r="B812" s="807" t="s">
        <v>871</v>
      </c>
      <c r="C812" s="809">
        <v>1.452E-2</v>
      </c>
      <c r="D812" s="809">
        <v>0.20923</v>
      </c>
      <c r="E812" s="809">
        <v>0.20965</v>
      </c>
      <c r="F812" s="809">
        <v>0.15121000000000001</v>
      </c>
      <c r="G812" s="809">
        <v>2.4150000000000001E-2</v>
      </c>
      <c r="H812" s="809">
        <v>0.12706000000000001</v>
      </c>
    </row>
    <row r="813" spans="2:8">
      <c r="B813" s="807" t="s">
        <v>872</v>
      </c>
      <c r="C813" s="809">
        <v>1.4590000000000001E-2</v>
      </c>
      <c r="D813" s="809">
        <v>0.20932000000000001</v>
      </c>
      <c r="E813" s="809">
        <v>0.20977999999999999</v>
      </c>
      <c r="F813" s="809">
        <v>0.15176999999999999</v>
      </c>
      <c r="G813" s="809">
        <v>2.4750000000000001E-2</v>
      </c>
      <c r="H813" s="809">
        <v>0.12701999999999999</v>
      </c>
    </row>
    <row r="814" spans="2:8">
      <c r="B814" s="807" t="s">
        <v>873</v>
      </c>
      <c r="C814" s="809">
        <v>1.439E-2</v>
      </c>
      <c r="D814" s="809">
        <v>0.21151</v>
      </c>
      <c r="E814" s="809">
        <v>0.21062</v>
      </c>
      <c r="F814" s="809">
        <v>0.15251999999999999</v>
      </c>
      <c r="G814" s="809">
        <v>2.462E-2</v>
      </c>
      <c r="H814" s="809">
        <v>0.12790000000000001</v>
      </c>
    </row>
    <row r="815" spans="2:8">
      <c r="B815" s="807" t="s">
        <v>874</v>
      </c>
      <c r="C815" s="809">
        <v>1.43E-2</v>
      </c>
      <c r="D815" s="809">
        <v>0.20948</v>
      </c>
      <c r="E815" s="809">
        <v>0.20938000000000001</v>
      </c>
      <c r="F815" s="809">
        <v>0.15301000000000001</v>
      </c>
      <c r="G815" s="809">
        <v>2.5100000000000001E-2</v>
      </c>
      <c r="H815" s="809">
        <v>0.12791</v>
      </c>
    </row>
    <row r="816" spans="2:8">
      <c r="B816" s="807" t="s">
        <v>875</v>
      </c>
      <c r="C816" s="809">
        <v>1.4449999999999999E-2</v>
      </c>
      <c r="D816" s="809">
        <v>0.22211</v>
      </c>
      <c r="E816" s="809">
        <v>0.20996000000000001</v>
      </c>
      <c r="F816" s="809">
        <v>0.15837999999999999</v>
      </c>
      <c r="G816" s="809">
        <v>2.563E-2</v>
      </c>
      <c r="H816" s="809">
        <v>0.13275000000000001</v>
      </c>
    </row>
    <row r="817" spans="2:8">
      <c r="B817" s="807" t="s">
        <v>876</v>
      </c>
      <c r="C817" s="809">
        <v>1.4250000000000001E-2</v>
      </c>
      <c r="D817" s="809">
        <v>0.21728</v>
      </c>
      <c r="E817" s="809">
        <v>0.21049999999999999</v>
      </c>
      <c r="F817" s="809">
        <v>0.15622</v>
      </c>
      <c r="G817" s="809">
        <v>2.4199999999999999E-2</v>
      </c>
      <c r="H817" s="809">
        <v>0.13202</v>
      </c>
    </row>
    <row r="818" spans="2:8">
      <c r="B818" s="807" t="s">
        <v>877</v>
      </c>
      <c r="C818" s="809">
        <v>1.4200000000000001E-2</v>
      </c>
      <c r="D818" s="809">
        <v>0.22026999999999999</v>
      </c>
      <c r="E818" s="809">
        <v>0.21059</v>
      </c>
      <c r="F818" s="809">
        <v>0.15714</v>
      </c>
      <c r="G818" s="809">
        <v>2.5100000000000001E-2</v>
      </c>
      <c r="H818" s="809">
        <v>0.13203999999999999</v>
      </c>
    </row>
    <row r="819" spans="2:8">
      <c r="B819" s="807" t="s">
        <v>878</v>
      </c>
      <c r="C819" s="809">
        <v>1.4069999999999999E-2</v>
      </c>
      <c r="D819" s="809">
        <v>0.21858</v>
      </c>
      <c r="E819" s="809">
        <v>0.21049000000000001</v>
      </c>
      <c r="F819" s="809">
        <v>0.15587999999999999</v>
      </c>
      <c r="G819" s="809">
        <v>2.46E-2</v>
      </c>
      <c r="H819" s="809">
        <v>0.13128000000000001</v>
      </c>
    </row>
    <row r="820" spans="2:8">
      <c r="B820" s="807" t="s">
        <v>879</v>
      </c>
      <c r="C820" s="809">
        <v>1.4659999999999999E-2</v>
      </c>
      <c r="D820" s="809">
        <v>0.21726999999999999</v>
      </c>
      <c r="E820" s="809">
        <v>0.21115</v>
      </c>
      <c r="F820" s="809">
        <v>0.15561</v>
      </c>
      <c r="G820" s="809">
        <v>2.4570000000000002E-2</v>
      </c>
      <c r="H820" s="809">
        <v>0.13103999999999999</v>
      </c>
    </row>
    <row r="821" spans="2:8">
      <c r="B821" s="807" t="s">
        <v>880</v>
      </c>
      <c r="C821" s="809">
        <v>1.4710000000000001E-2</v>
      </c>
      <c r="D821" s="809">
        <v>0.21765999999999999</v>
      </c>
      <c r="E821" s="809">
        <v>0.21445</v>
      </c>
      <c r="F821" s="809">
        <v>0.15565000000000001</v>
      </c>
      <c r="G821" s="809">
        <v>2.4080000000000001E-2</v>
      </c>
      <c r="H821" s="809">
        <v>0.13156999999999999</v>
      </c>
    </row>
    <row r="822" spans="2:8">
      <c r="B822" s="807" t="s">
        <v>881</v>
      </c>
      <c r="C822" s="809">
        <v>1.4710000000000001E-2</v>
      </c>
      <c r="D822" s="809">
        <v>0.21779000000000001</v>
      </c>
      <c r="E822" s="809">
        <v>0.21457999999999999</v>
      </c>
      <c r="F822" s="809">
        <v>0.15578</v>
      </c>
      <c r="G822" s="809">
        <v>2.3910000000000001E-2</v>
      </c>
      <c r="H822" s="809">
        <v>0.13186999999999999</v>
      </c>
    </row>
    <row r="823" spans="2:8">
      <c r="B823" s="807" t="s">
        <v>882</v>
      </c>
      <c r="C823" s="809">
        <v>1.4670000000000001E-2</v>
      </c>
      <c r="D823" s="809">
        <v>0.21825</v>
      </c>
      <c r="E823" s="809">
        <v>0.21473999999999999</v>
      </c>
      <c r="F823" s="809">
        <v>0.15594</v>
      </c>
      <c r="G823" s="809">
        <v>2.3970000000000002E-2</v>
      </c>
      <c r="H823" s="809">
        <v>0.13197</v>
      </c>
    </row>
    <row r="824" spans="2:8">
      <c r="B824" s="807" t="s">
        <v>883</v>
      </c>
      <c r="C824" s="809">
        <v>1.4590000000000001E-2</v>
      </c>
      <c r="D824" s="809">
        <v>0.21768999999999999</v>
      </c>
      <c r="E824" s="809">
        <v>0.21456</v>
      </c>
      <c r="F824" s="809">
        <v>0.15543999999999999</v>
      </c>
      <c r="G824" s="809">
        <v>2.3699999999999999E-2</v>
      </c>
      <c r="H824" s="809">
        <v>0.13174</v>
      </c>
    </row>
    <row r="825" spans="2:8">
      <c r="B825" s="807" t="s">
        <v>884</v>
      </c>
      <c r="C825" s="809">
        <v>1.473E-2</v>
      </c>
      <c r="D825" s="809">
        <v>0.21572</v>
      </c>
      <c r="E825" s="809">
        <v>0.21443999999999999</v>
      </c>
      <c r="F825" s="809">
        <v>0.15515999999999999</v>
      </c>
      <c r="G825" s="809">
        <v>2.4029999999999999E-2</v>
      </c>
      <c r="H825" s="809">
        <v>0.13113</v>
      </c>
    </row>
    <row r="826" spans="2:8">
      <c r="B826" s="807" t="s">
        <v>885</v>
      </c>
      <c r="C826" s="809">
        <v>1.4710000000000001E-2</v>
      </c>
      <c r="D826" s="809">
        <v>0.20930000000000001</v>
      </c>
      <c r="E826" s="809">
        <v>0.21410000000000001</v>
      </c>
      <c r="F826" s="809">
        <v>0.1522</v>
      </c>
      <c r="G826" s="809">
        <v>2.3599999999999999E-2</v>
      </c>
      <c r="H826" s="809">
        <v>0.12859999999999999</v>
      </c>
    </row>
    <row r="827" spans="2:8">
      <c r="B827" s="807" t="s">
        <v>886</v>
      </c>
      <c r="C827" s="809">
        <v>1.494E-2</v>
      </c>
      <c r="D827" s="809">
        <v>0.20905000000000001</v>
      </c>
      <c r="E827" s="809">
        <v>0.21406</v>
      </c>
      <c r="F827" s="809">
        <v>0.15287999999999999</v>
      </c>
      <c r="G827" s="809">
        <v>2.3449999999999999E-2</v>
      </c>
      <c r="H827" s="809">
        <v>0.12942999999999999</v>
      </c>
    </row>
    <row r="828" spans="2:8">
      <c r="B828" s="807" t="s">
        <v>887</v>
      </c>
      <c r="C828" s="809">
        <v>1.516E-2</v>
      </c>
      <c r="D828" s="809">
        <v>0.20882999999999999</v>
      </c>
      <c r="E828" s="809">
        <v>0.21407000000000001</v>
      </c>
      <c r="F828" s="809">
        <v>0.15375</v>
      </c>
      <c r="G828" s="809">
        <v>2.3890000000000002E-2</v>
      </c>
      <c r="H828" s="809">
        <v>0.12986</v>
      </c>
    </row>
    <row r="829" spans="2:8">
      <c r="B829" s="807" t="s">
        <v>888</v>
      </c>
      <c r="C829" s="809">
        <v>1.5310000000000001E-2</v>
      </c>
      <c r="D829" s="809">
        <v>0.20710999999999999</v>
      </c>
      <c r="E829" s="809">
        <v>0.21348</v>
      </c>
      <c r="F829" s="809">
        <v>0.15387000000000001</v>
      </c>
      <c r="G829" s="809">
        <v>2.427E-2</v>
      </c>
      <c r="H829" s="809">
        <v>0.12959999999999999</v>
      </c>
    </row>
    <row r="830" spans="2:8">
      <c r="B830" s="807" t="s">
        <v>889</v>
      </c>
      <c r="C830" s="809">
        <v>1.502E-2</v>
      </c>
      <c r="D830" s="809">
        <v>0.21673999999999999</v>
      </c>
      <c r="E830" s="809">
        <v>0.21274999999999999</v>
      </c>
      <c r="F830" s="809">
        <v>0.15440000000000001</v>
      </c>
      <c r="G830" s="809">
        <v>2.3619999999999999E-2</v>
      </c>
      <c r="H830" s="809">
        <v>0.13078000000000001</v>
      </c>
    </row>
    <row r="831" spans="2:8">
      <c r="B831" s="807" t="s">
        <v>890</v>
      </c>
      <c r="C831" s="809">
        <v>1.5100000000000001E-2</v>
      </c>
      <c r="D831" s="809">
        <v>0.22083</v>
      </c>
      <c r="E831" s="809">
        <v>0.21315999999999999</v>
      </c>
      <c r="F831" s="809">
        <v>0.15506</v>
      </c>
      <c r="G831" s="809">
        <v>2.3709999999999998E-2</v>
      </c>
      <c r="H831" s="809">
        <v>0.13134999999999999</v>
      </c>
    </row>
    <row r="832" spans="2:8">
      <c r="B832" s="807" t="s">
        <v>891</v>
      </c>
      <c r="C832" s="809">
        <v>1.502E-2</v>
      </c>
      <c r="D832" s="809">
        <v>0.21712999999999999</v>
      </c>
      <c r="E832" s="809">
        <v>0.21271000000000001</v>
      </c>
      <c r="F832" s="809">
        <v>0.15478</v>
      </c>
      <c r="G832" s="809">
        <v>2.3970000000000002E-2</v>
      </c>
      <c r="H832" s="809">
        <v>0.13081000000000001</v>
      </c>
    </row>
    <row r="833" spans="2:8">
      <c r="B833" s="807" t="s">
        <v>892</v>
      </c>
      <c r="C833" s="809">
        <v>1.4760000000000001E-2</v>
      </c>
      <c r="D833" s="809">
        <v>0.21814</v>
      </c>
      <c r="E833" s="809">
        <v>0.21285999999999999</v>
      </c>
      <c r="F833" s="809">
        <v>0.1535</v>
      </c>
      <c r="G833" s="809">
        <v>2.2950000000000002E-2</v>
      </c>
      <c r="H833" s="809">
        <v>0.13055</v>
      </c>
    </row>
    <row r="834" spans="2:8">
      <c r="B834" s="807" t="s">
        <v>893</v>
      </c>
      <c r="C834" s="809">
        <v>1.4540000000000001E-2</v>
      </c>
      <c r="D834" s="809">
        <v>0.21720999999999999</v>
      </c>
      <c r="E834" s="809">
        <v>0.21312999999999999</v>
      </c>
      <c r="F834" s="809">
        <v>0.15139</v>
      </c>
      <c r="G834" s="809">
        <v>2.2499999999999999E-2</v>
      </c>
      <c r="H834" s="809">
        <v>0.12889</v>
      </c>
    </row>
    <row r="835" spans="2:8">
      <c r="B835" s="807" t="s">
        <v>744</v>
      </c>
      <c r="C835" s="809">
        <v>1.431E-2</v>
      </c>
      <c r="D835" s="809">
        <v>0.21765999999999999</v>
      </c>
      <c r="E835" s="809">
        <v>0.21312999999999999</v>
      </c>
      <c r="F835" s="809">
        <v>0.15078</v>
      </c>
      <c r="G835" s="809">
        <v>2.2370000000000001E-2</v>
      </c>
      <c r="H835" s="809">
        <v>0.12841</v>
      </c>
    </row>
    <row r="836" spans="2:8">
      <c r="B836" s="807" t="s">
        <v>745</v>
      </c>
      <c r="C836" s="809">
        <v>1.427E-2</v>
      </c>
      <c r="D836" s="809">
        <v>0.21734000000000001</v>
      </c>
      <c r="E836" s="809">
        <v>0.21201</v>
      </c>
      <c r="F836" s="809">
        <v>0.15092</v>
      </c>
      <c r="G836" s="809">
        <v>2.2020000000000001E-2</v>
      </c>
      <c r="H836" s="809">
        <v>0.12889999999999999</v>
      </c>
    </row>
    <row r="837" spans="2:8">
      <c r="B837" s="807" t="s">
        <v>746</v>
      </c>
      <c r="C837" s="809">
        <v>1.4160000000000001E-2</v>
      </c>
      <c r="D837" s="809">
        <v>0.21675</v>
      </c>
      <c r="E837" s="809">
        <v>0.21093999999999999</v>
      </c>
      <c r="F837" s="809">
        <v>0.15029999999999999</v>
      </c>
      <c r="G837" s="809">
        <v>2.2669999999999999E-2</v>
      </c>
      <c r="H837" s="809">
        <v>0.12762999999999999</v>
      </c>
    </row>
    <row r="838" spans="2:8">
      <c r="B838" s="807" t="s">
        <v>747</v>
      </c>
      <c r="C838" s="809">
        <v>1.4E-2</v>
      </c>
      <c r="D838" s="809">
        <v>0.21648999999999999</v>
      </c>
      <c r="E838" s="809">
        <v>0.21085000000000001</v>
      </c>
      <c r="F838" s="809">
        <v>0.14993999999999999</v>
      </c>
      <c r="G838" s="809">
        <v>2.172E-2</v>
      </c>
      <c r="H838" s="809">
        <v>0.12822</v>
      </c>
    </row>
    <row r="839" spans="2:8">
      <c r="B839" s="807" t="s">
        <v>748</v>
      </c>
      <c r="C839" s="809">
        <v>1.4120000000000001E-2</v>
      </c>
      <c r="D839" s="809">
        <v>0.22345000000000001</v>
      </c>
      <c r="E839" s="809">
        <v>0.21204999999999999</v>
      </c>
      <c r="F839" s="809">
        <v>0.15337999999999999</v>
      </c>
      <c r="G839" s="809">
        <v>2.1569999999999999E-2</v>
      </c>
      <c r="H839" s="809">
        <v>0.13181000000000001</v>
      </c>
    </row>
    <row r="840" spans="2:8">
      <c r="B840" s="807" t="s">
        <v>749</v>
      </c>
      <c r="C840" s="809">
        <v>1.4109999999999999E-2</v>
      </c>
      <c r="D840" s="809">
        <v>0.22248999999999999</v>
      </c>
      <c r="E840" s="809">
        <v>0.21210000000000001</v>
      </c>
      <c r="F840" s="809">
        <v>0.15307000000000001</v>
      </c>
      <c r="G840" s="809">
        <v>2.102E-2</v>
      </c>
      <c r="H840" s="809">
        <v>0.13205</v>
      </c>
    </row>
    <row r="841" spans="2:8">
      <c r="B841" s="807" t="s">
        <v>750</v>
      </c>
      <c r="C841" s="809">
        <v>1.414E-2</v>
      </c>
      <c r="D841" s="809">
        <v>0.21784000000000001</v>
      </c>
      <c r="E841" s="809">
        <v>0.21198</v>
      </c>
      <c r="F841" s="809">
        <v>0.15112</v>
      </c>
      <c r="G841" s="809">
        <v>2.0719999999999999E-2</v>
      </c>
      <c r="H841" s="809">
        <v>0.13039999999999999</v>
      </c>
    </row>
    <row r="842" spans="2:8">
      <c r="B842" s="807" t="s">
        <v>751</v>
      </c>
      <c r="C842" s="809">
        <v>1.4189999999999999E-2</v>
      </c>
      <c r="D842" s="809">
        <v>0.22348000000000001</v>
      </c>
      <c r="E842" s="809">
        <v>0.21207000000000001</v>
      </c>
      <c r="F842" s="809">
        <v>0.15340999999999999</v>
      </c>
      <c r="G842" s="809">
        <v>2.0449999999999999E-2</v>
      </c>
      <c r="H842" s="809">
        <v>0.13295999999999999</v>
      </c>
    </row>
    <row r="843" spans="2:8">
      <c r="B843" s="807" t="s">
        <v>752</v>
      </c>
      <c r="C843" s="809">
        <v>1.4069999999999999E-2</v>
      </c>
      <c r="D843" s="809">
        <v>0.22339000000000001</v>
      </c>
      <c r="E843" s="809">
        <v>0.21190999999999999</v>
      </c>
      <c r="F843" s="809">
        <v>0.15276999999999999</v>
      </c>
      <c r="G843" s="809">
        <v>2.027E-2</v>
      </c>
      <c r="H843" s="809">
        <v>0.13250000000000001</v>
      </c>
    </row>
    <row r="844" spans="2:8">
      <c r="B844" s="807" t="s">
        <v>753</v>
      </c>
      <c r="C844" s="809">
        <v>1.41E-2</v>
      </c>
      <c r="D844" s="809">
        <v>0.22914999999999999</v>
      </c>
      <c r="E844" s="809">
        <v>0.21195</v>
      </c>
      <c r="F844" s="809">
        <v>0.15336</v>
      </c>
      <c r="G844" s="809">
        <v>2.0619999999999999E-2</v>
      </c>
      <c r="H844" s="809">
        <v>0.13274</v>
      </c>
    </row>
    <row r="845" spans="2:8">
      <c r="B845" s="807" t="s">
        <v>754</v>
      </c>
      <c r="C845" s="809">
        <v>1.418E-2</v>
      </c>
      <c r="D845" s="809">
        <v>0.19922000000000001</v>
      </c>
      <c r="E845" s="809">
        <v>0.21206</v>
      </c>
      <c r="F845" s="809">
        <v>0.14169000000000001</v>
      </c>
      <c r="G845" s="809">
        <v>2.0449999999999999E-2</v>
      </c>
      <c r="H845" s="809">
        <v>0.12124</v>
      </c>
    </row>
    <row r="846" spans="2:8">
      <c r="B846" s="807" t="s">
        <v>755</v>
      </c>
      <c r="C846" s="809">
        <v>1.4200000000000001E-2</v>
      </c>
      <c r="D846" s="809">
        <v>0.19742000000000001</v>
      </c>
      <c r="E846" s="809">
        <v>0.21196999999999999</v>
      </c>
      <c r="F846" s="809">
        <v>0.13924</v>
      </c>
      <c r="G846" s="809">
        <v>1.9949999999999999E-2</v>
      </c>
      <c r="H846" s="809">
        <v>0.11928999999999999</v>
      </c>
    </row>
    <row r="847" spans="2:8">
      <c r="B847" s="807" t="s">
        <v>756</v>
      </c>
      <c r="C847" s="809">
        <v>1.4250000000000001E-2</v>
      </c>
      <c r="D847" s="809">
        <v>0.19583999999999999</v>
      </c>
      <c r="E847" s="809">
        <v>0.21195</v>
      </c>
      <c r="F847" s="809">
        <v>0.13819000000000001</v>
      </c>
      <c r="G847" s="809">
        <v>2.002E-2</v>
      </c>
      <c r="H847" s="809">
        <v>0.11817</v>
      </c>
    </row>
    <row r="848" spans="2:8">
      <c r="B848" s="807" t="s">
        <v>757</v>
      </c>
      <c r="C848" s="809">
        <v>1.4019999999999999E-2</v>
      </c>
      <c r="D848" s="809">
        <v>0.19589000000000001</v>
      </c>
      <c r="E848" s="809">
        <v>0.21193000000000001</v>
      </c>
      <c r="F848" s="809">
        <v>0.13730999999999999</v>
      </c>
      <c r="G848" s="809">
        <v>2.01E-2</v>
      </c>
      <c r="H848" s="809">
        <v>0.11720999999999999</v>
      </c>
    </row>
    <row r="849" spans="2:8">
      <c r="B849" s="807" t="s">
        <v>758</v>
      </c>
      <c r="C849" s="809">
        <v>1.393E-2</v>
      </c>
      <c r="D849" s="809">
        <v>0.19655</v>
      </c>
      <c r="E849" s="809">
        <v>0.21171000000000001</v>
      </c>
      <c r="F849" s="809">
        <v>0.13641</v>
      </c>
      <c r="G849" s="809">
        <v>1.9800000000000002E-2</v>
      </c>
      <c r="H849" s="809">
        <v>0.11661000000000001</v>
      </c>
    </row>
    <row r="850" spans="2:8">
      <c r="B850" s="807" t="s">
        <v>759</v>
      </c>
      <c r="C850" s="809">
        <v>1.384E-2</v>
      </c>
      <c r="D850" s="809">
        <v>0.19739999999999999</v>
      </c>
      <c r="E850" s="809">
        <v>0.21188000000000001</v>
      </c>
      <c r="F850" s="809">
        <v>0.13614999999999999</v>
      </c>
      <c r="G850" s="809">
        <v>1.967E-2</v>
      </c>
      <c r="H850" s="809">
        <v>0.11648</v>
      </c>
    </row>
    <row r="851" spans="2:8">
      <c r="B851" s="807" t="s">
        <v>760</v>
      </c>
      <c r="C851" s="809">
        <v>1.384E-2</v>
      </c>
      <c r="D851" s="809">
        <v>0.19739999999999999</v>
      </c>
      <c r="E851" s="809">
        <v>0.21263000000000001</v>
      </c>
      <c r="F851" s="809">
        <v>0.13571</v>
      </c>
      <c r="G851" s="809">
        <v>1.942E-2</v>
      </c>
      <c r="H851" s="809">
        <v>0.11629</v>
      </c>
    </row>
    <row r="852" spans="2:8">
      <c r="B852" s="807" t="s">
        <v>761</v>
      </c>
      <c r="C852" s="809">
        <v>1.4409999999999999E-2</v>
      </c>
      <c r="D852" s="809">
        <v>0.20061999999999999</v>
      </c>
      <c r="E852" s="809">
        <v>0.21309</v>
      </c>
      <c r="F852" s="809">
        <v>0.13905000000000001</v>
      </c>
      <c r="G852" s="809">
        <v>1.9470000000000001E-2</v>
      </c>
      <c r="H852" s="809">
        <v>0.11958000000000001</v>
      </c>
    </row>
    <row r="853" spans="2:8">
      <c r="B853" s="807" t="s">
        <v>762</v>
      </c>
      <c r="C853" s="809">
        <v>1.4449999999999999E-2</v>
      </c>
      <c r="D853" s="809">
        <v>0.20129</v>
      </c>
      <c r="E853" s="809">
        <v>0.21382000000000001</v>
      </c>
      <c r="F853" s="809">
        <v>0.14027000000000001</v>
      </c>
      <c r="G853" s="809">
        <v>1.942E-2</v>
      </c>
      <c r="H853" s="809">
        <v>0.12085</v>
      </c>
    </row>
    <row r="854" spans="2:8">
      <c r="B854" s="807" t="s">
        <v>763</v>
      </c>
      <c r="C854" s="809">
        <v>1.4460000000000001E-2</v>
      </c>
      <c r="D854" s="809">
        <v>0.20136000000000001</v>
      </c>
      <c r="E854" s="809">
        <v>0.21381</v>
      </c>
      <c r="F854" s="809">
        <v>0.14066000000000001</v>
      </c>
      <c r="G854" s="809">
        <v>1.9120000000000002E-2</v>
      </c>
      <c r="H854" s="809">
        <v>0.12154</v>
      </c>
    </row>
    <row r="855" spans="2:8">
      <c r="B855" s="807" t="s">
        <v>764</v>
      </c>
      <c r="C855" s="809">
        <v>1.474E-2</v>
      </c>
      <c r="D855" s="809">
        <v>0.19944000000000001</v>
      </c>
      <c r="E855" s="809">
        <v>0.21382999999999999</v>
      </c>
      <c r="F855" s="809">
        <v>0.14087</v>
      </c>
      <c r="G855" s="809">
        <v>1.9050000000000001E-2</v>
      </c>
      <c r="H855" s="809">
        <v>0.12182</v>
      </c>
    </row>
    <row r="856" spans="2:8">
      <c r="B856" s="807" t="s">
        <v>765</v>
      </c>
      <c r="C856" s="809">
        <v>1.4930000000000001E-2</v>
      </c>
      <c r="D856" s="809">
        <v>0.1908</v>
      </c>
      <c r="E856" s="809">
        <v>0.21329999999999999</v>
      </c>
      <c r="F856" s="809">
        <v>0.14205000000000001</v>
      </c>
      <c r="G856" s="809">
        <v>1.9369999999999998E-2</v>
      </c>
      <c r="H856" s="809">
        <v>0.12268</v>
      </c>
    </row>
    <row r="857" spans="2:8">
      <c r="B857" s="807" t="s">
        <v>766</v>
      </c>
      <c r="C857" s="809">
        <v>1.495E-2</v>
      </c>
      <c r="D857" s="809">
        <v>0.1908</v>
      </c>
      <c r="E857" s="809">
        <v>0.21332999999999999</v>
      </c>
      <c r="F857" s="809">
        <v>0.14215</v>
      </c>
      <c r="G857" s="809">
        <v>1.9300000000000001E-2</v>
      </c>
      <c r="H857" s="809">
        <v>0.12285</v>
      </c>
    </row>
    <row r="858" spans="2:8">
      <c r="B858" s="807" t="s">
        <v>767</v>
      </c>
      <c r="C858" s="809">
        <v>1.485E-2</v>
      </c>
      <c r="D858" s="809">
        <v>0.19094</v>
      </c>
      <c r="E858" s="809">
        <v>0.21342</v>
      </c>
      <c r="F858" s="809">
        <v>0.14186000000000001</v>
      </c>
      <c r="G858" s="809">
        <v>1.9300000000000001E-2</v>
      </c>
      <c r="H858" s="809">
        <v>0.12256</v>
      </c>
    </row>
    <row r="859" spans="2:8">
      <c r="B859" s="807" t="s">
        <v>768</v>
      </c>
      <c r="C859" s="809">
        <v>1.489E-2</v>
      </c>
      <c r="D859" s="809">
        <v>0.19250999999999999</v>
      </c>
      <c r="E859" s="809">
        <v>0.21340999999999999</v>
      </c>
      <c r="F859" s="809">
        <v>0.14241000000000001</v>
      </c>
      <c r="G859" s="809">
        <v>1.9400000000000001E-2</v>
      </c>
      <c r="H859" s="809">
        <v>0.12300999999999999</v>
      </c>
    </row>
    <row r="860" spans="2:8">
      <c r="B860" s="807" t="s">
        <v>769</v>
      </c>
      <c r="C860" s="809">
        <v>1.516E-2</v>
      </c>
      <c r="D860" s="809">
        <v>0.19327</v>
      </c>
      <c r="E860" s="809">
        <v>0.21357000000000001</v>
      </c>
      <c r="F860" s="809">
        <v>0.14308000000000001</v>
      </c>
      <c r="G860" s="809">
        <v>1.8950000000000002E-2</v>
      </c>
      <c r="H860" s="809">
        <v>0.12413</v>
      </c>
    </row>
    <row r="861" spans="2:8">
      <c r="B861" s="807" t="s">
        <v>770</v>
      </c>
      <c r="C861" s="809">
        <v>1.4930000000000001E-2</v>
      </c>
      <c r="D861" s="809">
        <v>0.20030999999999999</v>
      </c>
      <c r="E861" s="809">
        <v>0.21404000000000001</v>
      </c>
      <c r="F861" s="809">
        <v>0.14232</v>
      </c>
      <c r="G861" s="809">
        <v>1.8519999999999998E-2</v>
      </c>
      <c r="H861" s="809">
        <v>0.12379999999999999</v>
      </c>
    </row>
    <row r="862" spans="2:8">
      <c r="B862" s="807" t="s">
        <v>771</v>
      </c>
      <c r="C862" s="809">
        <v>1.4749999999999999E-2</v>
      </c>
      <c r="D862" s="809">
        <v>0.19888</v>
      </c>
      <c r="E862" s="809">
        <v>0.21481</v>
      </c>
      <c r="F862" s="809">
        <v>0.14127000000000001</v>
      </c>
      <c r="G862" s="809">
        <v>1.865E-2</v>
      </c>
      <c r="H862" s="809">
        <v>0.12262000000000001</v>
      </c>
    </row>
    <row r="863" spans="2:8">
      <c r="B863" s="807" t="s">
        <v>772</v>
      </c>
      <c r="C863" s="809">
        <v>1.4489999999999999E-2</v>
      </c>
      <c r="D863" s="809">
        <v>0.19799</v>
      </c>
      <c r="E863" s="809">
        <v>0.21485000000000001</v>
      </c>
      <c r="F863" s="809">
        <v>0.14132</v>
      </c>
      <c r="G863" s="809">
        <v>1.882E-2</v>
      </c>
      <c r="H863" s="809">
        <v>0.1225</v>
      </c>
    </row>
    <row r="864" spans="2:8">
      <c r="B864" s="807" t="s">
        <v>773</v>
      </c>
      <c r="C864" s="809">
        <v>1.457E-2</v>
      </c>
      <c r="D864" s="809">
        <v>0.20155999999999999</v>
      </c>
      <c r="E864" s="809">
        <v>0.21532999999999999</v>
      </c>
      <c r="F864" s="809">
        <v>0.14449999999999999</v>
      </c>
      <c r="G864" s="809">
        <v>1.8700000000000001E-2</v>
      </c>
      <c r="H864" s="809">
        <v>0.1258</v>
      </c>
    </row>
    <row r="865" spans="2:8">
      <c r="B865" s="807" t="s">
        <v>774</v>
      </c>
      <c r="C865" s="809">
        <v>1.4590000000000001E-2</v>
      </c>
      <c r="D865" s="809">
        <v>0.24446999999999999</v>
      </c>
      <c r="E865" s="809">
        <v>0.21672</v>
      </c>
      <c r="F865" s="809">
        <v>0.16306999999999999</v>
      </c>
      <c r="G865" s="809">
        <v>1.9199999999999998E-2</v>
      </c>
      <c r="H865" s="809">
        <v>0.14387</v>
      </c>
    </row>
    <row r="866" spans="2:8">
      <c r="B866" s="807" t="s">
        <v>775</v>
      </c>
      <c r="C866" s="809">
        <v>1.4080000000000001E-2</v>
      </c>
      <c r="D866" s="809">
        <v>0.24335000000000001</v>
      </c>
      <c r="E866" s="809">
        <v>0.21465999999999999</v>
      </c>
      <c r="F866" s="809">
        <v>0.16295000000000001</v>
      </c>
      <c r="G866" s="809">
        <v>1.925E-2</v>
      </c>
      <c r="H866" s="809">
        <v>0.14369999999999999</v>
      </c>
    </row>
    <row r="867" spans="2:8">
      <c r="B867" s="807" t="s">
        <v>776</v>
      </c>
      <c r="C867" s="809">
        <v>1.397E-2</v>
      </c>
      <c r="D867" s="809">
        <v>0.23816999999999999</v>
      </c>
      <c r="E867" s="809">
        <v>0.21446000000000001</v>
      </c>
      <c r="F867" s="809">
        <v>0.16037999999999999</v>
      </c>
      <c r="G867" s="809">
        <v>1.9349999999999999E-2</v>
      </c>
      <c r="H867" s="809">
        <v>0.14102999999999999</v>
      </c>
    </row>
    <row r="868" spans="2:8">
      <c r="B868" s="807" t="s">
        <v>777</v>
      </c>
      <c r="C868" s="809">
        <v>1.404E-2</v>
      </c>
      <c r="D868" s="809">
        <v>0.23608999999999999</v>
      </c>
      <c r="E868" s="809">
        <v>0.21501999999999999</v>
      </c>
      <c r="F868" s="809">
        <v>0.16031999999999999</v>
      </c>
      <c r="G868" s="809">
        <v>1.9120000000000002E-2</v>
      </c>
      <c r="H868" s="809">
        <v>0.14119999999999999</v>
      </c>
    </row>
    <row r="869" spans="2:8">
      <c r="B869" s="807" t="s">
        <v>778</v>
      </c>
      <c r="C869" s="809">
        <v>1.396E-2</v>
      </c>
      <c r="D869" s="809">
        <v>0.24623999999999999</v>
      </c>
      <c r="E869" s="809">
        <v>0.21603</v>
      </c>
      <c r="F869" s="809">
        <v>0.16339000000000001</v>
      </c>
      <c r="G869" s="809">
        <v>1.915E-2</v>
      </c>
      <c r="H869" s="809">
        <v>0.14424000000000001</v>
      </c>
    </row>
    <row r="870" spans="2:8">
      <c r="B870" s="807" t="s">
        <v>779</v>
      </c>
      <c r="C870" s="809">
        <v>1.453E-2</v>
      </c>
      <c r="D870" s="809">
        <v>0.23791000000000001</v>
      </c>
      <c r="E870" s="809">
        <v>0.218</v>
      </c>
      <c r="F870" s="809">
        <v>0.16309000000000001</v>
      </c>
      <c r="G870" s="809">
        <v>1.8950000000000002E-2</v>
      </c>
      <c r="H870" s="809">
        <v>0.14413999999999999</v>
      </c>
    </row>
    <row r="871" spans="2:8">
      <c r="B871" s="807" t="s">
        <v>780</v>
      </c>
      <c r="C871" s="809">
        <v>1.447E-2</v>
      </c>
      <c r="D871" s="809">
        <v>0.23863999999999999</v>
      </c>
      <c r="E871" s="809">
        <v>0.21814</v>
      </c>
      <c r="F871" s="809">
        <v>0.16311999999999999</v>
      </c>
      <c r="G871" s="809">
        <v>1.8720000000000001E-2</v>
      </c>
      <c r="H871" s="809">
        <v>0.1444</v>
      </c>
    </row>
    <row r="872" spans="2:8">
      <c r="B872" s="807" t="s">
        <v>781</v>
      </c>
      <c r="C872" s="809">
        <v>1.443E-2</v>
      </c>
      <c r="D872" s="809">
        <v>0.23819000000000001</v>
      </c>
      <c r="E872" s="809">
        <v>0.218</v>
      </c>
      <c r="F872" s="809">
        <v>0.16317999999999999</v>
      </c>
      <c r="G872" s="809">
        <v>1.8620000000000001E-2</v>
      </c>
      <c r="H872" s="809">
        <v>0.14455999999999999</v>
      </c>
    </row>
    <row r="873" spans="2:8">
      <c r="B873" s="807" t="s">
        <v>782</v>
      </c>
      <c r="C873" s="809">
        <v>1.461E-2</v>
      </c>
      <c r="D873" s="809">
        <v>0.23744999999999999</v>
      </c>
      <c r="E873" s="809">
        <v>0.21820999999999999</v>
      </c>
      <c r="F873" s="809">
        <v>0.16436999999999999</v>
      </c>
      <c r="G873" s="809">
        <v>1.8950000000000002E-2</v>
      </c>
      <c r="H873" s="809">
        <v>0.14541999999999999</v>
      </c>
    </row>
    <row r="874" spans="2:8">
      <c r="B874" s="807" t="s">
        <v>783</v>
      </c>
      <c r="C874" s="809">
        <v>1.47E-2</v>
      </c>
      <c r="D874" s="809">
        <v>0.24778</v>
      </c>
      <c r="E874" s="809">
        <v>0.21918000000000001</v>
      </c>
      <c r="F874" s="809">
        <v>0.16918</v>
      </c>
      <c r="G874" s="809">
        <v>1.9099999999999999E-2</v>
      </c>
      <c r="H874" s="809">
        <v>0.15007999999999999</v>
      </c>
    </row>
    <row r="875" spans="2:8">
      <c r="B875" s="807" t="s">
        <v>784</v>
      </c>
      <c r="C875" s="809">
        <v>1.491E-2</v>
      </c>
      <c r="D875" s="809">
        <v>0.23633000000000001</v>
      </c>
      <c r="E875" s="809">
        <v>0.22112000000000001</v>
      </c>
      <c r="F875" s="809">
        <v>0.16216</v>
      </c>
      <c r="G875" s="809">
        <v>1.8669999999999999E-2</v>
      </c>
      <c r="H875" s="809">
        <v>0.14349000000000001</v>
      </c>
    </row>
    <row r="876" spans="2:8">
      <c r="B876" s="807" t="s">
        <v>785</v>
      </c>
      <c r="C876" s="809">
        <v>1.472E-2</v>
      </c>
      <c r="D876" s="809">
        <v>0.23472000000000001</v>
      </c>
      <c r="E876" s="809">
        <v>0.22183</v>
      </c>
      <c r="F876" s="809">
        <v>0.16016</v>
      </c>
      <c r="G876" s="809">
        <v>1.8919999999999999E-2</v>
      </c>
      <c r="H876" s="809">
        <v>0.14124</v>
      </c>
    </row>
    <row r="877" spans="2:8">
      <c r="B877" s="807" t="s">
        <v>786</v>
      </c>
      <c r="C877" s="809">
        <v>1.4829999999999999E-2</v>
      </c>
      <c r="D877" s="809">
        <v>0.22902</v>
      </c>
      <c r="E877" s="809">
        <v>0.22456999999999999</v>
      </c>
      <c r="F877" s="809">
        <v>0.15917000000000001</v>
      </c>
      <c r="G877" s="809">
        <v>1.8509999999999999E-2</v>
      </c>
      <c r="H877" s="809">
        <v>0.14066000000000001</v>
      </c>
    </row>
    <row r="878" spans="2:8">
      <c r="B878" s="807" t="s">
        <v>787</v>
      </c>
      <c r="C878" s="809">
        <v>1.4829999999999999E-2</v>
      </c>
      <c r="D878" s="809">
        <v>0.22844999999999999</v>
      </c>
      <c r="E878" s="809">
        <v>0.22478000000000001</v>
      </c>
      <c r="F878" s="809">
        <v>0.15872</v>
      </c>
      <c r="G878" s="809">
        <v>1.8749999999999999E-2</v>
      </c>
      <c r="H878" s="809">
        <v>0.13997000000000001</v>
      </c>
    </row>
    <row r="879" spans="2:8">
      <c r="B879" s="807" t="s">
        <v>788</v>
      </c>
      <c r="C879" s="809">
        <v>1.487E-2</v>
      </c>
      <c r="D879" s="809">
        <v>0.22764999999999999</v>
      </c>
      <c r="E879" s="809">
        <v>0.22503999999999999</v>
      </c>
      <c r="F879" s="809">
        <v>0.15816</v>
      </c>
      <c r="G879" s="809">
        <v>1.8499999999999999E-2</v>
      </c>
      <c r="H879" s="809">
        <v>0.13966000000000001</v>
      </c>
    </row>
    <row r="880" spans="2:8">
      <c r="B880" s="807" t="s">
        <v>789</v>
      </c>
      <c r="C880" s="809">
        <v>1.4630000000000001E-2</v>
      </c>
      <c r="D880" s="809">
        <v>0.22034999999999999</v>
      </c>
      <c r="E880" s="809">
        <v>0.22728000000000001</v>
      </c>
      <c r="F880" s="809">
        <v>0.15397</v>
      </c>
      <c r="G880" s="809">
        <v>1.882E-2</v>
      </c>
      <c r="H880" s="809">
        <v>0.13514999999999999</v>
      </c>
    </row>
    <row r="881" spans="2:8">
      <c r="B881" s="807" t="s">
        <v>790</v>
      </c>
      <c r="C881" s="809">
        <v>1.4590000000000001E-2</v>
      </c>
      <c r="D881" s="809">
        <v>0.22040000000000001</v>
      </c>
      <c r="E881" s="809">
        <v>0.22774</v>
      </c>
      <c r="F881" s="809">
        <v>0.15398000000000001</v>
      </c>
      <c r="G881" s="809">
        <v>1.9099999999999999E-2</v>
      </c>
      <c r="H881" s="809">
        <v>0.13488</v>
      </c>
    </row>
    <row r="882" spans="2:8">
      <c r="B882" s="807" t="s">
        <v>791</v>
      </c>
      <c r="C882" s="809">
        <v>1.4789999999999999E-2</v>
      </c>
      <c r="D882" s="809">
        <v>0.22031999999999999</v>
      </c>
      <c r="E882" s="809">
        <v>0.22872000000000001</v>
      </c>
      <c r="F882" s="809">
        <v>0.15443000000000001</v>
      </c>
      <c r="G882" s="809">
        <v>1.8849999999999999E-2</v>
      </c>
      <c r="H882" s="809">
        <v>0.13558000000000001</v>
      </c>
    </row>
    <row r="883" spans="2:8">
      <c r="B883" s="807" t="s">
        <v>792</v>
      </c>
      <c r="C883" s="809">
        <v>1.473E-2</v>
      </c>
      <c r="D883" s="809">
        <v>0.21915999999999999</v>
      </c>
      <c r="E883" s="809">
        <v>0.22911000000000001</v>
      </c>
      <c r="F883" s="809">
        <v>0.15218000000000001</v>
      </c>
      <c r="G883" s="809">
        <v>1.9019999999999999E-2</v>
      </c>
      <c r="H883" s="809">
        <v>0.13316</v>
      </c>
    </row>
    <row r="884" spans="2:8">
      <c r="B884" s="807" t="s">
        <v>793</v>
      </c>
      <c r="C884" s="809">
        <v>1.4319999999999999E-2</v>
      </c>
      <c r="D884" s="809">
        <v>0.219</v>
      </c>
      <c r="E884" s="809">
        <v>0.22882</v>
      </c>
      <c r="F884" s="809">
        <v>0.15026999999999999</v>
      </c>
      <c r="G884" s="809">
        <v>1.9769999999999999E-2</v>
      </c>
      <c r="H884" s="809">
        <v>0.1305</v>
      </c>
    </row>
    <row r="885" spans="2:8">
      <c r="B885" s="807" t="s">
        <v>794</v>
      </c>
      <c r="C885" s="809">
        <v>1.421E-2</v>
      </c>
      <c r="D885" s="809">
        <v>0.23547999999999999</v>
      </c>
      <c r="E885" s="809">
        <v>0.23044999999999999</v>
      </c>
      <c r="F885" s="809">
        <v>0.15465000000000001</v>
      </c>
      <c r="G885" s="809">
        <v>2.017E-2</v>
      </c>
      <c r="H885" s="809">
        <v>0.13447999999999999</v>
      </c>
    </row>
    <row r="886" spans="2:8">
      <c r="B886" s="807" t="s">
        <v>795</v>
      </c>
      <c r="C886" s="809">
        <v>1.423E-2</v>
      </c>
      <c r="D886" s="809">
        <v>0.22055</v>
      </c>
      <c r="E886" s="809">
        <v>0.23125999999999999</v>
      </c>
      <c r="F886" s="809">
        <v>0.15018000000000001</v>
      </c>
      <c r="G886" s="809">
        <v>2.0049999999999998E-2</v>
      </c>
      <c r="H886" s="809">
        <v>0.13013</v>
      </c>
    </row>
    <row r="887" spans="2:8">
      <c r="B887" s="807" t="s">
        <v>796</v>
      </c>
      <c r="C887" s="809">
        <v>1.4330000000000001E-2</v>
      </c>
      <c r="D887" s="809">
        <v>0.22222</v>
      </c>
      <c r="E887" s="809">
        <v>0.23149</v>
      </c>
      <c r="F887" s="809">
        <v>0.15079000000000001</v>
      </c>
      <c r="G887" s="809">
        <v>2.002E-2</v>
      </c>
      <c r="H887" s="809">
        <v>0.13077</v>
      </c>
    </row>
    <row r="888" spans="2:8">
      <c r="B888" s="807" t="s">
        <v>797</v>
      </c>
      <c r="C888" s="809">
        <v>1.43E-2</v>
      </c>
      <c r="D888" s="809">
        <v>0.21942</v>
      </c>
      <c r="E888" s="809">
        <v>0.23141</v>
      </c>
      <c r="F888" s="809">
        <v>0.15010000000000001</v>
      </c>
      <c r="G888" s="809">
        <v>2.0299999999999999E-2</v>
      </c>
      <c r="H888" s="809">
        <v>0.1298</v>
      </c>
    </row>
    <row r="889" spans="2:8">
      <c r="B889" s="807" t="s">
        <v>798</v>
      </c>
      <c r="C889" s="809">
        <v>1.4409999999999999E-2</v>
      </c>
      <c r="D889" s="809">
        <v>0.21970999999999999</v>
      </c>
      <c r="E889" s="809">
        <v>0.23141</v>
      </c>
      <c r="F889" s="809">
        <v>0.15432000000000001</v>
      </c>
      <c r="G889" s="809">
        <v>2.0219999999999998E-2</v>
      </c>
      <c r="H889" s="809">
        <v>0.1341</v>
      </c>
    </row>
    <row r="890" spans="2:8">
      <c r="B890" s="807" t="s">
        <v>799</v>
      </c>
      <c r="C890" s="809">
        <v>1.4959999999999999E-2</v>
      </c>
      <c r="D890" s="809">
        <v>0.22553999999999999</v>
      </c>
      <c r="E890" s="809">
        <v>0.23485</v>
      </c>
      <c r="F890" s="809">
        <v>0.18332999999999999</v>
      </c>
      <c r="G890" s="809">
        <v>2.035E-2</v>
      </c>
      <c r="H890" s="809">
        <v>0.16298000000000001</v>
      </c>
    </row>
    <row r="891" spans="2:8">
      <c r="B891" s="807" t="s">
        <v>800</v>
      </c>
      <c r="C891" s="809">
        <v>1.477E-2</v>
      </c>
      <c r="D891" s="809">
        <v>0.22921</v>
      </c>
      <c r="E891" s="809">
        <v>0.24138000000000001</v>
      </c>
      <c r="F891" s="809">
        <v>0.15805</v>
      </c>
      <c r="G891" s="809">
        <v>1.992E-2</v>
      </c>
      <c r="H891" s="809">
        <v>0.13813</v>
      </c>
    </row>
    <row r="892" spans="2:8">
      <c r="B892" s="807" t="s">
        <v>801</v>
      </c>
      <c r="C892" s="809">
        <v>1.4659999999999999E-2</v>
      </c>
      <c r="D892" s="809">
        <v>0.2319</v>
      </c>
      <c r="E892" s="809">
        <v>0.24168999999999999</v>
      </c>
      <c r="F892" s="809">
        <v>0.15872</v>
      </c>
      <c r="G892" s="809">
        <v>2.0369999999999999E-2</v>
      </c>
      <c r="H892" s="809">
        <v>0.13835</v>
      </c>
    </row>
    <row r="893" spans="2:8">
      <c r="B893" s="807" t="s">
        <v>802</v>
      </c>
      <c r="C893" s="809">
        <v>1.46E-2</v>
      </c>
      <c r="D893" s="809">
        <v>0.23191999999999999</v>
      </c>
      <c r="E893" s="809">
        <v>0.23305999999999999</v>
      </c>
      <c r="F893" s="809">
        <v>0.15847</v>
      </c>
      <c r="G893" s="809">
        <v>2.1149999999999999E-2</v>
      </c>
      <c r="H893" s="809">
        <v>0.13732</v>
      </c>
    </row>
    <row r="894" spans="2:8">
      <c r="B894" s="807" t="s">
        <v>803</v>
      </c>
      <c r="C894" s="809">
        <v>1.4659999999999999E-2</v>
      </c>
      <c r="D894" s="809">
        <v>0.23158000000000001</v>
      </c>
      <c r="E894" s="809">
        <v>0.23321</v>
      </c>
      <c r="F894" s="809">
        <v>0.15848000000000001</v>
      </c>
      <c r="G894" s="809">
        <v>2.085E-2</v>
      </c>
      <c r="H894" s="809">
        <v>0.13763</v>
      </c>
    </row>
    <row r="895" spans="2:8">
      <c r="B895" s="807" t="s">
        <v>804</v>
      </c>
      <c r="C895" s="809">
        <v>1.473E-2</v>
      </c>
      <c r="D895" s="809">
        <v>0.23277</v>
      </c>
      <c r="E895" s="809">
        <v>0.23472000000000001</v>
      </c>
      <c r="F895" s="809">
        <v>0.15937999999999999</v>
      </c>
      <c r="G895" s="809">
        <v>2.1049999999999999E-2</v>
      </c>
      <c r="H895" s="809">
        <v>0.13833000000000001</v>
      </c>
    </row>
    <row r="896" spans="2:8">
      <c r="B896" s="807" t="s">
        <v>805</v>
      </c>
      <c r="C896" s="809">
        <v>1.47E-2</v>
      </c>
      <c r="D896" s="809">
        <v>0.23416000000000001</v>
      </c>
      <c r="E896" s="809">
        <v>0.23469999999999999</v>
      </c>
      <c r="F896" s="809">
        <v>0.15966</v>
      </c>
      <c r="G896" s="809">
        <v>2.1000000000000001E-2</v>
      </c>
      <c r="H896" s="809">
        <v>0.13866000000000001</v>
      </c>
    </row>
    <row r="897" spans="2:8">
      <c r="B897" s="807" t="s">
        <v>612</v>
      </c>
      <c r="C897" s="809">
        <v>1.461E-2</v>
      </c>
      <c r="D897" s="809">
        <v>0.23471</v>
      </c>
      <c r="E897" s="809">
        <v>0.23386999999999999</v>
      </c>
      <c r="F897" s="809">
        <v>0.15952</v>
      </c>
      <c r="G897" s="809">
        <v>2.095E-2</v>
      </c>
      <c r="H897" s="809">
        <v>0.13857</v>
      </c>
    </row>
    <row r="898" spans="2:8">
      <c r="B898" s="807" t="s">
        <v>613</v>
      </c>
      <c r="C898" s="809">
        <v>1.468E-2</v>
      </c>
      <c r="D898" s="809">
        <v>0.23321</v>
      </c>
      <c r="E898" s="809">
        <v>0.23532</v>
      </c>
      <c r="F898" s="809">
        <v>0.15906999999999999</v>
      </c>
      <c r="G898" s="809">
        <v>2.1000000000000001E-2</v>
      </c>
      <c r="H898" s="809">
        <v>0.13807</v>
      </c>
    </row>
    <row r="899" spans="2:8">
      <c r="B899" s="807" t="s">
        <v>614</v>
      </c>
      <c r="C899" s="809">
        <v>1.4619999999999999E-2</v>
      </c>
      <c r="D899" s="809">
        <v>0.22958999999999999</v>
      </c>
      <c r="E899" s="809">
        <v>0.23565</v>
      </c>
      <c r="F899" s="809">
        <v>0.15703</v>
      </c>
      <c r="G899" s="809">
        <v>2.1420000000000002E-2</v>
      </c>
      <c r="H899" s="809">
        <v>0.13561000000000001</v>
      </c>
    </row>
    <row r="900" spans="2:8">
      <c r="B900" s="807" t="s">
        <v>615</v>
      </c>
      <c r="C900" s="809">
        <v>1.46E-2</v>
      </c>
      <c r="D900" s="809">
        <v>0.22817000000000001</v>
      </c>
      <c r="E900" s="809">
        <v>0.23272000000000001</v>
      </c>
      <c r="F900" s="809">
        <v>0.15619</v>
      </c>
      <c r="G900" s="809">
        <v>2.102E-2</v>
      </c>
      <c r="H900" s="809">
        <v>0.13517000000000001</v>
      </c>
    </row>
    <row r="901" spans="2:8">
      <c r="B901" s="807" t="s">
        <v>616</v>
      </c>
      <c r="C901" s="809">
        <v>1.4659999999999999E-2</v>
      </c>
      <c r="D901" s="809">
        <v>0.22935</v>
      </c>
      <c r="E901" s="809">
        <v>0.23433000000000001</v>
      </c>
      <c r="F901" s="809">
        <v>0.15679000000000001</v>
      </c>
      <c r="G901" s="809">
        <v>2.0750000000000001E-2</v>
      </c>
      <c r="H901" s="809">
        <v>0.13603999999999999</v>
      </c>
    </row>
    <row r="902" spans="2:8">
      <c r="B902" s="807" t="s">
        <v>617</v>
      </c>
      <c r="C902" s="809">
        <v>1.472E-2</v>
      </c>
      <c r="D902" s="809">
        <v>0.23472999999999999</v>
      </c>
      <c r="E902" s="809">
        <v>0.23435</v>
      </c>
      <c r="F902" s="809">
        <v>0.15828999999999999</v>
      </c>
      <c r="G902" s="809">
        <v>2.0500000000000001E-2</v>
      </c>
      <c r="H902" s="809">
        <v>0.13779</v>
      </c>
    </row>
    <row r="903" spans="2:8">
      <c r="B903" s="807" t="s">
        <v>618</v>
      </c>
      <c r="C903" s="809">
        <v>1.4789999999999999E-2</v>
      </c>
      <c r="D903" s="809">
        <v>0.23243</v>
      </c>
      <c r="E903" s="809">
        <v>0.23452999999999999</v>
      </c>
      <c r="F903" s="809">
        <v>0.15808</v>
      </c>
      <c r="G903" s="809">
        <v>2.0459999999999999E-2</v>
      </c>
      <c r="H903" s="809">
        <v>0.13761999999999999</v>
      </c>
    </row>
    <row r="904" spans="2:8">
      <c r="B904" s="807" t="s">
        <v>619</v>
      </c>
      <c r="C904" s="809">
        <v>1.49E-2</v>
      </c>
      <c r="D904" s="809">
        <v>0.22966</v>
      </c>
      <c r="E904" s="809">
        <v>0.23746</v>
      </c>
      <c r="F904" s="809">
        <v>0.15684999999999999</v>
      </c>
      <c r="G904" s="809">
        <v>2.0070000000000001E-2</v>
      </c>
      <c r="H904" s="809">
        <v>0.13678000000000001</v>
      </c>
    </row>
    <row r="905" spans="2:8">
      <c r="B905" s="807" t="s">
        <v>620</v>
      </c>
      <c r="C905" s="809">
        <v>1.4749999999999999E-2</v>
      </c>
      <c r="D905" s="809">
        <v>0.22691</v>
      </c>
      <c r="E905" s="809">
        <v>0.24432999999999999</v>
      </c>
      <c r="F905" s="809">
        <v>0.15509000000000001</v>
      </c>
      <c r="G905" s="809">
        <v>2.035E-2</v>
      </c>
      <c r="H905" s="809">
        <v>0.13474</v>
      </c>
    </row>
    <row r="906" spans="2:8">
      <c r="B906" s="807" t="s">
        <v>621</v>
      </c>
      <c r="C906" s="809">
        <v>1.478E-2</v>
      </c>
      <c r="D906" s="809">
        <v>0.22656000000000001</v>
      </c>
      <c r="E906" s="809">
        <v>0.24340000000000001</v>
      </c>
      <c r="F906" s="809">
        <v>0.15587999999999999</v>
      </c>
      <c r="G906" s="809">
        <v>2.0799999999999999E-2</v>
      </c>
      <c r="H906" s="809">
        <v>0.13508000000000001</v>
      </c>
    </row>
    <row r="907" spans="2:8">
      <c r="B907" s="807" t="s">
        <v>622</v>
      </c>
      <c r="C907" s="809">
        <v>1.4710000000000001E-2</v>
      </c>
      <c r="D907" s="809">
        <v>0.22659000000000001</v>
      </c>
      <c r="E907" s="809">
        <v>0.24332999999999999</v>
      </c>
      <c r="F907" s="809">
        <v>0.15590000000000001</v>
      </c>
      <c r="G907" s="809">
        <v>2.0670000000000001E-2</v>
      </c>
      <c r="H907" s="809">
        <v>0.13522999999999999</v>
      </c>
    </row>
    <row r="908" spans="2:8">
      <c r="B908" s="807" t="s">
        <v>623</v>
      </c>
      <c r="C908" s="809">
        <v>1.4800000000000001E-2</v>
      </c>
      <c r="D908" s="809">
        <v>0.22735</v>
      </c>
      <c r="E908" s="809">
        <v>0.24338000000000001</v>
      </c>
      <c r="F908" s="809">
        <v>0.15651999999999999</v>
      </c>
      <c r="G908" s="809">
        <v>2.0820000000000002E-2</v>
      </c>
      <c r="H908" s="809">
        <v>0.13569999999999999</v>
      </c>
    </row>
    <row r="909" spans="2:8">
      <c r="B909" s="807" t="s">
        <v>624</v>
      </c>
      <c r="C909" s="809">
        <v>1.4840000000000001E-2</v>
      </c>
      <c r="D909" s="809">
        <v>0.22695000000000001</v>
      </c>
      <c r="E909" s="809">
        <v>0.24340999999999999</v>
      </c>
      <c r="F909" s="809">
        <v>0.15670000000000001</v>
      </c>
      <c r="G909" s="809">
        <v>2.0930000000000001E-2</v>
      </c>
      <c r="H909" s="809">
        <v>0.13577</v>
      </c>
    </row>
    <row r="910" spans="2:8">
      <c r="B910" s="807" t="s">
        <v>625</v>
      </c>
      <c r="C910" s="809">
        <v>1.494E-2</v>
      </c>
      <c r="D910" s="809">
        <v>0.22634000000000001</v>
      </c>
      <c r="E910" s="809">
        <v>0.25172</v>
      </c>
      <c r="F910" s="809">
        <v>0.15761</v>
      </c>
      <c r="G910" s="809">
        <v>2.0799999999999999E-2</v>
      </c>
      <c r="H910" s="809">
        <v>0.13680999999999999</v>
      </c>
    </row>
    <row r="911" spans="2:8">
      <c r="B911" s="807" t="s">
        <v>626</v>
      </c>
      <c r="C911" s="809">
        <v>1.507E-2</v>
      </c>
      <c r="D911" s="809">
        <v>0.22624</v>
      </c>
      <c r="E911" s="809">
        <v>0.25176999999999999</v>
      </c>
      <c r="F911" s="809">
        <v>0.15790999999999999</v>
      </c>
      <c r="G911" s="809">
        <v>2.0899999999999998E-2</v>
      </c>
      <c r="H911" s="809">
        <v>0.13700999999999999</v>
      </c>
    </row>
    <row r="912" spans="2:8">
      <c r="B912" s="807" t="s">
        <v>627</v>
      </c>
      <c r="C912" s="809">
        <v>1.511E-2</v>
      </c>
      <c r="D912" s="809">
        <v>0.22475000000000001</v>
      </c>
      <c r="E912" s="809">
        <v>0.24479000000000001</v>
      </c>
      <c r="F912" s="809">
        <v>0.1575</v>
      </c>
      <c r="G912" s="809">
        <v>2.1000000000000001E-2</v>
      </c>
      <c r="H912" s="809">
        <v>0.13650000000000001</v>
      </c>
    </row>
    <row r="913" spans="2:8">
      <c r="B913" s="807" t="s">
        <v>628</v>
      </c>
      <c r="C913" s="809">
        <v>1.495E-2</v>
      </c>
      <c r="D913" s="809">
        <v>0.22364000000000001</v>
      </c>
      <c r="E913" s="809">
        <v>0.24471000000000001</v>
      </c>
      <c r="F913" s="809">
        <v>0.15567</v>
      </c>
      <c r="G913" s="809">
        <v>2.112E-2</v>
      </c>
      <c r="H913" s="809">
        <v>0.13455</v>
      </c>
    </row>
    <row r="914" spans="2:8">
      <c r="B914" s="807" t="s">
        <v>629</v>
      </c>
      <c r="C914" s="809">
        <v>1.451E-2</v>
      </c>
      <c r="D914" s="809">
        <v>0.21998999999999999</v>
      </c>
      <c r="E914" s="809">
        <v>0.24406</v>
      </c>
      <c r="F914" s="809">
        <v>0.15362000000000001</v>
      </c>
      <c r="G914" s="809">
        <v>2.155E-2</v>
      </c>
      <c r="H914" s="809">
        <v>0.13206999999999999</v>
      </c>
    </row>
    <row r="915" spans="2:8">
      <c r="B915" s="807" t="s">
        <v>630</v>
      </c>
      <c r="C915" s="809">
        <v>1.4540000000000001E-2</v>
      </c>
      <c r="D915" s="809">
        <v>0.22403000000000001</v>
      </c>
      <c r="E915" s="809">
        <v>0.25155</v>
      </c>
      <c r="F915" s="809">
        <v>0.15609000000000001</v>
      </c>
      <c r="G915" s="809">
        <v>2.1669999999999998E-2</v>
      </c>
      <c r="H915" s="809">
        <v>0.13442000000000001</v>
      </c>
    </row>
    <row r="916" spans="2:8">
      <c r="B916" s="807" t="s">
        <v>631</v>
      </c>
      <c r="C916" s="809">
        <v>1.447E-2</v>
      </c>
      <c r="D916" s="809">
        <v>0.22520999999999999</v>
      </c>
      <c r="E916" s="809">
        <v>0.25162000000000001</v>
      </c>
      <c r="F916" s="809">
        <v>0.15615999999999999</v>
      </c>
      <c r="G916" s="809">
        <v>2.1950000000000001E-2</v>
      </c>
      <c r="H916" s="809">
        <v>0.13421</v>
      </c>
    </row>
    <row r="917" spans="2:8">
      <c r="B917" s="807" t="s">
        <v>632</v>
      </c>
      <c r="C917" s="809">
        <v>1.457E-2</v>
      </c>
      <c r="D917" s="809">
        <v>0.22447</v>
      </c>
      <c r="E917" s="809">
        <v>0.25161</v>
      </c>
      <c r="F917" s="809">
        <v>0.15617</v>
      </c>
      <c r="G917" s="809">
        <v>2.1950000000000001E-2</v>
      </c>
      <c r="H917" s="809">
        <v>0.13422000000000001</v>
      </c>
    </row>
    <row r="918" spans="2:8">
      <c r="B918" s="807" t="s">
        <v>633</v>
      </c>
      <c r="C918" s="809">
        <v>1.456E-2</v>
      </c>
      <c r="D918" s="809">
        <v>0.22445000000000001</v>
      </c>
      <c r="E918" s="809">
        <v>0.25181999999999999</v>
      </c>
      <c r="F918" s="809">
        <v>0.15594</v>
      </c>
      <c r="G918" s="809">
        <v>2.1899999999999999E-2</v>
      </c>
      <c r="H918" s="809">
        <v>0.13403999999999999</v>
      </c>
    </row>
    <row r="919" spans="2:8">
      <c r="B919" s="807" t="s">
        <v>634</v>
      </c>
      <c r="C919" s="809">
        <v>1.4630000000000001E-2</v>
      </c>
      <c r="D919" s="809">
        <v>0.22339999999999999</v>
      </c>
      <c r="E919" s="809">
        <v>0.25179000000000001</v>
      </c>
      <c r="F919" s="809">
        <v>0.15592</v>
      </c>
      <c r="G919" s="809">
        <v>2.18E-2</v>
      </c>
      <c r="H919" s="809">
        <v>0.13411999999999999</v>
      </c>
    </row>
    <row r="920" spans="2:8">
      <c r="B920" s="807" t="s">
        <v>635</v>
      </c>
      <c r="C920" s="809">
        <v>1.468E-2</v>
      </c>
      <c r="D920" s="809">
        <v>0.22192000000000001</v>
      </c>
      <c r="E920" s="809">
        <v>0.25019999999999998</v>
      </c>
      <c r="F920" s="809">
        <v>0.15601999999999999</v>
      </c>
      <c r="G920" s="809">
        <v>2.137E-2</v>
      </c>
      <c r="H920" s="809">
        <v>0.13464999999999999</v>
      </c>
    </row>
    <row r="921" spans="2:8">
      <c r="B921" s="807" t="s">
        <v>636</v>
      </c>
      <c r="C921" s="809">
        <v>1.478E-2</v>
      </c>
      <c r="D921" s="809">
        <v>0.21637000000000001</v>
      </c>
      <c r="E921" s="809">
        <v>0.24448</v>
      </c>
      <c r="F921" s="809">
        <v>0.15404000000000001</v>
      </c>
      <c r="G921" s="809">
        <v>2.0969999999999999E-2</v>
      </c>
      <c r="H921" s="809">
        <v>0.13306999999999999</v>
      </c>
    </row>
    <row r="922" spans="2:8">
      <c r="B922" s="807" t="s">
        <v>637</v>
      </c>
      <c r="C922" s="809">
        <v>1.447E-2</v>
      </c>
      <c r="D922" s="809">
        <v>0.21274999999999999</v>
      </c>
      <c r="E922" s="809">
        <v>0.24415999999999999</v>
      </c>
      <c r="F922" s="809">
        <v>0.15215000000000001</v>
      </c>
      <c r="G922" s="809">
        <v>2.1319999999999999E-2</v>
      </c>
      <c r="H922" s="809">
        <v>0.13083</v>
      </c>
    </row>
    <row r="923" spans="2:8">
      <c r="B923" s="807" t="s">
        <v>638</v>
      </c>
      <c r="C923" s="809">
        <v>1.4449999999999999E-2</v>
      </c>
      <c r="D923" s="809">
        <v>0.21182000000000001</v>
      </c>
      <c r="E923" s="809">
        <v>0.24464</v>
      </c>
      <c r="F923" s="809">
        <v>0.15212999999999999</v>
      </c>
      <c r="G923" s="809">
        <v>2.1299999999999999E-2</v>
      </c>
      <c r="H923" s="809">
        <v>0.13083</v>
      </c>
    </row>
    <row r="924" spans="2:8">
      <c r="B924" s="807" t="s">
        <v>639</v>
      </c>
      <c r="C924" s="809">
        <v>1.456E-2</v>
      </c>
      <c r="D924" s="809">
        <v>0.2142</v>
      </c>
      <c r="E924" s="809">
        <v>0.25041999999999998</v>
      </c>
      <c r="F924" s="809">
        <v>0.15223999999999999</v>
      </c>
      <c r="G924" s="809">
        <v>2.1170000000000001E-2</v>
      </c>
      <c r="H924" s="809">
        <v>0.13106999999999999</v>
      </c>
    </row>
    <row r="925" spans="2:8">
      <c r="B925" s="807" t="s">
        <v>640</v>
      </c>
      <c r="C925" s="809">
        <v>1.4540000000000001E-2</v>
      </c>
      <c r="D925" s="809">
        <v>0.20927000000000001</v>
      </c>
      <c r="E925" s="809">
        <v>0.25003999999999998</v>
      </c>
      <c r="F925" s="809">
        <v>0.14946000000000001</v>
      </c>
      <c r="G925" s="809">
        <v>2.1170000000000001E-2</v>
      </c>
      <c r="H925" s="809">
        <v>0.12828999999999999</v>
      </c>
    </row>
    <row r="926" spans="2:8">
      <c r="B926" s="807" t="s">
        <v>641</v>
      </c>
      <c r="C926" s="809">
        <v>1.448E-2</v>
      </c>
      <c r="D926" s="809">
        <v>0.20841999999999999</v>
      </c>
      <c r="E926" s="809">
        <v>0.24976999999999999</v>
      </c>
      <c r="F926" s="809">
        <v>0.14942</v>
      </c>
      <c r="G926" s="809">
        <v>2.1350000000000001E-2</v>
      </c>
      <c r="H926" s="809">
        <v>0.12806999999999999</v>
      </c>
    </row>
    <row r="927" spans="2:8">
      <c r="B927" s="807" t="s">
        <v>642</v>
      </c>
      <c r="C927" s="809">
        <v>1.4449999999999999E-2</v>
      </c>
      <c r="D927" s="809">
        <v>0.21071000000000001</v>
      </c>
      <c r="E927" s="809">
        <v>0.24997</v>
      </c>
      <c r="F927" s="809">
        <v>0.15085000000000001</v>
      </c>
      <c r="G927" s="809">
        <v>2.12E-2</v>
      </c>
      <c r="H927" s="809">
        <v>0.12964999999999999</v>
      </c>
    </row>
    <row r="928" spans="2:8">
      <c r="B928" s="807" t="s">
        <v>643</v>
      </c>
      <c r="C928" s="809">
        <v>1.4659999999999999E-2</v>
      </c>
      <c r="D928" s="809">
        <v>0.21152000000000001</v>
      </c>
      <c r="E928" s="809">
        <v>0.25090000000000001</v>
      </c>
      <c r="F928" s="809">
        <v>0.15162</v>
      </c>
      <c r="G928" s="809">
        <v>2.1170000000000001E-2</v>
      </c>
      <c r="H928" s="809">
        <v>0.13045000000000001</v>
      </c>
    </row>
    <row r="929" spans="2:8">
      <c r="B929" s="807" t="s">
        <v>644</v>
      </c>
      <c r="C929" s="809">
        <v>1.456E-2</v>
      </c>
      <c r="D929" s="809">
        <v>0.20466000000000001</v>
      </c>
      <c r="E929" s="809">
        <v>0.25319999999999998</v>
      </c>
      <c r="F929" s="809">
        <v>0.14849000000000001</v>
      </c>
      <c r="G929" s="809">
        <v>2.155E-2</v>
      </c>
      <c r="H929" s="809">
        <v>0.12694</v>
      </c>
    </row>
    <row r="930" spans="2:8">
      <c r="B930" s="807" t="s">
        <v>645</v>
      </c>
      <c r="C930" s="809">
        <v>1.468E-2</v>
      </c>
      <c r="D930" s="809">
        <v>0.2039</v>
      </c>
      <c r="E930" s="809">
        <v>0.24929999999999999</v>
      </c>
      <c r="F930" s="809">
        <v>0.14907999999999999</v>
      </c>
      <c r="G930" s="809">
        <v>2.155E-2</v>
      </c>
      <c r="H930" s="809">
        <v>0.12753</v>
      </c>
    </row>
    <row r="931" spans="2:8">
      <c r="B931" s="807" t="s">
        <v>646</v>
      </c>
      <c r="C931" s="809">
        <v>1.443E-2</v>
      </c>
      <c r="D931" s="809">
        <v>0.20347999999999999</v>
      </c>
      <c r="E931" s="809">
        <v>0.24970000000000001</v>
      </c>
      <c r="F931" s="809">
        <v>0.14824999999999999</v>
      </c>
      <c r="G931" s="809">
        <v>2.1219999999999999E-2</v>
      </c>
      <c r="H931" s="809">
        <v>0.12703</v>
      </c>
    </row>
    <row r="932" spans="2:8">
      <c r="B932" s="807" t="s">
        <v>647</v>
      </c>
      <c r="C932" s="809">
        <v>1.41E-2</v>
      </c>
      <c r="D932" s="809">
        <v>0.20671</v>
      </c>
      <c r="E932" s="809">
        <v>0.24768000000000001</v>
      </c>
      <c r="F932" s="809">
        <v>0.14949000000000001</v>
      </c>
      <c r="G932" s="809">
        <v>2.1399999999999999E-2</v>
      </c>
      <c r="H932" s="809">
        <v>0.12809000000000001</v>
      </c>
    </row>
    <row r="933" spans="2:8">
      <c r="B933" s="807" t="s">
        <v>648</v>
      </c>
      <c r="C933" s="809">
        <v>1.384E-2</v>
      </c>
      <c r="D933" s="809">
        <v>0.20569999999999999</v>
      </c>
      <c r="E933" s="809">
        <v>0.21609</v>
      </c>
      <c r="F933" s="809">
        <v>0.14846999999999999</v>
      </c>
      <c r="G933" s="809">
        <v>2.1399999999999999E-2</v>
      </c>
      <c r="H933" s="809">
        <v>0.12706999999999999</v>
      </c>
    </row>
    <row r="934" spans="2:8">
      <c r="B934" s="807" t="s">
        <v>649</v>
      </c>
      <c r="C934" s="809">
        <v>1.4149999999999999E-2</v>
      </c>
      <c r="D934" s="809">
        <v>0.20608000000000001</v>
      </c>
      <c r="E934" s="809">
        <v>0.21745999999999999</v>
      </c>
      <c r="F934" s="809">
        <v>0.14754</v>
      </c>
      <c r="G934" s="809">
        <v>2.12E-2</v>
      </c>
      <c r="H934" s="809">
        <v>0.12634000000000001</v>
      </c>
    </row>
    <row r="935" spans="2:8">
      <c r="B935" s="807" t="s">
        <v>650</v>
      </c>
      <c r="C935" s="809">
        <v>1.439E-2</v>
      </c>
      <c r="D935" s="809">
        <v>0.20252999999999999</v>
      </c>
      <c r="E935" s="809">
        <v>0.21890999999999999</v>
      </c>
      <c r="F935" s="809">
        <v>0.14774999999999999</v>
      </c>
      <c r="G935" s="809">
        <v>2.095E-2</v>
      </c>
      <c r="H935" s="809">
        <v>0.1268</v>
      </c>
    </row>
    <row r="936" spans="2:8">
      <c r="B936" s="807" t="s">
        <v>651</v>
      </c>
      <c r="C936" s="809">
        <v>1.455E-2</v>
      </c>
      <c r="D936" s="809">
        <v>0.20286000000000001</v>
      </c>
      <c r="E936" s="809">
        <v>0.21903</v>
      </c>
      <c r="F936" s="809">
        <v>0.14818999999999999</v>
      </c>
      <c r="G936" s="809">
        <v>2.1299999999999999E-2</v>
      </c>
      <c r="H936" s="809">
        <v>0.12689</v>
      </c>
    </row>
    <row r="937" spans="2:8">
      <c r="B937" s="807" t="s">
        <v>652</v>
      </c>
      <c r="C937" s="809">
        <v>1.4659999999999999E-2</v>
      </c>
      <c r="D937" s="809">
        <v>0.20276</v>
      </c>
      <c r="E937" s="809">
        <v>0.21842</v>
      </c>
      <c r="F937" s="809">
        <v>0.14846999999999999</v>
      </c>
      <c r="G937" s="809">
        <v>2.1149999999999999E-2</v>
      </c>
      <c r="H937" s="809">
        <v>0.12731999999999999</v>
      </c>
    </row>
    <row r="938" spans="2:8">
      <c r="B938" s="807" t="s">
        <v>653</v>
      </c>
      <c r="C938" s="809">
        <v>1.4670000000000001E-2</v>
      </c>
      <c r="D938" s="809">
        <v>0.19994999999999999</v>
      </c>
      <c r="E938" s="809">
        <v>0.22147</v>
      </c>
      <c r="F938" s="809">
        <v>0.14721999999999999</v>
      </c>
      <c r="G938" s="809">
        <v>2.1299999999999999E-2</v>
      </c>
      <c r="H938" s="809">
        <v>0.12592</v>
      </c>
    </row>
    <row r="939" spans="2:8">
      <c r="B939" s="807" t="s">
        <v>654</v>
      </c>
      <c r="C939" s="809">
        <v>1.456E-2</v>
      </c>
      <c r="D939" s="809">
        <v>0.20372999999999999</v>
      </c>
      <c r="E939" s="809">
        <v>0.22398000000000001</v>
      </c>
      <c r="F939" s="809">
        <v>0.14874000000000001</v>
      </c>
      <c r="G939" s="809">
        <v>2.102E-2</v>
      </c>
      <c r="H939" s="809">
        <v>0.12772</v>
      </c>
    </row>
    <row r="940" spans="2:8">
      <c r="B940" s="807" t="s">
        <v>655</v>
      </c>
      <c r="C940" s="809">
        <v>1.5219999999999999E-2</v>
      </c>
      <c r="D940" s="809">
        <v>0.20596999999999999</v>
      </c>
      <c r="E940" s="809">
        <v>0.22969000000000001</v>
      </c>
      <c r="F940" s="809">
        <v>0.15075</v>
      </c>
      <c r="G940" s="809">
        <v>2.077E-2</v>
      </c>
      <c r="H940" s="809">
        <v>0.12998000000000001</v>
      </c>
    </row>
    <row r="941" spans="2:8">
      <c r="B941" s="807" t="s">
        <v>656</v>
      </c>
      <c r="C941" s="809">
        <v>1.503E-2</v>
      </c>
      <c r="D941" s="809">
        <v>0.19450000000000001</v>
      </c>
      <c r="E941" s="809">
        <v>0.22919</v>
      </c>
      <c r="F941" s="809">
        <v>0.14507</v>
      </c>
      <c r="G941" s="809">
        <v>2.07E-2</v>
      </c>
      <c r="H941" s="809">
        <v>0.12436999999999999</v>
      </c>
    </row>
    <row r="942" spans="2:8">
      <c r="B942" s="807" t="s">
        <v>657</v>
      </c>
      <c r="C942" s="809">
        <v>1.502E-2</v>
      </c>
      <c r="D942" s="809">
        <v>0.19277</v>
      </c>
      <c r="E942" s="809">
        <v>0.22974</v>
      </c>
      <c r="F942" s="809">
        <v>0.14448</v>
      </c>
      <c r="G942" s="809">
        <v>2.077E-2</v>
      </c>
      <c r="H942" s="809">
        <v>0.12371</v>
      </c>
    </row>
    <row r="943" spans="2:8">
      <c r="B943" s="807" t="s">
        <v>658</v>
      </c>
      <c r="C943" s="809">
        <v>1.5140000000000001E-2</v>
      </c>
      <c r="D943" s="809">
        <v>0.19217999999999999</v>
      </c>
      <c r="E943" s="809">
        <v>0.25797999999999999</v>
      </c>
      <c r="F943" s="809">
        <v>0.14454</v>
      </c>
      <c r="G943" s="809">
        <v>2.0449999999999999E-2</v>
      </c>
      <c r="H943" s="809">
        <v>0.12409000000000001</v>
      </c>
    </row>
    <row r="944" spans="2:8">
      <c r="B944" s="807" t="s">
        <v>659</v>
      </c>
      <c r="C944" s="809">
        <v>1.515E-2</v>
      </c>
      <c r="D944" s="809">
        <v>0.19045000000000001</v>
      </c>
      <c r="E944" s="809">
        <v>0.25858999999999999</v>
      </c>
      <c r="F944" s="809">
        <v>0.14479</v>
      </c>
      <c r="G944" s="809">
        <v>2.0049999999999998E-2</v>
      </c>
      <c r="H944" s="809">
        <v>0.12474</v>
      </c>
    </row>
    <row r="945" spans="2:8">
      <c r="B945" s="807" t="s">
        <v>660</v>
      </c>
      <c r="C945" s="809">
        <v>1.519E-2</v>
      </c>
      <c r="D945" s="809">
        <v>0.20721999999999999</v>
      </c>
      <c r="E945" s="809">
        <v>0.25862000000000002</v>
      </c>
      <c r="F945" s="809">
        <v>0.15196000000000001</v>
      </c>
      <c r="G945" s="809">
        <v>2.0049999999999998E-2</v>
      </c>
      <c r="H945" s="809">
        <v>0.13191</v>
      </c>
    </row>
    <row r="946" spans="2:8">
      <c r="B946" s="807" t="s">
        <v>661</v>
      </c>
      <c r="C946" s="809">
        <v>1.4919999999999999E-2</v>
      </c>
      <c r="D946" s="809">
        <v>0.20591999999999999</v>
      </c>
      <c r="E946" s="809">
        <v>0.25878000000000001</v>
      </c>
      <c r="F946" s="809">
        <v>0.15107000000000001</v>
      </c>
      <c r="G946" s="809">
        <v>2.0060000000000001E-2</v>
      </c>
      <c r="H946" s="809">
        <v>0.13100999999999999</v>
      </c>
    </row>
    <row r="947" spans="2:8">
      <c r="B947" s="807" t="s">
        <v>662</v>
      </c>
      <c r="C947" s="809">
        <v>1.508E-2</v>
      </c>
      <c r="D947" s="809">
        <v>0.20582</v>
      </c>
      <c r="E947" s="809">
        <v>0.25568999999999997</v>
      </c>
      <c r="F947" s="809">
        <v>0.15207000000000001</v>
      </c>
      <c r="G947" s="809">
        <v>1.9800000000000002E-2</v>
      </c>
      <c r="H947" s="809">
        <v>0.13227</v>
      </c>
    </row>
    <row r="948" spans="2:8">
      <c r="B948" s="807" t="s">
        <v>663</v>
      </c>
      <c r="C948" s="809">
        <v>1.507E-2</v>
      </c>
      <c r="D948" s="809">
        <v>0.22051999999999999</v>
      </c>
      <c r="E948" s="809">
        <v>0.25868999999999998</v>
      </c>
      <c r="F948" s="809">
        <v>0.15604999999999999</v>
      </c>
      <c r="G948" s="809">
        <v>2.0219999999999998E-2</v>
      </c>
      <c r="H948" s="809">
        <v>0.13583000000000001</v>
      </c>
    </row>
    <row r="949" spans="2:8">
      <c r="B949" s="807" t="s">
        <v>664</v>
      </c>
      <c r="C949" s="809">
        <v>1.516E-2</v>
      </c>
      <c r="D949" s="809">
        <v>0.22589999999999999</v>
      </c>
      <c r="E949" s="809">
        <v>0.25907999999999998</v>
      </c>
      <c r="F949" s="809">
        <v>0.15773000000000001</v>
      </c>
      <c r="G949" s="809">
        <v>2.0150000000000001E-2</v>
      </c>
      <c r="H949" s="809">
        <v>0.13758000000000001</v>
      </c>
    </row>
    <row r="950" spans="2:8">
      <c r="B950" s="807" t="s">
        <v>665</v>
      </c>
      <c r="C950" s="809">
        <v>1.511E-2</v>
      </c>
      <c r="D950" s="809">
        <v>0.22389000000000001</v>
      </c>
      <c r="E950" s="809">
        <v>0.25957999999999998</v>
      </c>
      <c r="F950" s="809">
        <v>0.15733</v>
      </c>
      <c r="G950" s="809">
        <v>1.992E-2</v>
      </c>
      <c r="H950" s="809">
        <v>0.13741</v>
      </c>
    </row>
    <row r="951" spans="2:8">
      <c r="B951" s="807" t="s">
        <v>666</v>
      </c>
      <c r="C951" s="809">
        <v>1.52E-2</v>
      </c>
      <c r="D951" s="809">
        <v>0.22327</v>
      </c>
      <c r="E951" s="809">
        <v>0.25979000000000002</v>
      </c>
      <c r="F951" s="809">
        <v>0.15647</v>
      </c>
      <c r="G951" s="809">
        <v>2.0250000000000001E-2</v>
      </c>
      <c r="H951" s="809">
        <v>0.13622000000000001</v>
      </c>
    </row>
    <row r="952" spans="2:8">
      <c r="B952" s="807" t="s">
        <v>667</v>
      </c>
      <c r="C952" s="809">
        <v>1.4829999999999999E-2</v>
      </c>
      <c r="D952" s="809">
        <v>0.22269</v>
      </c>
      <c r="E952" s="809">
        <v>0.25801000000000002</v>
      </c>
      <c r="F952" s="809">
        <v>0.15393000000000001</v>
      </c>
      <c r="G952" s="809">
        <v>1.9970000000000002E-2</v>
      </c>
      <c r="H952" s="809">
        <v>0.13396</v>
      </c>
    </row>
    <row r="953" spans="2:8">
      <c r="B953" s="807" t="s">
        <v>668</v>
      </c>
      <c r="C953" s="809">
        <v>1.4829999999999999E-2</v>
      </c>
      <c r="D953" s="809">
        <v>0.22006000000000001</v>
      </c>
      <c r="E953" s="809">
        <v>0.25986999999999999</v>
      </c>
      <c r="F953" s="809">
        <v>0.15351000000000001</v>
      </c>
      <c r="G953" s="809">
        <v>2.0250000000000001E-2</v>
      </c>
      <c r="H953" s="809">
        <v>0.13325999999999999</v>
      </c>
    </row>
    <row r="954" spans="2:8">
      <c r="B954" s="807" t="s">
        <v>669</v>
      </c>
      <c r="C954" s="809">
        <v>1.4749999999999999E-2</v>
      </c>
      <c r="D954" s="809">
        <v>0.21095</v>
      </c>
      <c r="E954" s="809">
        <v>0.25980999999999999</v>
      </c>
      <c r="F954" s="809">
        <v>0.14964</v>
      </c>
      <c r="G954" s="809">
        <v>2.0219999999999998E-2</v>
      </c>
      <c r="H954" s="809">
        <v>0.12942000000000001</v>
      </c>
    </row>
    <row r="955" spans="2:8">
      <c r="B955" s="807" t="s">
        <v>670</v>
      </c>
      <c r="C955" s="809">
        <v>1.4880000000000001E-2</v>
      </c>
      <c r="D955" s="809">
        <v>0.21612999999999999</v>
      </c>
      <c r="E955" s="809">
        <v>0.25968999999999998</v>
      </c>
      <c r="F955" s="809">
        <v>0.15110000000000001</v>
      </c>
      <c r="G955" s="809">
        <v>2.06E-2</v>
      </c>
      <c r="H955" s="809">
        <v>0.1305</v>
      </c>
    </row>
    <row r="956" spans="2:8">
      <c r="B956" s="807" t="s">
        <v>671</v>
      </c>
      <c r="C956" s="809">
        <v>1.541E-2</v>
      </c>
      <c r="D956" s="809">
        <v>0.20931</v>
      </c>
      <c r="E956" s="809">
        <v>0.26007999999999998</v>
      </c>
      <c r="F956" s="809">
        <v>0.14993000000000001</v>
      </c>
      <c r="G956" s="809">
        <v>2.077E-2</v>
      </c>
      <c r="H956" s="809">
        <v>0.12916</v>
      </c>
    </row>
    <row r="957" spans="2:8">
      <c r="B957" s="807" t="s">
        <v>672</v>
      </c>
      <c r="C957" s="809">
        <v>1.545E-2</v>
      </c>
      <c r="D957" s="809">
        <v>0.18681</v>
      </c>
      <c r="E957" s="809">
        <v>0.26034000000000002</v>
      </c>
      <c r="F957" s="809">
        <v>0.14141000000000001</v>
      </c>
      <c r="G957" s="809">
        <v>2.1000000000000001E-2</v>
      </c>
      <c r="H957" s="809">
        <v>0.12041</v>
      </c>
    </row>
    <row r="958" spans="2:8">
      <c r="B958" s="807" t="s">
        <v>673</v>
      </c>
      <c r="C958" s="809">
        <v>1.5440000000000001E-2</v>
      </c>
      <c r="D958" s="809">
        <v>0.19753999999999999</v>
      </c>
      <c r="E958" s="809">
        <v>0.25640000000000002</v>
      </c>
      <c r="F958" s="809">
        <v>0.14574999999999999</v>
      </c>
      <c r="G958" s="809">
        <v>2.052E-2</v>
      </c>
      <c r="H958" s="809">
        <v>0.12523000000000001</v>
      </c>
    </row>
    <row r="959" spans="2:8">
      <c r="B959" s="807" t="s">
        <v>674</v>
      </c>
      <c r="C959" s="809">
        <v>1.559E-2</v>
      </c>
      <c r="D959" s="809">
        <v>0.20311000000000001</v>
      </c>
      <c r="E959" s="809">
        <v>0.25750000000000001</v>
      </c>
      <c r="F959" s="809">
        <v>0.14823</v>
      </c>
      <c r="G959" s="809">
        <v>2.0199999999999999E-2</v>
      </c>
      <c r="H959" s="809">
        <v>0.12803</v>
      </c>
    </row>
    <row r="960" spans="2:8">
      <c r="B960" s="807" t="s">
        <v>675</v>
      </c>
      <c r="C960" s="809">
        <v>1.575E-2</v>
      </c>
      <c r="D960" s="809">
        <v>0.20277999999999999</v>
      </c>
      <c r="E960" s="809">
        <v>0.25763000000000003</v>
      </c>
      <c r="F960" s="809">
        <v>0.14774000000000001</v>
      </c>
      <c r="G960" s="809">
        <v>2.0570000000000001E-2</v>
      </c>
      <c r="H960" s="809">
        <v>0.12717000000000001</v>
      </c>
    </row>
    <row r="961" spans="2:8">
      <c r="B961" s="807" t="s">
        <v>676</v>
      </c>
      <c r="C961" s="809">
        <v>1.575E-2</v>
      </c>
      <c r="D961" s="809">
        <v>0.17679</v>
      </c>
      <c r="E961" s="809">
        <v>0.25741000000000003</v>
      </c>
      <c r="F961" s="809">
        <v>0.13658999999999999</v>
      </c>
      <c r="G961" s="809">
        <v>2.077E-2</v>
      </c>
      <c r="H961" s="809">
        <v>0.11582000000000001</v>
      </c>
    </row>
    <row r="962" spans="2:8">
      <c r="B962" s="807" t="s">
        <v>677</v>
      </c>
      <c r="C962" s="809">
        <v>1.61E-2</v>
      </c>
      <c r="D962" s="809">
        <v>0.18096000000000001</v>
      </c>
      <c r="E962" s="809">
        <v>0.25752000000000003</v>
      </c>
      <c r="F962" s="809">
        <v>0.14229</v>
      </c>
      <c r="G962" s="809">
        <v>1.967E-2</v>
      </c>
      <c r="H962" s="809">
        <v>0.12262000000000001</v>
      </c>
    </row>
    <row r="963" spans="2:8">
      <c r="B963" s="807" t="s">
        <v>678</v>
      </c>
      <c r="C963" s="809">
        <v>1.5869999999999999E-2</v>
      </c>
      <c r="D963" s="809">
        <v>0.20605999999999999</v>
      </c>
      <c r="E963" s="809">
        <v>0.25772</v>
      </c>
      <c r="F963" s="809">
        <v>0.15375</v>
      </c>
      <c r="G963" s="809">
        <v>2.01E-2</v>
      </c>
      <c r="H963" s="809">
        <v>0.13364999999999999</v>
      </c>
    </row>
    <row r="964" spans="2:8">
      <c r="B964" s="807" t="s">
        <v>679</v>
      </c>
      <c r="C964" s="809">
        <v>1.6060000000000001E-2</v>
      </c>
      <c r="D964" s="809">
        <v>0.20058999999999999</v>
      </c>
      <c r="E964" s="809">
        <v>0.25794</v>
      </c>
      <c r="F964" s="809">
        <v>0.15387999999999999</v>
      </c>
      <c r="G964" s="809">
        <v>1.9650000000000001E-2</v>
      </c>
      <c r="H964" s="809">
        <v>0.13422999999999999</v>
      </c>
    </row>
    <row r="965" spans="2:8">
      <c r="B965" s="807" t="s">
        <v>680</v>
      </c>
      <c r="C965" s="809">
        <v>1.6209999999999999E-2</v>
      </c>
      <c r="D965" s="809">
        <v>0.20036999999999999</v>
      </c>
      <c r="E965" s="809">
        <v>0.25835999999999998</v>
      </c>
      <c r="F965" s="809">
        <v>0.15353</v>
      </c>
      <c r="G965" s="809">
        <v>1.9800000000000002E-2</v>
      </c>
      <c r="H965" s="809">
        <v>0.13372999999999999</v>
      </c>
    </row>
    <row r="966" spans="2:8">
      <c r="B966" s="807" t="s">
        <v>681</v>
      </c>
      <c r="C966" s="809">
        <v>1.626E-2</v>
      </c>
      <c r="D966" s="809">
        <v>0.20233000000000001</v>
      </c>
      <c r="E966" s="809">
        <v>0.25963000000000003</v>
      </c>
      <c r="F966" s="809">
        <v>0.15407999999999999</v>
      </c>
      <c r="G966" s="809">
        <v>2.0369999999999999E-2</v>
      </c>
      <c r="H966" s="809">
        <v>0.13371</v>
      </c>
    </row>
    <row r="967" spans="2:8">
      <c r="B967" s="807" t="s">
        <v>682</v>
      </c>
      <c r="C967" s="809">
        <v>1.61E-2</v>
      </c>
      <c r="D967" s="809">
        <v>0.20255000000000001</v>
      </c>
      <c r="E967" s="809">
        <v>0.26027</v>
      </c>
      <c r="F967" s="809">
        <v>0.15406</v>
      </c>
      <c r="G967" s="809">
        <v>2.0500000000000001E-2</v>
      </c>
      <c r="H967" s="809">
        <v>0.13356000000000001</v>
      </c>
    </row>
    <row r="968" spans="2:8">
      <c r="B968" s="807" t="s">
        <v>683</v>
      </c>
      <c r="C968" s="809">
        <v>1.6080000000000001E-2</v>
      </c>
      <c r="D968" s="809">
        <v>0.20685000000000001</v>
      </c>
      <c r="E968" s="809">
        <v>0.25934000000000001</v>
      </c>
      <c r="F968" s="809">
        <v>0.15640000000000001</v>
      </c>
      <c r="G968" s="809">
        <v>2.1149999999999999E-2</v>
      </c>
      <c r="H968" s="809">
        <v>0.13525000000000001</v>
      </c>
    </row>
    <row r="969" spans="2:8">
      <c r="B969" s="807" t="s">
        <v>684</v>
      </c>
      <c r="C969" s="809">
        <v>1.5970000000000002E-2</v>
      </c>
      <c r="D969" s="809">
        <v>0.20746000000000001</v>
      </c>
      <c r="E969" s="809">
        <v>0.25944</v>
      </c>
      <c r="F969" s="809">
        <v>0.15611</v>
      </c>
      <c r="G969" s="809">
        <v>2.162E-2</v>
      </c>
      <c r="H969" s="809">
        <v>0.13449</v>
      </c>
    </row>
    <row r="970" spans="2:8">
      <c r="B970" s="807" t="s">
        <v>685</v>
      </c>
      <c r="C970" s="809">
        <v>1.609E-2</v>
      </c>
      <c r="D970" s="809">
        <v>0.20663999999999999</v>
      </c>
      <c r="E970" s="809">
        <v>0.25938</v>
      </c>
      <c r="F970" s="809">
        <v>0.15644</v>
      </c>
      <c r="G970" s="809">
        <v>2.138E-2</v>
      </c>
      <c r="H970" s="809">
        <v>0.13506000000000001</v>
      </c>
    </row>
    <row r="971" spans="2:8">
      <c r="B971" s="807" t="s">
        <v>686</v>
      </c>
      <c r="C971" s="809">
        <v>1.5959999999999998E-2</v>
      </c>
      <c r="D971" s="809">
        <v>0.20721999999999999</v>
      </c>
      <c r="E971" s="809">
        <v>0.25930999999999998</v>
      </c>
      <c r="F971" s="809">
        <v>0.15637000000000001</v>
      </c>
      <c r="G971" s="809">
        <v>2.0969999999999999E-2</v>
      </c>
      <c r="H971" s="809">
        <v>0.13539999999999999</v>
      </c>
    </row>
    <row r="972" spans="2:8">
      <c r="B972" s="807" t="s">
        <v>687</v>
      </c>
      <c r="C972" s="809">
        <v>1.6060000000000001E-2</v>
      </c>
      <c r="D972" s="809">
        <v>0.20918999999999999</v>
      </c>
      <c r="E972" s="809">
        <v>0.25801000000000002</v>
      </c>
      <c r="F972" s="809">
        <v>0.15776999999999999</v>
      </c>
      <c r="G972" s="809">
        <v>2.1520000000000001E-2</v>
      </c>
      <c r="H972" s="809">
        <v>0.13625000000000001</v>
      </c>
    </row>
    <row r="973" spans="2:8">
      <c r="B973" s="807" t="s">
        <v>688</v>
      </c>
      <c r="C973" s="809">
        <v>1.5980000000000001E-2</v>
      </c>
      <c r="D973" s="809">
        <v>0.22203999999999999</v>
      </c>
      <c r="E973" s="809">
        <v>0.25683</v>
      </c>
      <c r="F973" s="809">
        <v>0.15869</v>
      </c>
      <c r="G973" s="809">
        <v>2.1049999999999999E-2</v>
      </c>
      <c r="H973" s="809">
        <v>0.13764000000000001</v>
      </c>
    </row>
    <row r="974" spans="2:8">
      <c r="B974" s="807" t="s">
        <v>689</v>
      </c>
      <c r="C974" s="809">
        <v>1.618E-2</v>
      </c>
      <c r="D974" s="809">
        <v>0.22117000000000001</v>
      </c>
      <c r="E974" s="809">
        <v>0.25635999999999998</v>
      </c>
      <c r="F974" s="809">
        <v>0.15928</v>
      </c>
      <c r="G974" s="809">
        <v>2.0219999999999998E-2</v>
      </c>
      <c r="H974" s="809">
        <v>0.13905999999999999</v>
      </c>
    </row>
    <row r="975" spans="2:8">
      <c r="B975" s="807" t="s">
        <v>690</v>
      </c>
      <c r="C975" s="809">
        <v>1.6469999999999999E-2</v>
      </c>
      <c r="D975" s="809">
        <v>0.21872</v>
      </c>
      <c r="E975" s="809">
        <v>0.25634000000000001</v>
      </c>
      <c r="F975" s="809">
        <v>0.15952</v>
      </c>
      <c r="G975" s="809">
        <v>2.035E-2</v>
      </c>
      <c r="H975" s="809">
        <v>0.13916999999999999</v>
      </c>
    </row>
    <row r="976" spans="2:8">
      <c r="B976" s="807" t="s">
        <v>691</v>
      </c>
      <c r="C976" s="809">
        <v>1.6389999999999998E-2</v>
      </c>
      <c r="D976" s="809">
        <v>0.21653</v>
      </c>
      <c r="E976" s="809">
        <v>0.25659999999999999</v>
      </c>
      <c r="F976" s="809">
        <v>0.15878</v>
      </c>
      <c r="G976" s="809">
        <v>2.035E-2</v>
      </c>
      <c r="H976" s="809">
        <v>0.13843</v>
      </c>
    </row>
    <row r="977" spans="2:8">
      <c r="B977" s="807" t="s">
        <v>692</v>
      </c>
      <c r="C977" s="809">
        <v>1.6209999999999999E-2</v>
      </c>
      <c r="D977" s="809">
        <v>0.21898000000000001</v>
      </c>
      <c r="E977" s="809">
        <v>0.25724999999999998</v>
      </c>
      <c r="F977" s="809">
        <v>0.15933</v>
      </c>
      <c r="G977" s="809">
        <v>2.0310000000000002E-2</v>
      </c>
      <c r="H977" s="809">
        <v>0.13902</v>
      </c>
    </row>
    <row r="978" spans="2:8">
      <c r="B978" s="807" t="s">
        <v>693</v>
      </c>
      <c r="C978" s="809">
        <v>1.6049999999999998E-2</v>
      </c>
      <c r="D978" s="809">
        <v>0.22492000000000001</v>
      </c>
      <c r="E978" s="809">
        <v>0.2576</v>
      </c>
      <c r="F978" s="809">
        <v>0.16026000000000001</v>
      </c>
      <c r="G978" s="809">
        <v>1.9949999999999999E-2</v>
      </c>
      <c r="H978" s="809">
        <v>0.14030999999999999</v>
      </c>
    </row>
    <row r="979" spans="2:8">
      <c r="B979" s="807" t="s">
        <v>694</v>
      </c>
      <c r="C979" s="809">
        <v>1.5959999999999998E-2</v>
      </c>
      <c r="D979" s="809">
        <v>0.22419</v>
      </c>
      <c r="E979" s="809">
        <v>0.25725999999999999</v>
      </c>
      <c r="F979" s="809">
        <v>0.15977</v>
      </c>
      <c r="G979" s="809">
        <v>1.967E-2</v>
      </c>
      <c r="H979" s="809">
        <v>0.1401</v>
      </c>
    </row>
    <row r="980" spans="2:8">
      <c r="B980" s="807" t="s">
        <v>695</v>
      </c>
      <c r="C980" s="809">
        <v>1.576E-2</v>
      </c>
      <c r="D980" s="809">
        <v>0.22445000000000001</v>
      </c>
      <c r="E980" s="809">
        <v>0.25707000000000002</v>
      </c>
      <c r="F980" s="809">
        <v>0.15906000000000001</v>
      </c>
      <c r="G980" s="809">
        <v>1.95E-2</v>
      </c>
      <c r="H980" s="809">
        <v>0.13955999999999999</v>
      </c>
    </row>
    <row r="981" spans="2:8">
      <c r="B981" s="807" t="s">
        <v>696</v>
      </c>
      <c r="C981" s="809">
        <v>1.5910000000000001E-2</v>
      </c>
      <c r="D981" s="809">
        <v>0.21815000000000001</v>
      </c>
      <c r="E981" s="809">
        <v>0.25652999999999998</v>
      </c>
      <c r="F981" s="809">
        <v>0.161</v>
      </c>
      <c r="G981" s="809">
        <v>1.9699999999999999E-2</v>
      </c>
      <c r="H981" s="809">
        <v>0.14130000000000001</v>
      </c>
    </row>
    <row r="982" spans="2:8">
      <c r="B982" s="807" t="s">
        <v>697</v>
      </c>
      <c r="C982" s="809">
        <v>1.495E-2</v>
      </c>
      <c r="D982" s="809">
        <v>0.21826000000000001</v>
      </c>
      <c r="E982" s="809">
        <v>0.25536999999999999</v>
      </c>
      <c r="F982" s="809">
        <v>0.16098000000000001</v>
      </c>
      <c r="G982" s="809">
        <v>1.9699999999999999E-2</v>
      </c>
      <c r="H982" s="809">
        <v>0.14127999999999999</v>
      </c>
    </row>
    <row r="983" spans="2:8">
      <c r="B983" s="807" t="s">
        <v>698</v>
      </c>
      <c r="C983" s="809">
        <v>1.448E-2</v>
      </c>
      <c r="D983" s="809">
        <v>0.21890000000000001</v>
      </c>
      <c r="E983" s="809">
        <v>0.25545000000000001</v>
      </c>
      <c r="F983" s="809">
        <v>0.16042000000000001</v>
      </c>
      <c r="G983" s="809">
        <v>1.8929999999999999E-2</v>
      </c>
      <c r="H983" s="809">
        <v>0.14149</v>
      </c>
    </row>
    <row r="984" spans="2:8">
      <c r="B984" s="807" t="s">
        <v>699</v>
      </c>
      <c r="C984" s="809">
        <v>1.4999999999999999E-2</v>
      </c>
      <c r="D984" s="809">
        <v>0.21904000000000001</v>
      </c>
      <c r="E984" s="809">
        <v>0.25530000000000003</v>
      </c>
      <c r="F984" s="809">
        <v>0.16219</v>
      </c>
      <c r="G984" s="809">
        <v>1.8530000000000001E-2</v>
      </c>
      <c r="H984" s="809">
        <v>0.14366000000000001</v>
      </c>
    </row>
    <row r="985" spans="2:8">
      <c r="B985" s="807" t="s">
        <v>700</v>
      </c>
      <c r="C985" s="809">
        <v>1.4659999999999999E-2</v>
      </c>
      <c r="D985" s="809">
        <v>0.21868000000000001</v>
      </c>
      <c r="E985" s="809">
        <v>0.25563999999999998</v>
      </c>
      <c r="F985" s="809">
        <v>0.16159999999999999</v>
      </c>
      <c r="G985" s="809">
        <v>1.8919999999999999E-2</v>
      </c>
      <c r="H985" s="809">
        <v>0.14268</v>
      </c>
    </row>
    <row r="986" spans="2:8">
      <c r="B986" s="807" t="s">
        <v>701</v>
      </c>
      <c r="C986" s="809">
        <v>1.465E-2</v>
      </c>
      <c r="D986" s="809">
        <v>0.21976000000000001</v>
      </c>
      <c r="E986" s="809">
        <v>0.25668000000000002</v>
      </c>
      <c r="F986" s="809">
        <v>0.16181999999999999</v>
      </c>
      <c r="G986" s="809">
        <v>1.9300000000000001E-2</v>
      </c>
      <c r="H986" s="809">
        <v>0.14252000000000001</v>
      </c>
    </row>
    <row r="987" spans="2:8">
      <c r="B987" s="807" t="s">
        <v>702</v>
      </c>
      <c r="C987" s="809">
        <v>1.4420000000000001E-2</v>
      </c>
      <c r="D987" s="809">
        <v>0.22120999999999999</v>
      </c>
      <c r="E987" s="809">
        <v>0.25391000000000002</v>
      </c>
      <c r="F987" s="809">
        <v>0.16220000000000001</v>
      </c>
      <c r="G987" s="809">
        <v>1.8769999999999998E-2</v>
      </c>
      <c r="H987" s="809">
        <v>0.14343</v>
      </c>
    </row>
    <row r="988" spans="2:8">
      <c r="B988" s="807" t="s">
        <v>703</v>
      </c>
      <c r="C988" s="809">
        <v>1.4540000000000001E-2</v>
      </c>
      <c r="D988" s="809">
        <v>0.22216</v>
      </c>
      <c r="E988" s="809">
        <v>0.25394</v>
      </c>
      <c r="F988" s="809">
        <v>0.16286</v>
      </c>
      <c r="G988" s="809">
        <v>1.8550000000000001E-2</v>
      </c>
      <c r="H988" s="809">
        <v>0.14430999999999999</v>
      </c>
    </row>
    <row r="989" spans="2:8">
      <c r="B989" s="807" t="s">
        <v>704</v>
      </c>
      <c r="C989" s="809">
        <v>1.423E-2</v>
      </c>
      <c r="D989" s="809">
        <v>0.22273000000000001</v>
      </c>
      <c r="E989" s="809">
        <v>0.25389</v>
      </c>
      <c r="F989" s="809">
        <v>0.16173999999999999</v>
      </c>
      <c r="G989" s="809">
        <v>1.8620000000000001E-2</v>
      </c>
      <c r="H989" s="809">
        <v>0.14312</v>
      </c>
    </row>
    <row r="990" spans="2:8">
      <c r="B990" s="807" t="s">
        <v>705</v>
      </c>
      <c r="C990" s="809">
        <v>1.4069999999999999E-2</v>
      </c>
      <c r="D990" s="809">
        <v>0.22226000000000001</v>
      </c>
      <c r="E990" s="809">
        <v>0.25385000000000002</v>
      </c>
      <c r="F990" s="809">
        <v>0.16078000000000001</v>
      </c>
      <c r="G990" s="809">
        <v>1.8450000000000001E-2</v>
      </c>
      <c r="H990" s="809">
        <v>0.14233000000000001</v>
      </c>
    </row>
    <row r="991" spans="2:8">
      <c r="B991" s="807" t="s">
        <v>706</v>
      </c>
      <c r="C991" s="809">
        <v>1.409E-2</v>
      </c>
      <c r="D991" s="809">
        <v>0.22056999999999999</v>
      </c>
      <c r="E991" s="809">
        <v>0.25153999999999999</v>
      </c>
      <c r="F991" s="809">
        <v>0.16014999999999999</v>
      </c>
      <c r="G991" s="809">
        <v>1.865E-2</v>
      </c>
      <c r="H991" s="809">
        <v>0.14149999999999999</v>
      </c>
    </row>
    <row r="992" spans="2:8">
      <c r="B992" s="807" t="s">
        <v>707</v>
      </c>
      <c r="C992" s="809">
        <v>1.434E-2</v>
      </c>
      <c r="D992" s="809">
        <v>0.22131000000000001</v>
      </c>
      <c r="E992" s="809">
        <v>0.25276999999999999</v>
      </c>
      <c r="F992" s="809">
        <v>0.1618</v>
      </c>
      <c r="G992" s="809">
        <v>1.83E-2</v>
      </c>
      <c r="H992" s="809">
        <v>0.14349999999999999</v>
      </c>
    </row>
    <row r="993" spans="2:8">
      <c r="B993" s="807" t="s">
        <v>708</v>
      </c>
      <c r="C993" s="809">
        <v>1.431E-2</v>
      </c>
      <c r="D993" s="809">
        <v>0.22006000000000001</v>
      </c>
      <c r="E993" s="809">
        <v>0.25212000000000001</v>
      </c>
      <c r="F993" s="809">
        <v>0.16175999999999999</v>
      </c>
      <c r="G993" s="809">
        <v>1.8200000000000001E-2</v>
      </c>
      <c r="H993" s="809">
        <v>0.14355999999999999</v>
      </c>
    </row>
    <row r="994" spans="2:8">
      <c r="B994" s="807" t="s">
        <v>709</v>
      </c>
      <c r="C994" s="809">
        <v>1.389E-2</v>
      </c>
      <c r="D994" s="809">
        <v>0.22256999999999999</v>
      </c>
      <c r="E994" s="809">
        <v>0.25155</v>
      </c>
      <c r="F994" s="809">
        <v>0.16233</v>
      </c>
      <c r="G994" s="809">
        <v>1.8270000000000002E-2</v>
      </c>
      <c r="H994" s="809">
        <v>0.14405999999999999</v>
      </c>
    </row>
    <row r="995" spans="2:8">
      <c r="B995" s="807" t="s">
        <v>710</v>
      </c>
      <c r="C995" s="809">
        <v>1.354E-2</v>
      </c>
      <c r="D995" s="809">
        <v>0.22714000000000001</v>
      </c>
      <c r="E995" s="809">
        <v>0.25285999999999997</v>
      </c>
      <c r="F995" s="809">
        <v>0.16289000000000001</v>
      </c>
      <c r="G995" s="809">
        <v>1.7819999999999999E-2</v>
      </c>
      <c r="H995" s="809">
        <v>0.14507</v>
      </c>
    </row>
    <row r="996" spans="2:8">
      <c r="B996" s="807" t="s">
        <v>711</v>
      </c>
      <c r="C996" s="809">
        <v>1.345E-2</v>
      </c>
      <c r="D996" s="809">
        <v>0.22950000000000001</v>
      </c>
      <c r="E996" s="809">
        <v>0.25276999999999999</v>
      </c>
      <c r="F996" s="809">
        <v>0.16411999999999999</v>
      </c>
      <c r="G996" s="809">
        <v>1.7899999999999999E-2</v>
      </c>
      <c r="H996" s="809">
        <v>0.14621999999999999</v>
      </c>
    </row>
    <row r="997" spans="2:8">
      <c r="B997" s="807" t="s">
        <v>712</v>
      </c>
      <c r="C997" s="809">
        <v>1.329E-2</v>
      </c>
      <c r="D997" s="809">
        <v>0.22966</v>
      </c>
      <c r="E997" s="809">
        <v>0.25269999999999998</v>
      </c>
      <c r="F997" s="809">
        <v>0.16409000000000001</v>
      </c>
      <c r="G997" s="809">
        <v>1.7670000000000002E-2</v>
      </c>
      <c r="H997" s="809">
        <v>0.14641999999999999</v>
      </c>
    </row>
    <row r="998" spans="2:8">
      <c r="B998" s="807" t="s">
        <v>713</v>
      </c>
      <c r="C998" s="809">
        <v>1.3440000000000001E-2</v>
      </c>
      <c r="D998" s="809">
        <v>0.22828999999999999</v>
      </c>
      <c r="E998" s="809">
        <v>0.25268000000000002</v>
      </c>
      <c r="F998" s="809">
        <v>0.16444</v>
      </c>
      <c r="G998" s="809">
        <v>1.7649999999999999E-2</v>
      </c>
      <c r="H998" s="809">
        <v>0.14679</v>
      </c>
    </row>
    <row r="999" spans="2:8">
      <c r="B999" s="807" t="s">
        <v>714</v>
      </c>
      <c r="C999" s="809">
        <v>1.355E-2</v>
      </c>
      <c r="D999" s="809">
        <v>0.22764000000000001</v>
      </c>
      <c r="E999" s="809">
        <v>0.25344</v>
      </c>
      <c r="F999" s="809">
        <v>0.16463</v>
      </c>
      <c r="G999" s="809">
        <v>1.7919999999999998E-2</v>
      </c>
      <c r="H999" s="809">
        <v>0.14671000000000001</v>
      </c>
    </row>
    <row r="1000" spans="2:8">
      <c r="B1000" s="807" t="s">
        <v>715</v>
      </c>
      <c r="C1000" s="809">
        <v>1.592E-2</v>
      </c>
      <c r="D1000" s="809">
        <v>0.22575000000000001</v>
      </c>
      <c r="E1000" s="809">
        <v>0.25294</v>
      </c>
      <c r="F1000" s="809">
        <v>0.16303999999999999</v>
      </c>
      <c r="G1000" s="809">
        <v>1.7649999999999999E-2</v>
      </c>
      <c r="H1000" s="809">
        <v>0.14538999999999999</v>
      </c>
    </row>
    <row r="1001" spans="2:8">
      <c r="B1001" s="807" t="s">
        <v>716</v>
      </c>
      <c r="C1001" s="809">
        <v>1.546E-2</v>
      </c>
      <c r="D1001" s="809">
        <v>0.21695</v>
      </c>
      <c r="E1001" s="809">
        <v>0.25568000000000002</v>
      </c>
      <c r="F1001" s="809">
        <v>0.15795000000000001</v>
      </c>
      <c r="G1001" s="809">
        <v>1.7649999999999999E-2</v>
      </c>
      <c r="H1001" s="809">
        <v>0.14030000000000001</v>
      </c>
    </row>
    <row r="1002" spans="2:8">
      <c r="B1002" s="807" t="s">
        <v>717</v>
      </c>
      <c r="C1002" s="809">
        <v>1.5169999999999999E-2</v>
      </c>
      <c r="D1002" s="809">
        <v>0.21543000000000001</v>
      </c>
      <c r="E1002" s="809">
        <v>0.25857000000000002</v>
      </c>
      <c r="F1002" s="809">
        <v>0.15794</v>
      </c>
      <c r="G1002" s="809">
        <v>1.762E-2</v>
      </c>
      <c r="H1002" s="809">
        <v>0.14032</v>
      </c>
    </row>
    <row r="1003" spans="2:8">
      <c r="B1003" s="807" t="s">
        <v>718</v>
      </c>
      <c r="C1003" s="809">
        <v>1.473E-2</v>
      </c>
      <c r="D1003" s="809">
        <v>0.21368999999999999</v>
      </c>
      <c r="E1003" s="809">
        <v>0.25879999999999997</v>
      </c>
      <c r="F1003" s="809">
        <v>0.15786</v>
      </c>
      <c r="G1003" s="809">
        <v>1.7670000000000002E-2</v>
      </c>
      <c r="H1003" s="809">
        <v>0.14019000000000001</v>
      </c>
    </row>
    <row r="1004" spans="2:8">
      <c r="B1004" s="807" t="s">
        <v>719</v>
      </c>
      <c r="C1004" s="809">
        <v>1.431E-2</v>
      </c>
      <c r="D1004" s="809">
        <v>0.22055</v>
      </c>
      <c r="E1004" s="809">
        <v>0.26128000000000001</v>
      </c>
      <c r="F1004" s="809">
        <v>0.15761</v>
      </c>
      <c r="G1004" s="809">
        <v>1.7770000000000001E-2</v>
      </c>
      <c r="H1004" s="809">
        <v>0.13983999999999999</v>
      </c>
    </row>
    <row r="1005" spans="2:8">
      <c r="B1005" s="807" t="s">
        <v>720</v>
      </c>
      <c r="C1005" s="809">
        <v>1.4579999999999999E-2</v>
      </c>
      <c r="D1005" s="809">
        <v>0.21493000000000001</v>
      </c>
      <c r="E1005" s="809">
        <v>0.26529999999999998</v>
      </c>
      <c r="F1005" s="809">
        <v>0.15826000000000001</v>
      </c>
      <c r="G1005" s="809">
        <v>1.755E-2</v>
      </c>
      <c r="H1005" s="809">
        <v>0.14071</v>
      </c>
    </row>
    <row r="1006" spans="2:8">
      <c r="B1006" s="807" t="s">
        <v>721</v>
      </c>
      <c r="C1006" s="809">
        <v>1.4460000000000001E-2</v>
      </c>
      <c r="D1006" s="809">
        <v>0.21390999999999999</v>
      </c>
      <c r="E1006" s="809">
        <v>0.26600000000000001</v>
      </c>
      <c r="F1006" s="809">
        <v>0.15820000000000001</v>
      </c>
      <c r="G1006" s="809">
        <v>1.702E-2</v>
      </c>
      <c r="H1006" s="809">
        <v>0.14118</v>
      </c>
    </row>
    <row r="1007" spans="2:8">
      <c r="B1007" s="807" t="s">
        <v>722</v>
      </c>
      <c r="C1007" s="809">
        <v>1.468E-2</v>
      </c>
      <c r="D1007" s="809">
        <v>0.21507999999999999</v>
      </c>
      <c r="E1007" s="809">
        <v>0.26602999999999999</v>
      </c>
      <c r="F1007" s="809">
        <v>0.15945000000000001</v>
      </c>
      <c r="G1007" s="809">
        <v>1.702E-2</v>
      </c>
      <c r="H1007" s="809">
        <v>0.14243</v>
      </c>
    </row>
    <row r="1008" spans="2:8">
      <c r="B1008" s="807" t="s">
        <v>723</v>
      </c>
      <c r="C1008" s="809">
        <v>1.4789999999999999E-2</v>
      </c>
      <c r="D1008" s="809">
        <v>0.21457000000000001</v>
      </c>
      <c r="E1008" s="809">
        <v>0.26606999999999997</v>
      </c>
      <c r="F1008" s="809">
        <v>0.15931999999999999</v>
      </c>
      <c r="G1008" s="809">
        <v>1.7100000000000001E-2</v>
      </c>
      <c r="H1008" s="809">
        <v>0.14222000000000001</v>
      </c>
    </row>
    <row r="1009" spans="2:8">
      <c r="B1009" s="807" t="s">
        <v>724</v>
      </c>
      <c r="C1009" s="809">
        <v>1.519E-2</v>
      </c>
      <c r="D1009" s="809">
        <v>0.21410999999999999</v>
      </c>
      <c r="E1009" s="809">
        <v>0.26616000000000001</v>
      </c>
      <c r="F1009" s="809">
        <v>0.15834000000000001</v>
      </c>
      <c r="G1009" s="809">
        <v>1.7100000000000001E-2</v>
      </c>
      <c r="H1009" s="809">
        <v>0.14124</v>
      </c>
    </row>
    <row r="1010" spans="2:8">
      <c r="B1010" s="807" t="s">
        <v>725</v>
      </c>
      <c r="C1010" s="809">
        <v>1.5429999999999999E-2</v>
      </c>
      <c r="D1010" s="809">
        <v>0.18118000000000001</v>
      </c>
      <c r="E1010" s="809">
        <v>0.2656</v>
      </c>
      <c r="F1010" s="809">
        <v>0.14082</v>
      </c>
      <c r="G1010" s="809">
        <v>1.7299999999999999E-2</v>
      </c>
      <c r="H1010" s="809">
        <v>0.12352</v>
      </c>
    </row>
    <row r="1011" spans="2:8">
      <c r="B1011" s="807" t="s">
        <v>726</v>
      </c>
      <c r="C1011" s="809">
        <v>1.525E-2</v>
      </c>
      <c r="D1011" s="809">
        <v>0.16688</v>
      </c>
      <c r="E1011" s="809">
        <v>0.26574999999999999</v>
      </c>
      <c r="F1011" s="809">
        <v>0.13561999999999999</v>
      </c>
      <c r="G1011" s="809">
        <v>1.7319999999999999E-2</v>
      </c>
      <c r="H1011" s="809">
        <v>0.1183</v>
      </c>
    </row>
    <row r="1012" spans="2:8">
      <c r="B1012" s="807" t="s">
        <v>727</v>
      </c>
      <c r="C1012" s="809">
        <v>1.525E-2</v>
      </c>
      <c r="D1012" s="809">
        <v>0.16516</v>
      </c>
      <c r="E1012" s="809">
        <v>0.26533000000000001</v>
      </c>
      <c r="F1012" s="809">
        <v>0.13557</v>
      </c>
      <c r="G1012" s="809">
        <v>1.7170000000000001E-2</v>
      </c>
      <c r="H1012" s="809">
        <v>0.11840000000000001</v>
      </c>
    </row>
    <row r="1013" spans="2:8">
      <c r="B1013" s="807" t="s">
        <v>728</v>
      </c>
      <c r="C1013" s="809">
        <v>1.536E-2</v>
      </c>
      <c r="D1013" s="809">
        <v>0.17257</v>
      </c>
      <c r="E1013" s="809">
        <v>0.26543</v>
      </c>
      <c r="F1013" s="809">
        <v>0.13808999999999999</v>
      </c>
      <c r="G1013" s="809">
        <v>1.7170000000000001E-2</v>
      </c>
      <c r="H1013" s="809">
        <v>0.12092</v>
      </c>
    </row>
    <row r="1014" spans="2:8">
      <c r="B1014" s="807" t="s">
        <v>729</v>
      </c>
      <c r="C1014" s="809">
        <v>1.5219999999999999E-2</v>
      </c>
      <c r="D1014" s="809">
        <v>0.15870999999999999</v>
      </c>
      <c r="E1014" s="809">
        <v>0.26523999999999998</v>
      </c>
      <c r="F1014" s="809">
        <v>0.13525000000000001</v>
      </c>
      <c r="G1014" s="809">
        <v>1.685E-2</v>
      </c>
      <c r="H1014" s="809">
        <v>0.11840000000000001</v>
      </c>
    </row>
    <row r="1015" spans="2:8">
      <c r="B1015" s="807" t="s">
        <v>730</v>
      </c>
      <c r="C1015" s="809">
        <v>1.5299999999999999E-2</v>
      </c>
      <c r="D1015" s="809">
        <v>0.12654000000000001</v>
      </c>
      <c r="E1015" s="809">
        <v>0.26349</v>
      </c>
      <c r="F1015" s="809">
        <v>0.13727</v>
      </c>
      <c r="G1015" s="809">
        <v>1.72E-2</v>
      </c>
      <c r="H1015" s="809">
        <v>0.12007</v>
      </c>
    </row>
    <row r="1016" spans="2:8">
      <c r="B1016" s="807" t="s">
        <v>731</v>
      </c>
      <c r="C1016" s="809">
        <v>1.6660000000000001E-2</v>
      </c>
      <c r="D1016" s="809">
        <v>0.15486</v>
      </c>
      <c r="E1016" s="809">
        <v>0.26573000000000002</v>
      </c>
      <c r="F1016" s="809">
        <v>0.1386</v>
      </c>
      <c r="G1016" s="809">
        <v>1.72E-2</v>
      </c>
      <c r="H1016" s="809">
        <v>0.12139999999999999</v>
      </c>
    </row>
    <row r="1017" spans="2:8">
      <c r="B1017" s="807" t="s">
        <v>732</v>
      </c>
      <c r="C1017" s="809">
        <v>1.7000000000000001E-2</v>
      </c>
      <c r="D1017" s="809">
        <v>0.14854000000000001</v>
      </c>
      <c r="E1017" s="809">
        <v>0.26622000000000001</v>
      </c>
      <c r="F1017" s="809">
        <v>0.13711000000000001</v>
      </c>
      <c r="G1017" s="809">
        <v>1.7319999999999999E-2</v>
      </c>
      <c r="H1017" s="809">
        <v>0.11978999999999999</v>
      </c>
    </row>
    <row r="1018" spans="2:8">
      <c r="B1018" s="807" t="s">
        <v>733</v>
      </c>
      <c r="C1018" s="809">
        <v>1.6830000000000001E-2</v>
      </c>
      <c r="D1018" s="809">
        <v>0.14874999999999999</v>
      </c>
      <c r="E1018" s="809">
        <v>0.26626</v>
      </c>
      <c r="F1018" s="809">
        <v>0.13841000000000001</v>
      </c>
      <c r="G1018" s="809">
        <v>1.695E-2</v>
      </c>
      <c r="H1018" s="809">
        <v>0.12146</v>
      </c>
    </row>
    <row r="1019" spans="2:8">
      <c r="B1019" s="807" t="s">
        <v>734</v>
      </c>
      <c r="C1019" s="809">
        <v>1.694E-2</v>
      </c>
      <c r="D1019" s="809">
        <v>0.1217</v>
      </c>
      <c r="E1019" s="809">
        <v>0.26465</v>
      </c>
      <c r="F1019" s="809">
        <v>0.14252999999999999</v>
      </c>
      <c r="G1019" s="809">
        <v>1.7319999999999999E-2</v>
      </c>
      <c r="H1019" s="809">
        <v>0.12520999999999999</v>
      </c>
    </row>
    <row r="1020" spans="2:8">
      <c r="B1020" s="807" t="s">
        <v>735</v>
      </c>
      <c r="C1020" s="809">
        <v>1.5939999999999999E-2</v>
      </c>
      <c r="D1020" s="809">
        <v>0.20416000000000001</v>
      </c>
      <c r="E1020" s="809">
        <v>0.29948000000000002</v>
      </c>
      <c r="F1020" s="809">
        <v>0.14446000000000001</v>
      </c>
      <c r="G1020" s="809">
        <v>1.7219999999999999E-2</v>
      </c>
      <c r="H1020" s="809">
        <v>0.12723999999999999</v>
      </c>
    </row>
    <row r="1021" spans="2:8">
      <c r="B1021" s="807" t="s">
        <v>565</v>
      </c>
      <c r="C1021" s="809">
        <v>1.6279999999999999E-2</v>
      </c>
      <c r="D1021" s="809">
        <v>0.20563999999999999</v>
      </c>
      <c r="E1021" s="809">
        <v>0.29976999999999998</v>
      </c>
      <c r="F1021" s="809">
        <v>0.14710999999999999</v>
      </c>
      <c r="G1021" s="809">
        <v>1.6969999999999999E-2</v>
      </c>
      <c r="H1021" s="809">
        <v>0.13014000000000001</v>
      </c>
    </row>
    <row r="1022" spans="2:8">
      <c r="B1022" s="807" t="s">
        <v>566</v>
      </c>
      <c r="C1022" s="809">
        <v>1.634E-2</v>
      </c>
      <c r="D1022" s="809">
        <v>0.20374</v>
      </c>
      <c r="E1022" s="809">
        <v>0.30276999999999998</v>
      </c>
      <c r="F1022" s="809">
        <v>0.14724000000000001</v>
      </c>
      <c r="G1022" s="809">
        <v>1.677E-2</v>
      </c>
      <c r="H1022" s="809">
        <v>0.13047</v>
      </c>
    </row>
    <row r="1023" spans="2:8">
      <c r="B1023" s="807" t="s">
        <v>567</v>
      </c>
      <c r="C1023" s="809">
        <v>1.6400000000000001E-2</v>
      </c>
      <c r="D1023" s="809">
        <v>0.20673</v>
      </c>
      <c r="E1023" s="809">
        <v>0.30053000000000002</v>
      </c>
      <c r="F1023" s="809">
        <v>0.14885000000000001</v>
      </c>
      <c r="G1023" s="809">
        <v>1.6920000000000001E-2</v>
      </c>
      <c r="H1023" s="809">
        <v>0.13192999999999999</v>
      </c>
    </row>
    <row r="1024" spans="2:8">
      <c r="B1024" s="807" t="s">
        <v>568</v>
      </c>
      <c r="C1024" s="809">
        <v>1.6729999999999998E-2</v>
      </c>
      <c r="D1024" s="809">
        <v>0.20804</v>
      </c>
      <c r="E1024" s="809">
        <v>0.30048000000000002</v>
      </c>
      <c r="F1024" s="809">
        <v>0.14904000000000001</v>
      </c>
      <c r="G1024" s="809">
        <v>1.6369999999999999E-2</v>
      </c>
      <c r="H1024" s="809">
        <v>0.13267000000000001</v>
      </c>
    </row>
    <row r="1025" spans="2:8">
      <c r="B1025" s="807" t="s">
        <v>569</v>
      </c>
      <c r="C1025" s="809">
        <v>1.6969999999999999E-2</v>
      </c>
      <c r="D1025" s="809">
        <v>0.18598000000000001</v>
      </c>
      <c r="E1025" s="809">
        <v>0.29865999999999998</v>
      </c>
      <c r="F1025" s="809">
        <v>0.14052999999999999</v>
      </c>
      <c r="G1025" s="809">
        <v>1.6549999999999999E-2</v>
      </c>
      <c r="H1025" s="809">
        <v>0.12398000000000001</v>
      </c>
    </row>
    <row r="1026" spans="2:8">
      <c r="B1026" s="807" t="s">
        <v>570</v>
      </c>
      <c r="C1026" s="809">
        <v>1.6719999999999999E-2</v>
      </c>
      <c r="D1026" s="809">
        <v>0.18645</v>
      </c>
      <c r="E1026" s="809">
        <v>0.29866999999999999</v>
      </c>
      <c r="F1026" s="809">
        <v>0.14113000000000001</v>
      </c>
      <c r="G1026" s="809">
        <v>1.677E-2</v>
      </c>
      <c r="H1026" s="809">
        <v>0.12436</v>
      </c>
    </row>
    <row r="1027" spans="2:8">
      <c r="B1027" s="807" t="s">
        <v>571</v>
      </c>
      <c r="C1027" s="809">
        <v>1.6750000000000001E-2</v>
      </c>
      <c r="D1027" s="809">
        <v>0.2104</v>
      </c>
      <c r="E1027" s="809">
        <v>0.29887000000000002</v>
      </c>
      <c r="F1027" s="809">
        <v>0.15129000000000001</v>
      </c>
      <c r="G1027" s="809">
        <v>1.7069999999999998E-2</v>
      </c>
      <c r="H1027" s="809">
        <v>0.13422000000000001</v>
      </c>
    </row>
    <row r="1028" spans="2:8">
      <c r="B1028" s="807" t="s">
        <v>572</v>
      </c>
      <c r="C1028" s="809">
        <v>1.6729999999999998E-2</v>
      </c>
      <c r="D1028" s="809">
        <v>0.2112</v>
      </c>
      <c r="E1028" s="809">
        <v>0.29720999999999997</v>
      </c>
      <c r="F1028" s="809">
        <v>0.15154000000000001</v>
      </c>
      <c r="G1028" s="809">
        <v>1.7309999999999999E-2</v>
      </c>
      <c r="H1028" s="809">
        <v>0.13422999999999999</v>
      </c>
    </row>
    <row r="1029" spans="2:8">
      <c r="B1029" s="807" t="s">
        <v>573</v>
      </c>
      <c r="C1029" s="809">
        <v>1.67E-2</v>
      </c>
      <c r="D1029" s="809">
        <v>0.21384</v>
      </c>
      <c r="E1029" s="809">
        <v>0.29721999999999998</v>
      </c>
      <c r="F1029" s="809">
        <v>0.15292</v>
      </c>
      <c r="G1029" s="809">
        <v>1.6969999999999999E-2</v>
      </c>
      <c r="H1029" s="809">
        <v>0.13594999999999999</v>
      </c>
    </row>
    <row r="1030" spans="2:8">
      <c r="B1030" s="807" t="s">
        <v>574</v>
      </c>
      <c r="C1030" s="809">
        <v>1.6639999999999999E-2</v>
      </c>
      <c r="D1030" s="809">
        <v>0.18104999999999999</v>
      </c>
      <c r="E1030" s="809">
        <v>0.29753000000000002</v>
      </c>
      <c r="F1030" s="809">
        <v>0.15362999999999999</v>
      </c>
      <c r="G1030" s="809">
        <v>1.6719999999999999E-2</v>
      </c>
      <c r="H1030" s="809">
        <v>0.13691</v>
      </c>
    </row>
    <row r="1031" spans="2:8">
      <c r="B1031" s="807" t="s">
        <v>575</v>
      </c>
      <c r="C1031" s="809">
        <v>1.669E-2</v>
      </c>
      <c r="D1031" s="809">
        <v>0.18010999999999999</v>
      </c>
      <c r="E1031" s="809">
        <v>0.29831999999999997</v>
      </c>
      <c r="F1031" s="809">
        <v>0.15306</v>
      </c>
      <c r="G1031" s="809">
        <v>1.67E-2</v>
      </c>
      <c r="H1031" s="809">
        <v>0.13636000000000001</v>
      </c>
    </row>
    <row r="1032" spans="2:8">
      <c r="B1032" s="807" t="s">
        <v>576</v>
      </c>
      <c r="C1032" s="809">
        <v>1.6629999999999999E-2</v>
      </c>
      <c r="D1032" s="809">
        <v>0.18121999999999999</v>
      </c>
      <c r="E1032" s="809">
        <v>0.29665000000000002</v>
      </c>
      <c r="F1032" s="809">
        <v>0.15365999999999999</v>
      </c>
      <c r="G1032" s="809">
        <v>1.6570000000000001E-2</v>
      </c>
      <c r="H1032" s="809">
        <v>0.13708999999999999</v>
      </c>
    </row>
    <row r="1033" spans="2:8">
      <c r="B1033" s="807" t="s">
        <v>577</v>
      </c>
      <c r="C1033" s="809">
        <v>1.6820000000000002E-2</v>
      </c>
      <c r="D1033" s="809">
        <v>0.18154000000000001</v>
      </c>
      <c r="E1033" s="809">
        <v>0.29709000000000002</v>
      </c>
      <c r="F1033" s="809">
        <v>0.15445</v>
      </c>
      <c r="G1033" s="809">
        <v>1.652E-2</v>
      </c>
      <c r="H1033" s="809">
        <v>0.13793</v>
      </c>
    </row>
    <row r="1034" spans="2:8">
      <c r="B1034" s="807" t="s">
        <v>578</v>
      </c>
      <c r="C1034" s="809">
        <v>1.6709999999999999E-2</v>
      </c>
      <c r="D1034" s="809">
        <v>0.18285999999999999</v>
      </c>
      <c r="E1034" s="809">
        <v>0.29665999999999998</v>
      </c>
      <c r="F1034" s="809">
        <v>0.15423000000000001</v>
      </c>
      <c r="G1034" s="809">
        <v>1.652E-2</v>
      </c>
      <c r="H1034" s="809">
        <v>0.13771</v>
      </c>
    </row>
    <row r="1035" spans="2:8">
      <c r="B1035" s="807" t="s">
        <v>579</v>
      </c>
      <c r="C1035" s="809">
        <v>1.712E-2</v>
      </c>
      <c r="D1035" s="809">
        <v>0.18138000000000001</v>
      </c>
      <c r="E1035" s="809">
        <v>0.29658000000000001</v>
      </c>
      <c r="F1035" s="809">
        <v>0.15504999999999999</v>
      </c>
      <c r="G1035" s="809">
        <v>1.6420000000000001E-2</v>
      </c>
      <c r="H1035" s="809">
        <v>0.13863</v>
      </c>
    </row>
    <row r="1036" spans="2:8">
      <c r="B1036" s="807" t="s">
        <v>580</v>
      </c>
      <c r="C1036" s="809">
        <v>1.687E-2</v>
      </c>
      <c r="D1036" s="809">
        <v>0.18103</v>
      </c>
      <c r="E1036" s="809">
        <v>0.29651</v>
      </c>
      <c r="F1036" s="809">
        <v>0.15418999999999999</v>
      </c>
      <c r="G1036" s="809">
        <v>1.6420000000000001E-2</v>
      </c>
      <c r="H1036" s="809">
        <v>0.13777</v>
      </c>
    </row>
    <row r="1037" spans="2:8">
      <c r="B1037" s="807" t="s">
        <v>581</v>
      </c>
      <c r="C1037" s="809">
        <v>1.6910000000000001E-2</v>
      </c>
      <c r="D1037" s="809">
        <v>0.18390000000000001</v>
      </c>
      <c r="E1037" s="809">
        <v>0.29499999999999998</v>
      </c>
      <c r="F1037" s="809">
        <v>0.15636</v>
      </c>
      <c r="G1037" s="809">
        <v>1.6639999999999999E-2</v>
      </c>
      <c r="H1037" s="809">
        <v>0.13972000000000001</v>
      </c>
    </row>
    <row r="1038" spans="2:8">
      <c r="B1038" s="807" t="s">
        <v>582</v>
      </c>
      <c r="C1038" s="809">
        <v>1.7010000000000001E-2</v>
      </c>
      <c r="D1038" s="809">
        <v>0.18862000000000001</v>
      </c>
      <c r="E1038" s="809">
        <v>0.29513</v>
      </c>
      <c r="F1038" s="809">
        <v>0.15873000000000001</v>
      </c>
      <c r="G1038" s="809">
        <v>1.6570000000000001E-2</v>
      </c>
      <c r="H1038" s="809">
        <v>0.14216000000000001</v>
      </c>
    </row>
    <row r="1039" spans="2:8">
      <c r="B1039" s="807" t="s">
        <v>583</v>
      </c>
      <c r="C1039" s="809">
        <v>1.72E-2</v>
      </c>
      <c r="D1039" s="809">
        <v>0.18253</v>
      </c>
      <c r="E1039" s="809">
        <v>0.29526000000000002</v>
      </c>
      <c r="F1039" s="809">
        <v>0.15683</v>
      </c>
      <c r="G1039" s="809">
        <v>1.6750000000000001E-2</v>
      </c>
      <c r="H1039" s="809">
        <v>0.14008000000000001</v>
      </c>
    </row>
    <row r="1040" spans="2:8">
      <c r="B1040" s="807" t="s">
        <v>584</v>
      </c>
      <c r="C1040" s="809">
        <v>1.7500000000000002E-2</v>
      </c>
      <c r="D1040" s="809">
        <v>0.18240999999999999</v>
      </c>
      <c r="E1040" s="809">
        <v>0.29533999999999999</v>
      </c>
      <c r="F1040" s="809">
        <v>0.15770999999999999</v>
      </c>
      <c r="G1040" s="809">
        <v>1.6449999999999999E-2</v>
      </c>
      <c r="H1040" s="809">
        <v>0.14126</v>
      </c>
    </row>
    <row r="1041" spans="2:8">
      <c r="B1041" s="807" t="s">
        <v>585</v>
      </c>
      <c r="C1041" s="809">
        <v>1.7819999999999999E-2</v>
      </c>
      <c r="D1041" s="809">
        <v>0.17554</v>
      </c>
      <c r="E1041" s="809">
        <v>0.29513</v>
      </c>
      <c r="F1041" s="809">
        <v>0.15679999999999999</v>
      </c>
      <c r="G1041" s="809">
        <v>1.6619999999999999E-2</v>
      </c>
      <c r="H1041" s="809">
        <v>0.14018</v>
      </c>
    </row>
    <row r="1042" spans="2:8">
      <c r="B1042" s="807" t="s">
        <v>586</v>
      </c>
      <c r="C1042" s="809">
        <v>1.753E-2</v>
      </c>
      <c r="D1042" s="809">
        <v>0.17132</v>
      </c>
      <c r="E1042" s="809">
        <v>0.29024</v>
      </c>
      <c r="F1042" s="809">
        <v>0.15285000000000001</v>
      </c>
      <c r="G1042" s="809">
        <v>1.6400000000000001E-2</v>
      </c>
      <c r="H1042" s="809">
        <v>0.13644999999999999</v>
      </c>
    </row>
    <row r="1043" spans="2:8">
      <c r="B1043" s="807" t="s">
        <v>587</v>
      </c>
      <c r="C1043" s="809">
        <v>1.7559999999999999E-2</v>
      </c>
      <c r="D1043" s="809">
        <v>0.17352999999999999</v>
      </c>
      <c r="E1043" s="809">
        <v>0.29153000000000001</v>
      </c>
      <c r="F1043" s="809">
        <v>0.15298</v>
      </c>
      <c r="G1043" s="809">
        <v>1.6570000000000001E-2</v>
      </c>
      <c r="H1043" s="809">
        <v>0.13641</v>
      </c>
    </row>
    <row r="1044" spans="2:8">
      <c r="B1044" s="807" t="s">
        <v>588</v>
      </c>
      <c r="C1044" s="809">
        <v>1.7739999999999999E-2</v>
      </c>
      <c r="D1044" s="809">
        <v>0.17232</v>
      </c>
      <c r="E1044" s="809">
        <v>0.29146</v>
      </c>
      <c r="F1044" s="809">
        <v>0.15279000000000001</v>
      </c>
      <c r="G1044" s="809">
        <v>1.635E-2</v>
      </c>
      <c r="H1044" s="809">
        <v>0.13644000000000001</v>
      </c>
    </row>
    <row r="1045" spans="2:8">
      <c r="B1045" s="807" t="s">
        <v>589</v>
      </c>
      <c r="C1045" s="809">
        <v>1.7639999999999999E-2</v>
      </c>
      <c r="D1045" s="809">
        <v>0.17299999999999999</v>
      </c>
      <c r="E1045" s="809">
        <v>0.29149999999999998</v>
      </c>
      <c r="F1045" s="809">
        <v>0.15245</v>
      </c>
      <c r="G1045" s="809">
        <v>1.5949999999999999E-2</v>
      </c>
      <c r="H1045" s="809">
        <v>0.13650000000000001</v>
      </c>
    </row>
    <row r="1046" spans="2:8">
      <c r="B1046" s="807" t="s">
        <v>590</v>
      </c>
      <c r="C1046" s="809">
        <v>1.7749999999999998E-2</v>
      </c>
      <c r="D1046" s="809">
        <v>0.17083999999999999</v>
      </c>
      <c r="E1046" s="809">
        <v>0.29139999999999999</v>
      </c>
      <c r="F1046" s="809">
        <v>0.15228</v>
      </c>
      <c r="G1046" s="809">
        <v>1.5820000000000001E-2</v>
      </c>
      <c r="H1046" s="809">
        <v>0.13646</v>
      </c>
    </row>
    <row r="1047" spans="2:8">
      <c r="B1047" s="807" t="s">
        <v>591</v>
      </c>
      <c r="C1047" s="809">
        <v>1.8120000000000001E-2</v>
      </c>
      <c r="D1047" s="809">
        <v>0.17107</v>
      </c>
      <c r="E1047" s="809">
        <v>0.29143000000000002</v>
      </c>
      <c r="F1047" s="809">
        <v>0.15351999999999999</v>
      </c>
      <c r="G1047" s="809">
        <v>1.6119999999999999E-2</v>
      </c>
      <c r="H1047" s="809">
        <v>0.13739999999999999</v>
      </c>
    </row>
    <row r="1048" spans="2:8">
      <c r="B1048" s="807" t="s">
        <v>592</v>
      </c>
      <c r="C1048" s="809">
        <v>1.8149999999999999E-2</v>
      </c>
      <c r="D1048" s="809">
        <v>0.17094000000000001</v>
      </c>
      <c r="E1048" s="809">
        <v>0.29203000000000001</v>
      </c>
      <c r="F1048" s="809">
        <v>0.15365000000000001</v>
      </c>
      <c r="G1048" s="809">
        <v>1.617E-2</v>
      </c>
      <c r="H1048" s="809">
        <v>0.13747999999999999</v>
      </c>
    </row>
    <row r="1049" spans="2:8">
      <c r="B1049" s="807" t="s">
        <v>593</v>
      </c>
      <c r="C1049" s="809">
        <v>1.8169999999999999E-2</v>
      </c>
      <c r="D1049" s="809">
        <v>0.17063999999999999</v>
      </c>
      <c r="E1049" s="809">
        <v>0.29207</v>
      </c>
      <c r="F1049" s="809">
        <v>0.15351999999999999</v>
      </c>
      <c r="G1049" s="809">
        <v>1.6039999999999999E-2</v>
      </c>
      <c r="H1049" s="809">
        <v>0.13747999999999999</v>
      </c>
    </row>
    <row r="1050" spans="2:8">
      <c r="B1050" s="807" t="s">
        <v>594</v>
      </c>
      <c r="C1050" s="809">
        <v>1.8169999999999999E-2</v>
      </c>
      <c r="D1050" s="809">
        <v>0.17008999999999999</v>
      </c>
      <c r="E1050" s="809">
        <v>0.29171999999999998</v>
      </c>
      <c r="F1050" s="809">
        <v>0.15337000000000001</v>
      </c>
      <c r="G1050" s="809">
        <v>1.6219999999999998E-2</v>
      </c>
      <c r="H1050" s="809">
        <v>0.13714999999999999</v>
      </c>
    </row>
    <row r="1051" spans="2:8">
      <c r="B1051" s="807" t="s">
        <v>595</v>
      </c>
      <c r="C1051" s="809">
        <v>1.8120000000000001E-2</v>
      </c>
      <c r="D1051" s="809">
        <v>0.16891999999999999</v>
      </c>
      <c r="E1051" s="809">
        <v>0.29144999999999999</v>
      </c>
      <c r="F1051" s="809">
        <v>0.15287999999999999</v>
      </c>
      <c r="G1051" s="809">
        <v>1.6199999999999999E-2</v>
      </c>
      <c r="H1051" s="809">
        <v>0.13668</v>
      </c>
    </row>
    <row r="1052" spans="2:8">
      <c r="B1052" s="807" t="s">
        <v>198</v>
      </c>
      <c r="C1052" s="809">
        <v>1.8540000000000001E-2</v>
      </c>
      <c r="D1052" s="809">
        <v>0.16653000000000001</v>
      </c>
      <c r="E1052" s="809">
        <v>0.29126000000000002</v>
      </c>
      <c r="F1052" s="809">
        <v>0.15179999999999999</v>
      </c>
      <c r="G1052" s="809">
        <v>1.627E-2</v>
      </c>
      <c r="H1052" s="809">
        <v>0.13553000000000001</v>
      </c>
    </row>
    <row r="1053" spans="2:8">
      <c r="B1053" s="807" t="s">
        <v>199</v>
      </c>
      <c r="C1053" s="809">
        <v>1.8710000000000001E-2</v>
      </c>
      <c r="D1053" s="809">
        <v>0.16886999999999999</v>
      </c>
      <c r="E1053" s="809">
        <v>0.29172999999999999</v>
      </c>
      <c r="F1053" s="809">
        <v>0.151</v>
      </c>
      <c r="G1053" s="809">
        <v>1.6459999999999999E-2</v>
      </c>
      <c r="H1053" s="809">
        <v>0.13453999999999999</v>
      </c>
    </row>
    <row r="1054" spans="2:8">
      <c r="B1054" s="807" t="s">
        <v>200</v>
      </c>
      <c r="C1054" s="809">
        <v>1.915E-2</v>
      </c>
      <c r="D1054" s="809">
        <v>0.20204</v>
      </c>
      <c r="E1054" s="809">
        <v>0.29191</v>
      </c>
      <c r="F1054" s="809">
        <v>0.15148</v>
      </c>
      <c r="G1054" s="809">
        <v>1.67E-2</v>
      </c>
      <c r="H1054" s="809">
        <v>0.13478000000000001</v>
      </c>
    </row>
    <row r="1055" spans="2:8">
      <c r="B1055" s="807" t="s">
        <v>201</v>
      </c>
      <c r="C1055" s="809">
        <v>1.9460000000000002E-2</v>
      </c>
      <c r="D1055" s="809">
        <v>0.20408000000000001</v>
      </c>
      <c r="E1055" s="809">
        <v>0.29198000000000002</v>
      </c>
      <c r="F1055" s="809">
        <v>0.15285000000000001</v>
      </c>
      <c r="G1055" s="809">
        <v>1.6299999999999999E-2</v>
      </c>
      <c r="H1055" s="809">
        <v>0.13655</v>
      </c>
    </row>
    <row r="1056" spans="2:8">
      <c r="B1056" s="807" t="s">
        <v>202</v>
      </c>
      <c r="C1056" s="809">
        <v>1.9390000000000001E-2</v>
      </c>
      <c r="D1056" s="809">
        <v>0.20882000000000001</v>
      </c>
      <c r="E1056" s="809">
        <v>0.29203000000000001</v>
      </c>
      <c r="F1056" s="809">
        <v>0.15415999999999999</v>
      </c>
      <c r="G1056" s="809">
        <v>1.5650000000000001E-2</v>
      </c>
      <c r="H1056" s="809">
        <v>0.13850999999999999</v>
      </c>
    </row>
    <row r="1057" spans="2:8">
      <c r="B1057" s="807" t="s">
        <v>203</v>
      </c>
      <c r="C1057" s="809">
        <v>1.9480000000000001E-2</v>
      </c>
      <c r="D1057" s="809">
        <v>0.19269</v>
      </c>
      <c r="E1057" s="809">
        <v>0.29363</v>
      </c>
      <c r="F1057" s="809">
        <v>0.15361</v>
      </c>
      <c r="G1057" s="809">
        <v>1.5650000000000001E-2</v>
      </c>
      <c r="H1057" s="809">
        <v>0.13796</v>
      </c>
    </row>
    <row r="1058" spans="2:8">
      <c r="B1058" s="807" t="s">
        <v>204</v>
      </c>
      <c r="C1058" s="809">
        <v>1.9630000000000002E-2</v>
      </c>
      <c r="D1058" s="809">
        <v>0.19996</v>
      </c>
      <c r="E1058" s="809">
        <v>0.29414000000000001</v>
      </c>
      <c r="F1058" s="809">
        <v>0.1512</v>
      </c>
      <c r="G1058" s="809">
        <v>1.525E-2</v>
      </c>
      <c r="H1058" s="809">
        <v>0.13594999999999999</v>
      </c>
    </row>
    <row r="1059" spans="2:8">
      <c r="B1059" s="807" t="s">
        <v>205</v>
      </c>
      <c r="C1059" s="809">
        <v>2.01E-2</v>
      </c>
      <c r="D1059" s="809">
        <v>0.18761</v>
      </c>
      <c r="E1059" s="809">
        <v>0.29494999999999999</v>
      </c>
      <c r="F1059" s="809">
        <v>0.14813000000000001</v>
      </c>
      <c r="G1059" s="809">
        <v>1.5650000000000001E-2</v>
      </c>
      <c r="H1059" s="809">
        <v>0.13247999999999999</v>
      </c>
    </row>
    <row r="1060" spans="2:8">
      <c r="B1060" s="807" t="s">
        <v>206</v>
      </c>
      <c r="C1060" s="809">
        <v>2.019E-2</v>
      </c>
      <c r="D1060" s="809">
        <v>0.18739</v>
      </c>
      <c r="E1060" s="809">
        <v>0.29547000000000001</v>
      </c>
      <c r="F1060" s="809">
        <v>0.14842</v>
      </c>
      <c r="G1060" s="809">
        <v>1.6049999999999998E-2</v>
      </c>
      <c r="H1060" s="809">
        <v>0.13236999999999999</v>
      </c>
    </row>
    <row r="1061" spans="2:8">
      <c r="B1061" s="807" t="s">
        <v>207</v>
      </c>
      <c r="C1061" s="809">
        <v>2.0480000000000002E-2</v>
      </c>
      <c r="D1061" s="809">
        <v>0.18583</v>
      </c>
      <c r="E1061" s="809">
        <v>0.29613</v>
      </c>
      <c r="F1061" s="809">
        <v>0.14895</v>
      </c>
      <c r="G1061" s="809">
        <v>1.6049999999999998E-2</v>
      </c>
      <c r="H1061" s="809">
        <v>0.13289999999999999</v>
      </c>
    </row>
    <row r="1062" spans="2:8">
      <c r="B1062" s="807" t="s">
        <v>208</v>
      </c>
      <c r="C1062" s="809">
        <v>2.0959999999999999E-2</v>
      </c>
      <c r="D1062" s="809">
        <v>0.18922</v>
      </c>
      <c r="E1062" s="809">
        <v>0.29660999999999998</v>
      </c>
      <c r="F1062" s="809">
        <v>0.15054000000000001</v>
      </c>
      <c r="G1062" s="809">
        <v>1.5520000000000001E-2</v>
      </c>
      <c r="H1062" s="809">
        <v>0.13502</v>
      </c>
    </row>
    <row r="1063" spans="2:8">
      <c r="B1063" s="807" t="s">
        <v>209</v>
      </c>
      <c r="C1063" s="809">
        <v>2.0410000000000001E-2</v>
      </c>
      <c r="D1063" s="809">
        <v>0.18523999999999999</v>
      </c>
      <c r="E1063" s="809">
        <v>0.29942000000000002</v>
      </c>
      <c r="F1063" s="809">
        <v>0.14684</v>
      </c>
      <c r="G1063" s="809">
        <v>1.52E-2</v>
      </c>
      <c r="H1063" s="809">
        <v>0.13164000000000001</v>
      </c>
    </row>
    <row r="1064" spans="2:8">
      <c r="B1064" s="807" t="s">
        <v>210</v>
      </c>
      <c r="C1064" s="809">
        <v>2.019E-2</v>
      </c>
      <c r="D1064" s="809">
        <v>0.18412000000000001</v>
      </c>
      <c r="E1064" s="809">
        <v>0.30103000000000002</v>
      </c>
      <c r="F1064" s="809">
        <v>0.14627000000000001</v>
      </c>
      <c r="G1064" s="809">
        <v>1.4970000000000001E-2</v>
      </c>
      <c r="H1064" s="809">
        <v>0.1313</v>
      </c>
    </row>
    <row r="1065" spans="2:8">
      <c r="B1065" s="807" t="s">
        <v>211</v>
      </c>
      <c r="C1065" s="809">
        <v>2.0209999999999999E-2</v>
      </c>
      <c r="D1065" s="809">
        <v>0.17868999999999999</v>
      </c>
      <c r="E1065" s="809">
        <v>0.30109000000000002</v>
      </c>
      <c r="F1065" s="809">
        <v>0.14358000000000001</v>
      </c>
      <c r="G1065" s="809">
        <v>1.507E-2</v>
      </c>
      <c r="H1065" s="809">
        <v>0.12851000000000001</v>
      </c>
    </row>
    <row r="1066" spans="2:8">
      <c r="B1066" s="807" t="s">
        <v>212</v>
      </c>
      <c r="C1066" s="809">
        <v>2.009E-2</v>
      </c>
      <c r="D1066" s="809">
        <v>0.17710999999999999</v>
      </c>
      <c r="E1066" s="809">
        <v>0.30164000000000002</v>
      </c>
      <c r="F1066" s="809">
        <v>0.14255000000000001</v>
      </c>
      <c r="G1066" s="809">
        <v>1.485E-2</v>
      </c>
      <c r="H1066" s="809">
        <v>0.12770000000000001</v>
      </c>
    </row>
    <row r="1067" spans="2:8">
      <c r="B1067" s="807" t="s">
        <v>213</v>
      </c>
      <c r="C1067" s="809">
        <v>2.0029999999999999E-2</v>
      </c>
      <c r="D1067" s="809">
        <v>0.17848</v>
      </c>
      <c r="E1067" s="809">
        <v>0.29944999999999999</v>
      </c>
      <c r="F1067" s="809">
        <v>0.14186000000000001</v>
      </c>
      <c r="G1067" s="809">
        <v>1.495E-2</v>
      </c>
      <c r="H1067" s="809">
        <v>0.12691</v>
      </c>
    </row>
    <row r="1068" spans="2:8">
      <c r="B1068" s="807" t="s">
        <v>214</v>
      </c>
      <c r="C1068" s="809">
        <v>2.01E-2</v>
      </c>
      <c r="D1068" s="809">
        <v>0.17929999999999999</v>
      </c>
      <c r="E1068" s="809">
        <v>0.30096000000000001</v>
      </c>
      <c r="F1068" s="809">
        <v>0.14196</v>
      </c>
      <c r="G1068" s="809">
        <v>1.5049999999999999E-2</v>
      </c>
      <c r="H1068" s="809">
        <v>0.12691</v>
      </c>
    </row>
    <row r="1069" spans="2:8">
      <c r="B1069" s="807" t="s">
        <v>215</v>
      </c>
      <c r="C1069" s="809">
        <v>0.02</v>
      </c>
      <c r="D1069" s="809">
        <v>0.17777000000000001</v>
      </c>
      <c r="E1069" s="809">
        <v>0.30046</v>
      </c>
      <c r="F1069" s="809">
        <v>0.14104</v>
      </c>
      <c r="G1069" s="809">
        <v>1.52E-2</v>
      </c>
      <c r="H1069" s="809">
        <v>0.12584000000000001</v>
      </c>
    </row>
    <row r="1070" spans="2:8">
      <c r="B1070" s="807" t="s">
        <v>216</v>
      </c>
      <c r="C1070" s="809">
        <v>2.0070000000000001E-2</v>
      </c>
      <c r="D1070" s="809">
        <v>0.18249000000000001</v>
      </c>
      <c r="E1070" s="809">
        <v>0.29971999999999999</v>
      </c>
      <c r="F1070" s="809">
        <v>0.14348</v>
      </c>
      <c r="G1070" s="809">
        <v>1.465E-2</v>
      </c>
      <c r="H1070" s="809">
        <v>0.12883</v>
      </c>
    </row>
    <row r="1071" spans="2:8">
      <c r="B1071" s="807" t="s">
        <v>217</v>
      </c>
      <c r="C1071" s="809">
        <v>2.017E-2</v>
      </c>
      <c r="D1071" s="809">
        <v>0.18284</v>
      </c>
      <c r="E1071" s="809">
        <v>0.29855999999999999</v>
      </c>
      <c r="F1071" s="809">
        <v>0.14344000000000001</v>
      </c>
      <c r="G1071" s="809">
        <v>1.44E-2</v>
      </c>
      <c r="H1071" s="809">
        <v>0.12903999999999999</v>
      </c>
    </row>
    <row r="1072" spans="2:8">
      <c r="B1072" s="807" t="s">
        <v>218</v>
      </c>
      <c r="C1072" s="809">
        <v>2.026E-2</v>
      </c>
      <c r="D1072" s="809">
        <v>0.17676</v>
      </c>
      <c r="E1072" s="809">
        <v>0.29831000000000002</v>
      </c>
      <c r="F1072" s="809">
        <v>0.13994000000000001</v>
      </c>
      <c r="G1072" s="809">
        <v>1.4999999999999999E-2</v>
      </c>
      <c r="H1072" s="809">
        <v>0.12494</v>
      </c>
    </row>
    <row r="1073" spans="2:8">
      <c r="B1073" s="807" t="s">
        <v>219</v>
      </c>
      <c r="C1073" s="809">
        <v>2.0230000000000001E-2</v>
      </c>
      <c r="D1073" s="809">
        <v>0.17438000000000001</v>
      </c>
      <c r="E1073" s="809">
        <v>0.29824000000000001</v>
      </c>
      <c r="F1073" s="809">
        <v>0.13925000000000001</v>
      </c>
      <c r="G1073" s="809">
        <v>1.472E-2</v>
      </c>
      <c r="H1073" s="809">
        <v>0.12453</v>
      </c>
    </row>
    <row r="1074" spans="2:8">
      <c r="B1074" s="807" t="s">
        <v>220</v>
      </c>
      <c r="C1074" s="809">
        <v>2.0060000000000001E-2</v>
      </c>
      <c r="D1074" s="809">
        <v>0.17473</v>
      </c>
      <c r="E1074" s="809">
        <v>0.29825000000000002</v>
      </c>
      <c r="F1074" s="809">
        <v>0.13894999999999999</v>
      </c>
      <c r="G1074" s="809">
        <v>1.512E-2</v>
      </c>
      <c r="H1074" s="809">
        <v>0.12383</v>
      </c>
    </row>
    <row r="1075" spans="2:8">
      <c r="B1075" s="807" t="s">
        <v>221</v>
      </c>
      <c r="C1075" s="809">
        <v>1.9869999999999999E-2</v>
      </c>
      <c r="D1075" s="809">
        <v>0.17416000000000001</v>
      </c>
      <c r="E1075" s="809">
        <v>0.29794999999999999</v>
      </c>
      <c r="F1075" s="809">
        <v>0.13807</v>
      </c>
      <c r="G1075" s="809">
        <v>1.52E-2</v>
      </c>
      <c r="H1075" s="809">
        <v>0.12286999999999999</v>
      </c>
    </row>
    <row r="1076" spans="2:8">
      <c r="B1076" s="807" t="s">
        <v>222</v>
      </c>
      <c r="C1076" s="809">
        <v>1.9869999999999999E-2</v>
      </c>
      <c r="D1076" s="809">
        <v>0.17613000000000001</v>
      </c>
      <c r="E1076" s="809">
        <v>0.29831999999999997</v>
      </c>
      <c r="F1076" s="809">
        <v>0.13930000000000001</v>
      </c>
      <c r="G1076" s="809">
        <v>1.5570000000000001E-2</v>
      </c>
      <c r="H1076" s="809">
        <v>0.12373000000000001</v>
      </c>
    </row>
    <row r="1077" spans="2:8">
      <c r="B1077" s="807" t="s">
        <v>223</v>
      </c>
      <c r="C1077" s="809">
        <v>2.0029999999999999E-2</v>
      </c>
      <c r="D1077" s="809">
        <v>0.18117</v>
      </c>
      <c r="E1077" s="809">
        <v>0.30077999999999999</v>
      </c>
      <c r="F1077" s="809">
        <v>0.14105000000000001</v>
      </c>
      <c r="G1077" s="809">
        <v>1.541E-2</v>
      </c>
      <c r="H1077" s="809">
        <v>0.12564</v>
      </c>
    </row>
    <row r="1078" spans="2:8">
      <c r="B1078" s="807" t="s">
        <v>224</v>
      </c>
      <c r="C1078" s="809">
        <v>2.0029999999999999E-2</v>
      </c>
      <c r="D1078" s="809">
        <v>0.17910000000000001</v>
      </c>
      <c r="E1078" s="809">
        <v>0.30377999999999999</v>
      </c>
      <c r="F1078" s="809">
        <v>0.14016999999999999</v>
      </c>
      <c r="G1078" s="809">
        <v>1.533E-2</v>
      </c>
      <c r="H1078" s="809">
        <v>0.12484000000000001</v>
      </c>
    </row>
    <row r="1079" spans="2:8">
      <c r="B1079" s="807" t="s">
        <v>225</v>
      </c>
      <c r="C1079" s="809">
        <v>2.026E-2</v>
      </c>
      <c r="D1079" s="809">
        <v>0.17788999999999999</v>
      </c>
      <c r="E1079" s="809">
        <v>0.30392000000000002</v>
      </c>
      <c r="F1079" s="809">
        <v>0.13974</v>
      </c>
      <c r="G1079" s="809">
        <v>1.5350000000000001E-2</v>
      </c>
      <c r="H1079" s="809">
        <v>0.12439</v>
      </c>
    </row>
    <row r="1080" spans="2:8">
      <c r="B1080" s="807" t="s">
        <v>226</v>
      </c>
      <c r="C1080" s="809">
        <v>2.0400000000000001E-2</v>
      </c>
      <c r="D1080" s="809">
        <v>0.18579999999999999</v>
      </c>
      <c r="E1080" s="809">
        <v>0.30415999999999999</v>
      </c>
      <c r="F1080" s="809">
        <v>0.14324999999999999</v>
      </c>
      <c r="G1080" s="809">
        <v>1.4800000000000001E-2</v>
      </c>
      <c r="H1080" s="809">
        <v>0.12845000000000001</v>
      </c>
    </row>
    <row r="1081" spans="2:8">
      <c r="B1081" s="807" t="s">
        <v>227</v>
      </c>
      <c r="C1081" s="809">
        <v>2.068E-2</v>
      </c>
      <c r="D1081" s="809">
        <v>0.18495</v>
      </c>
      <c r="E1081" s="809">
        <v>0.30481999999999998</v>
      </c>
      <c r="F1081" s="809">
        <v>0.14324999999999999</v>
      </c>
      <c r="G1081" s="809">
        <v>1.427E-2</v>
      </c>
      <c r="H1081" s="809">
        <v>0.12898000000000001</v>
      </c>
    </row>
    <row r="1082" spans="2:8">
      <c r="B1082" s="807" t="s">
        <v>228</v>
      </c>
      <c r="C1082" s="809">
        <v>2.0799999999999999E-2</v>
      </c>
      <c r="D1082" s="809">
        <v>0.17998</v>
      </c>
      <c r="E1082" s="809">
        <v>0.30481999999999998</v>
      </c>
      <c r="F1082" s="809">
        <v>0.14249999999999999</v>
      </c>
      <c r="G1082" s="809">
        <v>1.427E-2</v>
      </c>
      <c r="H1082" s="809">
        <v>0.12823000000000001</v>
      </c>
    </row>
    <row r="1083" spans="2:8">
      <c r="B1083" s="807" t="s">
        <v>229</v>
      </c>
      <c r="C1083" s="809">
        <v>2.111E-2</v>
      </c>
      <c r="D1083" s="809">
        <v>0.18620999999999999</v>
      </c>
      <c r="E1083" s="809">
        <v>0.30468000000000001</v>
      </c>
      <c r="F1083" s="809">
        <v>0.14643</v>
      </c>
      <c r="G1083" s="809">
        <v>1.427E-2</v>
      </c>
      <c r="H1083" s="809">
        <v>0.13216</v>
      </c>
    </row>
    <row r="1084" spans="2:8">
      <c r="B1084" s="807" t="s">
        <v>230</v>
      </c>
      <c r="C1084" s="809">
        <v>2.1180000000000001E-2</v>
      </c>
      <c r="D1084" s="809">
        <v>0.18581</v>
      </c>
      <c r="E1084" s="809">
        <v>0.30467</v>
      </c>
      <c r="F1084" s="809">
        <v>0.14699999999999999</v>
      </c>
      <c r="G1084" s="809">
        <v>1.427E-2</v>
      </c>
      <c r="H1084" s="809">
        <v>0.13272999999999999</v>
      </c>
    </row>
    <row r="1085" spans="2:8">
      <c r="B1085" s="807" t="s">
        <v>231</v>
      </c>
      <c r="C1085" s="809">
        <v>2.068E-2</v>
      </c>
      <c r="D1085" s="809">
        <v>0.19713</v>
      </c>
      <c r="E1085" s="809">
        <v>0.30479000000000001</v>
      </c>
      <c r="F1085" s="809">
        <v>0.15112</v>
      </c>
      <c r="G1085" s="809">
        <v>1.4500000000000001E-2</v>
      </c>
      <c r="H1085" s="809">
        <v>0.13661999999999999</v>
      </c>
    </row>
    <row r="1086" spans="2:8">
      <c r="B1086" s="807" t="s">
        <v>232</v>
      </c>
      <c r="C1086" s="809">
        <v>2.0750000000000001E-2</v>
      </c>
      <c r="D1086" s="809">
        <v>0.18568999999999999</v>
      </c>
      <c r="E1086" s="809">
        <v>0.30518000000000001</v>
      </c>
      <c r="F1086" s="809">
        <v>0.14466000000000001</v>
      </c>
      <c r="G1086" s="809">
        <v>1.4670000000000001E-2</v>
      </c>
      <c r="H1086" s="809">
        <v>0.12998999999999999</v>
      </c>
    </row>
    <row r="1087" spans="2:8">
      <c r="B1087" s="807" t="s">
        <v>233</v>
      </c>
      <c r="C1087" s="809">
        <v>2.026E-2</v>
      </c>
      <c r="D1087" s="809">
        <v>0.18609999999999999</v>
      </c>
      <c r="E1087" s="809">
        <v>0.30570000000000003</v>
      </c>
      <c r="F1087" s="809">
        <v>0.14349999999999999</v>
      </c>
      <c r="G1087" s="809">
        <v>1.495E-2</v>
      </c>
      <c r="H1087" s="809">
        <v>0.12855</v>
      </c>
    </row>
    <row r="1088" spans="2:8">
      <c r="B1088" s="807" t="s">
        <v>234</v>
      </c>
      <c r="C1088" s="809">
        <v>2.001E-2</v>
      </c>
      <c r="D1088" s="809">
        <v>0.18776000000000001</v>
      </c>
      <c r="E1088" s="809">
        <v>0.30553999999999998</v>
      </c>
      <c r="F1088" s="809">
        <v>0.14374999999999999</v>
      </c>
      <c r="G1088" s="809">
        <v>1.5049999999999999E-2</v>
      </c>
      <c r="H1088" s="809">
        <v>0.12870000000000001</v>
      </c>
    </row>
    <row r="1089" spans="2:8">
      <c r="B1089" s="807" t="s">
        <v>235</v>
      </c>
      <c r="C1089" s="809">
        <v>1.9970000000000002E-2</v>
      </c>
      <c r="D1089" s="809">
        <v>0.19239999999999999</v>
      </c>
      <c r="E1089" s="809">
        <v>0.30653000000000002</v>
      </c>
      <c r="F1089" s="809">
        <v>0.14535000000000001</v>
      </c>
      <c r="G1089" s="809">
        <v>1.4999999999999999E-2</v>
      </c>
      <c r="H1089" s="809">
        <v>0.13034999999999999</v>
      </c>
    </row>
    <row r="1090" spans="2:8">
      <c r="B1090" s="807" t="s">
        <v>236</v>
      </c>
      <c r="C1090" s="809">
        <v>1.9720000000000001E-2</v>
      </c>
      <c r="D1090" s="809">
        <v>0.19359999999999999</v>
      </c>
      <c r="E1090" s="809">
        <v>0.30586999999999998</v>
      </c>
      <c r="F1090" s="809">
        <v>0.14488000000000001</v>
      </c>
      <c r="G1090" s="809">
        <v>1.482E-2</v>
      </c>
      <c r="H1090" s="809">
        <v>0.13006000000000001</v>
      </c>
    </row>
    <row r="1091" spans="2:8">
      <c r="B1091" s="807" t="s">
        <v>237</v>
      </c>
      <c r="C1091" s="809">
        <v>1.9650000000000001E-2</v>
      </c>
      <c r="D1091" s="809">
        <v>0.19528999999999999</v>
      </c>
      <c r="E1091" s="809">
        <v>0.30613000000000001</v>
      </c>
      <c r="F1091" s="809">
        <v>0.14491000000000001</v>
      </c>
      <c r="G1091" s="809">
        <v>1.4999999999999999E-2</v>
      </c>
      <c r="H1091" s="809">
        <v>0.12991</v>
      </c>
    </row>
    <row r="1092" spans="2:8">
      <c r="B1092" s="807" t="s">
        <v>238</v>
      </c>
      <c r="C1092" s="809">
        <v>1.9789999999999999E-2</v>
      </c>
      <c r="D1092" s="809">
        <v>0.19167999999999999</v>
      </c>
      <c r="E1092" s="809">
        <v>0.30651</v>
      </c>
      <c r="F1092" s="809">
        <v>0.14374000000000001</v>
      </c>
      <c r="G1092" s="809">
        <v>1.512E-2</v>
      </c>
      <c r="H1092" s="809">
        <v>0.12862000000000001</v>
      </c>
    </row>
    <row r="1093" spans="2:8">
      <c r="B1093" s="807" t="s">
        <v>239</v>
      </c>
      <c r="C1093" s="809">
        <v>2.0060000000000001E-2</v>
      </c>
      <c r="D1093" s="809">
        <v>0.19247</v>
      </c>
      <c r="E1093" s="809">
        <v>0.30725999999999998</v>
      </c>
      <c r="F1093" s="809">
        <v>0.14434</v>
      </c>
      <c r="G1093" s="809">
        <v>1.532E-2</v>
      </c>
      <c r="H1093" s="809">
        <v>0.12902</v>
      </c>
    </row>
    <row r="1094" spans="2:8">
      <c r="B1094" s="807" t="s">
        <v>240</v>
      </c>
      <c r="C1094" s="809">
        <v>2.0060000000000001E-2</v>
      </c>
      <c r="D1094" s="809">
        <v>0.19405</v>
      </c>
      <c r="E1094" s="809">
        <v>0.30753999999999998</v>
      </c>
      <c r="F1094" s="809">
        <v>0.1447</v>
      </c>
      <c r="G1094" s="809">
        <v>1.5219999999999999E-2</v>
      </c>
      <c r="H1094" s="809">
        <v>0.12948000000000001</v>
      </c>
    </row>
    <row r="1095" spans="2:8">
      <c r="B1095" s="807" t="s">
        <v>241</v>
      </c>
      <c r="C1095" s="809">
        <v>2.0240000000000001E-2</v>
      </c>
      <c r="D1095" s="809">
        <v>0.19203999999999999</v>
      </c>
      <c r="E1095" s="809">
        <v>0.30842000000000003</v>
      </c>
      <c r="F1095" s="809">
        <v>0.14418</v>
      </c>
      <c r="G1095" s="809">
        <v>1.5169999999999999E-2</v>
      </c>
      <c r="H1095" s="809">
        <v>0.12901000000000001</v>
      </c>
    </row>
    <row r="1096" spans="2:8">
      <c r="B1096" s="807" t="s">
        <v>242</v>
      </c>
      <c r="C1096" s="809">
        <v>2.0029999999999999E-2</v>
      </c>
      <c r="D1096" s="809">
        <v>0.19289000000000001</v>
      </c>
      <c r="E1096" s="809">
        <v>0.30908000000000002</v>
      </c>
      <c r="F1096" s="809">
        <v>0.14341000000000001</v>
      </c>
      <c r="G1096" s="809">
        <v>1.55E-2</v>
      </c>
      <c r="H1096" s="809">
        <v>0.12791</v>
      </c>
    </row>
    <row r="1097" spans="2:8">
      <c r="B1097" s="807" t="s">
        <v>243</v>
      </c>
      <c r="C1097" s="809">
        <v>2.0320000000000001E-2</v>
      </c>
      <c r="D1097" s="809">
        <v>0.18698999999999999</v>
      </c>
      <c r="E1097" s="809">
        <v>0.30925000000000002</v>
      </c>
      <c r="F1097" s="809">
        <v>0.14102999999999999</v>
      </c>
      <c r="G1097" s="809">
        <v>1.5769999999999999E-2</v>
      </c>
      <c r="H1097" s="809">
        <v>0.12526000000000001</v>
      </c>
    </row>
    <row r="1098" spans="2:8">
      <c r="B1098" s="807" t="s">
        <v>244</v>
      </c>
      <c r="C1098" s="809">
        <v>2.0379999999999999E-2</v>
      </c>
      <c r="D1098" s="809">
        <v>0.18969</v>
      </c>
      <c r="E1098" s="809">
        <v>0.31014999999999998</v>
      </c>
      <c r="F1098" s="809">
        <v>0.14191999999999999</v>
      </c>
      <c r="G1098" s="809">
        <v>1.54E-2</v>
      </c>
      <c r="H1098" s="809">
        <v>0.12651999999999999</v>
      </c>
    </row>
    <row r="1099" spans="2:8">
      <c r="B1099" s="807" t="s">
        <v>245</v>
      </c>
      <c r="C1099" s="809">
        <v>2.0109999999999999E-2</v>
      </c>
      <c r="D1099" s="809">
        <v>0.18973000000000001</v>
      </c>
      <c r="E1099" s="809">
        <v>0.31023000000000001</v>
      </c>
      <c r="F1099" s="809">
        <v>0.14097000000000001</v>
      </c>
      <c r="G1099" s="809">
        <v>1.5299999999999999E-2</v>
      </c>
      <c r="H1099" s="809">
        <v>0.12567</v>
      </c>
    </row>
    <row r="1100" spans="2:8">
      <c r="B1100" s="807" t="s">
        <v>246</v>
      </c>
      <c r="C1100" s="809">
        <v>2.043E-2</v>
      </c>
      <c r="D1100" s="809">
        <v>0.18886</v>
      </c>
      <c r="E1100" s="809">
        <v>0.31032999999999999</v>
      </c>
      <c r="F1100" s="809">
        <v>0.14155000000000001</v>
      </c>
      <c r="G1100" s="809">
        <v>1.537E-2</v>
      </c>
      <c r="H1100" s="809">
        <v>0.12617999999999999</v>
      </c>
    </row>
    <row r="1101" spans="2:8">
      <c r="B1101" s="807" t="s">
        <v>247</v>
      </c>
      <c r="C1101" s="809">
        <v>2.0539999999999999E-2</v>
      </c>
      <c r="D1101" s="809">
        <v>0.18851999999999999</v>
      </c>
      <c r="E1101" s="809">
        <v>0.31028</v>
      </c>
      <c r="F1101" s="809">
        <v>0.14207</v>
      </c>
      <c r="G1101" s="809">
        <v>1.5699999999999999E-2</v>
      </c>
      <c r="H1101" s="809">
        <v>0.12637000000000001</v>
      </c>
    </row>
    <row r="1102" spans="2:8">
      <c r="B1102" s="807" t="s">
        <v>248</v>
      </c>
      <c r="C1102" s="809">
        <v>2.0670000000000001E-2</v>
      </c>
      <c r="D1102" s="809">
        <v>0.19275999999999999</v>
      </c>
      <c r="E1102" s="809">
        <v>0.31008999999999998</v>
      </c>
      <c r="F1102" s="809">
        <v>0.14424000000000001</v>
      </c>
      <c r="G1102" s="809">
        <v>1.5270000000000001E-2</v>
      </c>
      <c r="H1102" s="809">
        <v>0.12897</v>
      </c>
    </row>
    <row r="1103" spans="2:8">
      <c r="B1103" s="807" t="s">
        <v>249</v>
      </c>
      <c r="C1103" s="809">
        <v>2.034E-2</v>
      </c>
      <c r="D1103" s="809">
        <v>0.19324</v>
      </c>
      <c r="E1103" s="809">
        <v>0.31022</v>
      </c>
      <c r="F1103" s="809">
        <v>0.14374000000000001</v>
      </c>
      <c r="G1103" s="809">
        <v>1.485E-2</v>
      </c>
      <c r="H1103" s="809">
        <v>0.12889</v>
      </c>
    </row>
    <row r="1104" spans="2:8">
      <c r="B1104" s="807" t="s">
        <v>250</v>
      </c>
      <c r="C1104" s="809">
        <v>2.0410000000000001E-2</v>
      </c>
      <c r="D1104" s="809">
        <v>0.19384999999999999</v>
      </c>
      <c r="E1104" s="809">
        <v>0.31009999999999999</v>
      </c>
      <c r="F1104" s="809">
        <v>0.14374999999999999</v>
      </c>
      <c r="G1104" s="809">
        <v>1.423E-2</v>
      </c>
      <c r="H1104" s="809">
        <v>0.12952</v>
      </c>
    </row>
    <row r="1105" spans="2:8">
      <c r="B1105" s="807" t="s">
        <v>251</v>
      </c>
      <c r="C1105" s="809">
        <v>2.0209999999999999E-2</v>
      </c>
      <c r="D1105" s="809">
        <v>0.19270999999999999</v>
      </c>
      <c r="E1105" s="809">
        <v>0.31009999999999999</v>
      </c>
      <c r="F1105" s="809">
        <v>0.14312</v>
      </c>
      <c r="G1105" s="809">
        <v>1.405E-2</v>
      </c>
      <c r="H1105" s="809">
        <v>0.12906999999999999</v>
      </c>
    </row>
    <row r="1106" spans="2:8">
      <c r="B1106" s="807" t="s">
        <v>252</v>
      </c>
      <c r="C1106" s="809">
        <v>2.0250000000000001E-2</v>
      </c>
      <c r="D1106" s="809">
        <v>0.18989</v>
      </c>
      <c r="E1106" s="809">
        <v>0.30997000000000002</v>
      </c>
      <c r="F1106" s="809">
        <v>0.14258999999999999</v>
      </c>
      <c r="G1106" s="809">
        <v>1.387E-2</v>
      </c>
      <c r="H1106" s="809">
        <v>0.12872</v>
      </c>
    </row>
    <row r="1107" spans="2:8">
      <c r="B1107" s="807" t="s">
        <v>253</v>
      </c>
      <c r="C1107" s="809">
        <v>2.0539999999999999E-2</v>
      </c>
      <c r="D1107" s="809">
        <v>0.18936</v>
      </c>
      <c r="E1107" s="809">
        <v>0.30997999999999998</v>
      </c>
      <c r="F1107" s="809">
        <v>0.14310999999999999</v>
      </c>
      <c r="G1107" s="809">
        <v>1.3820000000000001E-2</v>
      </c>
      <c r="H1107" s="809">
        <v>0.12928999999999999</v>
      </c>
    </row>
    <row r="1108" spans="2:8">
      <c r="B1108" s="807" t="s">
        <v>254</v>
      </c>
      <c r="C1108" s="809">
        <v>2.0500000000000001E-2</v>
      </c>
      <c r="D1108" s="809">
        <v>0.18809999999999999</v>
      </c>
      <c r="E1108" s="809">
        <v>0.30929000000000001</v>
      </c>
      <c r="F1108" s="809">
        <v>0.14327000000000001</v>
      </c>
      <c r="G1108" s="809">
        <v>1.41E-2</v>
      </c>
      <c r="H1108" s="809">
        <v>0.12917000000000001</v>
      </c>
    </row>
    <row r="1109" spans="2:8">
      <c r="B1109" s="807" t="s">
        <v>255</v>
      </c>
      <c r="C1109" s="809">
        <v>2.0820000000000002E-2</v>
      </c>
      <c r="D1109" s="809">
        <v>0.18756</v>
      </c>
      <c r="E1109" s="809">
        <v>0.30936000000000002</v>
      </c>
      <c r="F1109" s="809">
        <v>0.14385999999999999</v>
      </c>
      <c r="G1109" s="809">
        <v>1.38E-2</v>
      </c>
      <c r="H1109" s="809">
        <v>0.13006000000000001</v>
      </c>
    </row>
    <row r="1110" spans="2:8">
      <c r="B1110" s="807" t="s">
        <v>256</v>
      </c>
      <c r="C1110" s="809">
        <v>2.001E-2</v>
      </c>
      <c r="D1110" s="809">
        <v>0.18729999999999999</v>
      </c>
      <c r="E1110" s="809">
        <v>0.30923</v>
      </c>
      <c r="F1110" s="809">
        <v>0.14169999999999999</v>
      </c>
      <c r="G1110" s="809">
        <v>1.3520000000000001E-2</v>
      </c>
      <c r="H1110" s="809">
        <v>0.12817999999999999</v>
      </c>
    </row>
    <row r="1111" spans="2:8">
      <c r="B1111" s="807" t="s">
        <v>257</v>
      </c>
      <c r="C1111" s="809">
        <v>2.0140000000000002E-2</v>
      </c>
      <c r="D1111" s="809">
        <v>0.18567</v>
      </c>
      <c r="E1111" s="809">
        <v>0.30923</v>
      </c>
      <c r="F1111" s="809">
        <v>0.1414</v>
      </c>
      <c r="G1111" s="809">
        <v>1.3520000000000001E-2</v>
      </c>
      <c r="H1111" s="809">
        <v>0.12787999999999999</v>
      </c>
    </row>
    <row r="1112" spans="2:8">
      <c r="B1112" s="807" t="s">
        <v>258</v>
      </c>
      <c r="C1112" s="809">
        <v>1.9640000000000001E-2</v>
      </c>
      <c r="D1112" s="809">
        <v>0.18475</v>
      </c>
      <c r="E1112" s="809">
        <v>0.30919999999999997</v>
      </c>
      <c r="F1112" s="809">
        <v>0.13993</v>
      </c>
      <c r="G1112" s="809">
        <v>1.4E-2</v>
      </c>
      <c r="H1112" s="809">
        <v>0.12592999999999999</v>
      </c>
    </row>
    <row r="1113" spans="2:8">
      <c r="B1113" s="807" t="s">
        <v>259</v>
      </c>
      <c r="C1113" s="809">
        <v>1.9390000000000001E-2</v>
      </c>
      <c r="D1113" s="809">
        <v>0.18659000000000001</v>
      </c>
      <c r="E1113" s="809">
        <v>0.30869999999999997</v>
      </c>
      <c r="F1113" s="809">
        <v>0.13991000000000001</v>
      </c>
      <c r="G1113" s="809">
        <v>1.357E-2</v>
      </c>
      <c r="H1113" s="809">
        <v>0.12634000000000001</v>
      </c>
    </row>
    <row r="1114" spans="2:8">
      <c r="B1114" s="807" t="s">
        <v>260</v>
      </c>
      <c r="C1114" s="809">
        <v>1.9429999999999999E-2</v>
      </c>
      <c r="D1114" s="809">
        <v>0.18573000000000001</v>
      </c>
      <c r="E1114" s="809">
        <v>0.30882999999999999</v>
      </c>
      <c r="F1114" s="809">
        <v>0.13991999999999999</v>
      </c>
      <c r="G1114" s="809">
        <v>1.38E-2</v>
      </c>
      <c r="H1114" s="809">
        <v>0.12612000000000001</v>
      </c>
    </row>
    <row r="1115" spans="2:8">
      <c r="B1115" s="807" t="s">
        <v>261</v>
      </c>
      <c r="C1115" s="809">
        <v>1.9519999999999999E-2</v>
      </c>
      <c r="D1115" s="809">
        <v>0.18737999999999999</v>
      </c>
      <c r="E1115" s="809">
        <v>0.30854999999999999</v>
      </c>
      <c r="F1115" s="809">
        <v>0.14112</v>
      </c>
      <c r="G1115" s="809">
        <v>1.345E-2</v>
      </c>
      <c r="H1115" s="809">
        <v>0.12767000000000001</v>
      </c>
    </row>
    <row r="1116" spans="2:8">
      <c r="B1116" s="807" t="s">
        <v>262</v>
      </c>
      <c r="C1116" s="809">
        <v>1.9779999999999999E-2</v>
      </c>
      <c r="D1116" s="809">
        <v>0.19116</v>
      </c>
      <c r="E1116" s="809">
        <v>0.30925999999999998</v>
      </c>
      <c r="F1116" s="809">
        <v>0.14280999999999999</v>
      </c>
      <c r="G1116" s="809">
        <v>1.362E-2</v>
      </c>
      <c r="H1116" s="809">
        <v>0.12919</v>
      </c>
    </row>
    <row r="1117" spans="2:8">
      <c r="B1117" s="807" t="s">
        <v>263</v>
      </c>
      <c r="C1117" s="809">
        <v>0.02</v>
      </c>
      <c r="D1117" s="809">
        <v>0.18911</v>
      </c>
      <c r="E1117" s="809">
        <v>0.31034</v>
      </c>
      <c r="F1117" s="809">
        <v>0.14144000000000001</v>
      </c>
      <c r="G1117" s="809">
        <v>1.3270000000000001E-2</v>
      </c>
      <c r="H1117" s="809">
        <v>0.12817000000000001</v>
      </c>
    </row>
    <row r="1118" spans="2:8">
      <c r="B1118" s="807" t="s">
        <v>264</v>
      </c>
      <c r="C1118" s="809">
        <v>2.01E-2</v>
      </c>
      <c r="D1118" s="809">
        <v>0.18387999999999999</v>
      </c>
      <c r="E1118" s="809">
        <v>0.31003999999999998</v>
      </c>
      <c r="F1118" s="809">
        <v>0.14035</v>
      </c>
      <c r="G1118" s="809">
        <v>1.3050000000000001E-2</v>
      </c>
      <c r="H1118" s="809">
        <v>0.1273</v>
      </c>
    </row>
    <row r="1119" spans="2:8">
      <c r="B1119" s="807" t="s">
        <v>265</v>
      </c>
      <c r="C1119" s="809">
        <v>2.0400000000000001E-2</v>
      </c>
      <c r="D1119" s="809">
        <v>0.18401000000000001</v>
      </c>
      <c r="E1119" s="809">
        <v>0.31020999999999999</v>
      </c>
      <c r="F1119" s="809">
        <v>0.14165</v>
      </c>
      <c r="G1119" s="809">
        <v>1.2919999999999999E-2</v>
      </c>
      <c r="H1119" s="809">
        <v>0.12873000000000001</v>
      </c>
    </row>
    <row r="1120" spans="2:8">
      <c r="B1120" s="807" t="s">
        <v>266</v>
      </c>
      <c r="C1120" s="809">
        <v>2.0660000000000001E-2</v>
      </c>
      <c r="D1120" s="809">
        <v>0.18051</v>
      </c>
      <c r="E1120" s="809">
        <v>0.31104999999999999</v>
      </c>
      <c r="F1120" s="809">
        <v>0.14133000000000001</v>
      </c>
      <c r="G1120" s="809">
        <v>1.3050000000000001E-2</v>
      </c>
      <c r="H1120" s="809">
        <v>0.12828000000000001</v>
      </c>
    </row>
    <row r="1121" spans="2:8">
      <c r="B1121" s="807" t="s">
        <v>267</v>
      </c>
      <c r="C1121" s="809">
        <v>2.0879999999999999E-2</v>
      </c>
      <c r="D1121" s="809">
        <v>0.18082000000000001</v>
      </c>
      <c r="E1121" s="809">
        <v>0.31336000000000003</v>
      </c>
      <c r="F1121" s="809">
        <v>0.14196</v>
      </c>
      <c r="G1121" s="809">
        <v>1.302E-2</v>
      </c>
      <c r="H1121" s="809">
        <v>0.12894</v>
      </c>
    </row>
    <row r="1122" spans="2:8">
      <c r="B1122" s="807" t="s">
        <v>268</v>
      </c>
      <c r="C1122" s="809">
        <v>2.1319999999999999E-2</v>
      </c>
      <c r="D1122" s="809">
        <v>0.17793999999999999</v>
      </c>
      <c r="E1122" s="809">
        <v>0.31291000000000002</v>
      </c>
      <c r="F1122" s="809">
        <v>0.14119000000000001</v>
      </c>
      <c r="G1122" s="809">
        <v>1.295E-2</v>
      </c>
      <c r="H1122" s="809">
        <v>0.12823999999999999</v>
      </c>
    </row>
    <row r="1123" spans="2:8">
      <c r="B1123" s="807" t="s">
        <v>269</v>
      </c>
      <c r="C1123" s="809">
        <v>2.121E-2</v>
      </c>
      <c r="D1123" s="809">
        <v>0.17538000000000001</v>
      </c>
      <c r="E1123" s="809">
        <v>0.31135000000000002</v>
      </c>
      <c r="F1123" s="809">
        <v>0.14054</v>
      </c>
      <c r="G1123" s="809">
        <v>1.2749999999999999E-2</v>
      </c>
      <c r="H1123" s="809">
        <v>0.12778999999999999</v>
      </c>
    </row>
    <row r="1124" spans="2:8">
      <c r="B1124" s="807" t="s">
        <v>270</v>
      </c>
      <c r="C1124" s="809">
        <v>2.1239999999999998E-2</v>
      </c>
      <c r="D1124" s="809">
        <v>0.17443</v>
      </c>
      <c r="E1124" s="809">
        <v>0.31236000000000003</v>
      </c>
      <c r="F1124" s="809">
        <v>0.14057</v>
      </c>
      <c r="G1124" s="809">
        <v>1.3050000000000001E-2</v>
      </c>
      <c r="H1124" s="809">
        <v>0.12751999999999999</v>
      </c>
    </row>
    <row r="1125" spans="2:8">
      <c r="B1125" s="807" t="s">
        <v>271</v>
      </c>
      <c r="C1125" s="809">
        <v>2.1350000000000001E-2</v>
      </c>
      <c r="D1125" s="809">
        <v>0.16256999999999999</v>
      </c>
      <c r="E1125" s="809">
        <v>0.31308999999999998</v>
      </c>
      <c r="F1125" s="809">
        <v>0.13628999999999999</v>
      </c>
      <c r="G1125" s="809">
        <v>1.325E-2</v>
      </c>
      <c r="H1125" s="809">
        <v>0.12304</v>
      </c>
    </row>
    <row r="1126" spans="2:8">
      <c r="B1126" s="807" t="s">
        <v>272</v>
      </c>
      <c r="C1126" s="809">
        <v>2.1770000000000001E-2</v>
      </c>
      <c r="D1126" s="809">
        <v>0.16402</v>
      </c>
      <c r="E1126" s="809">
        <v>0.31339</v>
      </c>
      <c r="F1126" s="809">
        <v>0.13882</v>
      </c>
      <c r="G1126" s="809">
        <v>1.2919999999999999E-2</v>
      </c>
      <c r="H1126" s="809">
        <v>0.12590000000000001</v>
      </c>
    </row>
    <row r="1127" spans="2:8">
      <c r="B1127" s="807" t="s">
        <v>273</v>
      </c>
      <c r="C1127" s="809">
        <v>2.2009999999999998E-2</v>
      </c>
      <c r="D1127" s="809">
        <v>0.17691000000000001</v>
      </c>
      <c r="E1127" s="809">
        <v>0.31268000000000001</v>
      </c>
      <c r="F1127" s="809">
        <v>0.14485999999999999</v>
      </c>
      <c r="G1127" s="809">
        <v>1.302E-2</v>
      </c>
      <c r="H1127" s="809">
        <v>0.13184000000000001</v>
      </c>
    </row>
    <row r="1128" spans="2:8">
      <c r="B1128" s="807" t="s">
        <v>274</v>
      </c>
      <c r="C1128" s="809">
        <v>2.1860000000000001E-2</v>
      </c>
      <c r="D1128" s="809">
        <v>0.17779</v>
      </c>
      <c r="E1128" s="809">
        <v>0.31329000000000001</v>
      </c>
      <c r="F1128" s="809">
        <v>0.14434</v>
      </c>
      <c r="G1128" s="809">
        <v>1.3220000000000001E-2</v>
      </c>
      <c r="H1128" s="809">
        <v>0.13111999999999999</v>
      </c>
    </row>
    <row r="1129" spans="2:8">
      <c r="B1129" s="807" t="s">
        <v>275</v>
      </c>
      <c r="C1129" s="809">
        <v>2.1739999999999999E-2</v>
      </c>
      <c r="D1129" s="809">
        <v>0.16966999999999999</v>
      </c>
      <c r="E1129" s="809">
        <v>0.31369000000000002</v>
      </c>
      <c r="F1129" s="809">
        <v>0.13977999999999999</v>
      </c>
      <c r="G1129" s="809">
        <v>1.342E-2</v>
      </c>
      <c r="H1129" s="809">
        <v>0.12636</v>
      </c>
    </row>
    <row r="1130" spans="2:8">
      <c r="B1130" s="807" t="s">
        <v>276</v>
      </c>
      <c r="C1130" s="809">
        <v>2.1669999999999998E-2</v>
      </c>
      <c r="D1130" s="809">
        <v>0.16611999999999999</v>
      </c>
      <c r="E1130" s="809">
        <v>0.31379000000000001</v>
      </c>
      <c r="F1130" s="809">
        <v>0.13832</v>
      </c>
      <c r="G1130" s="809">
        <v>1.3520000000000001E-2</v>
      </c>
      <c r="H1130" s="809">
        <v>0.12479999999999999</v>
      </c>
    </row>
    <row r="1131" spans="2:8">
      <c r="B1131" s="807" t="s">
        <v>277</v>
      </c>
      <c r="C1131" s="809">
        <v>2.1930000000000002E-2</v>
      </c>
      <c r="D1131" s="809">
        <v>0.16441</v>
      </c>
      <c r="E1131" s="809">
        <v>0.31308000000000002</v>
      </c>
      <c r="F1131" s="809">
        <v>0.13869999999999999</v>
      </c>
      <c r="G1131" s="809">
        <v>1.332E-2</v>
      </c>
      <c r="H1131" s="809">
        <v>0.12537999999999999</v>
      </c>
    </row>
    <row r="1132" spans="2:8">
      <c r="B1132" s="807" t="s">
        <v>278</v>
      </c>
      <c r="C1132" s="809">
        <v>2.1860000000000001E-2</v>
      </c>
      <c r="D1132" s="809">
        <v>0.17455999999999999</v>
      </c>
      <c r="E1132" s="809">
        <v>0.31681999999999999</v>
      </c>
      <c r="F1132" s="809">
        <v>0.14251</v>
      </c>
      <c r="G1132" s="809">
        <v>1.35E-2</v>
      </c>
      <c r="H1132" s="809">
        <v>0.12901000000000001</v>
      </c>
    </row>
    <row r="1133" spans="2:8">
      <c r="B1133" s="807" t="s">
        <v>279</v>
      </c>
      <c r="C1133" s="809">
        <v>2.2030000000000001E-2</v>
      </c>
      <c r="D1133" s="809">
        <v>0.17496</v>
      </c>
      <c r="E1133" s="809">
        <v>0.31668000000000002</v>
      </c>
      <c r="F1133" s="809">
        <v>0.14291999999999999</v>
      </c>
      <c r="G1133" s="809">
        <v>1.37E-2</v>
      </c>
      <c r="H1133" s="809">
        <v>0.12922</v>
      </c>
    </row>
    <row r="1134" spans="2:8">
      <c r="B1134" s="807" t="s">
        <v>280</v>
      </c>
      <c r="C1134" s="809">
        <v>2.1819999999999999E-2</v>
      </c>
      <c r="D1134" s="809">
        <v>0.17596999999999999</v>
      </c>
      <c r="E1134" s="809">
        <v>0.31802000000000002</v>
      </c>
      <c r="F1134" s="809">
        <v>0.14272000000000001</v>
      </c>
      <c r="G1134" s="809">
        <v>1.4120000000000001E-2</v>
      </c>
      <c r="H1134" s="809">
        <v>0.12859999999999999</v>
      </c>
    </row>
    <row r="1135" spans="2:8">
      <c r="B1135" s="807" t="s">
        <v>281</v>
      </c>
      <c r="C1135" s="809">
        <v>2.197E-2</v>
      </c>
      <c r="D1135" s="809">
        <v>0.17984</v>
      </c>
      <c r="E1135" s="809">
        <v>0.31772</v>
      </c>
      <c r="F1135" s="809">
        <v>0.14460999999999999</v>
      </c>
      <c r="G1135" s="809">
        <v>1.4120000000000001E-2</v>
      </c>
      <c r="H1135" s="809">
        <v>0.13048999999999999</v>
      </c>
    </row>
    <row r="1136" spans="2:8">
      <c r="B1136" s="807" t="s">
        <v>282</v>
      </c>
      <c r="C1136" s="809">
        <v>2.1950000000000001E-2</v>
      </c>
      <c r="D1136" s="809">
        <v>0.18128</v>
      </c>
      <c r="E1136" s="809">
        <v>0.31762000000000001</v>
      </c>
      <c r="F1136" s="809">
        <v>0.1444</v>
      </c>
      <c r="G1136" s="809">
        <v>1.423E-2</v>
      </c>
      <c r="H1136" s="809">
        <v>0.13017000000000001</v>
      </c>
    </row>
    <row r="1137" spans="2:8">
      <c r="B1137" s="807" t="s">
        <v>283</v>
      </c>
      <c r="C1137" s="809">
        <v>2.232E-2</v>
      </c>
      <c r="D1137" s="809">
        <v>0.17096</v>
      </c>
      <c r="E1137" s="809">
        <v>0.31798999999999999</v>
      </c>
      <c r="F1137" s="809">
        <v>0.14044999999999999</v>
      </c>
      <c r="G1137" s="809">
        <v>1.397E-2</v>
      </c>
      <c r="H1137" s="809">
        <v>0.12648000000000001</v>
      </c>
    </row>
    <row r="1138" spans="2:8">
      <c r="B1138" s="807" t="s">
        <v>284</v>
      </c>
      <c r="C1138" s="809">
        <v>2.2120000000000001E-2</v>
      </c>
      <c r="D1138" s="809">
        <v>0.16908000000000001</v>
      </c>
      <c r="E1138" s="809">
        <v>0.31725999999999999</v>
      </c>
      <c r="F1138" s="809">
        <v>0.13991000000000001</v>
      </c>
      <c r="G1138" s="809">
        <v>1.397E-2</v>
      </c>
      <c r="H1138" s="809">
        <v>0.12594</v>
      </c>
    </row>
    <row r="1139" spans="2:8">
      <c r="B1139" s="807" t="s">
        <v>285</v>
      </c>
      <c r="C1139" s="809">
        <v>2.222E-2</v>
      </c>
      <c r="D1139" s="809">
        <v>0.16624</v>
      </c>
      <c r="E1139" s="809">
        <v>0.31734000000000001</v>
      </c>
      <c r="F1139" s="809">
        <v>0.13954</v>
      </c>
      <c r="G1139" s="809">
        <v>1.375E-2</v>
      </c>
      <c r="H1139" s="809">
        <v>0.12579000000000001</v>
      </c>
    </row>
    <row r="1140" spans="2:8">
      <c r="B1140" s="807" t="s">
        <v>286</v>
      </c>
      <c r="C1140" s="809">
        <v>2.2200000000000001E-2</v>
      </c>
      <c r="D1140" s="809">
        <v>0.1668</v>
      </c>
      <c r="E1140" s="809">
        <v>0.31746999999999997</v>
      </c>
      <c r="F1140" s="809">
        <v>0.13971</v>
      </c>
      <c r="G1140" s="809">
        <v>1.387E-2</v>
      </c>
      <c r="H1140" s="809">
        <v>0.12584000000000001</v>
      </c>
    </row>
    <row r="1141" spans="2:8">
      <c r="B1141" s="807" t="s">
        <v>287</v>
      </c>
      <c r="C1141" s="809">
        <v>2.1930000000000002E-2</v>
      </c>
      <c r="D1141" s="809">
        <v>0.1767</v>
      </c>
      <c r="E1141" s="809">
        <v>0.31857999999999997</v>
      </c>
      <c r="F1141" s="809">
        <v>0.14323</v>
      </c>
      <c r="G1141" s="809">
        <v>1.41E-2</v>
      </c>
      <c r="H1141" s="809">
        <v>0.12912999999999999</v>
      </c>
    </row>
    <row r="1142" spans="2:8">
      <c r="B1142" s="807" t="s">
        <v>288</v>
      </c>
      <c r="C1142" s="809">
        <v>2.2249999999999999E-2</v>
      </c>
      <c r="D1142" s="809">
        <v>0.17634</v>
      </c>
      <c r="E1142" s="809">
        <v>0.31819999999999998</v>
      </c>
      <c r="F1142" s="809">
        <v>0.14384</v>
      </c>
      <c r="G1142" s="809">
        <v>1.3820000000000001E-2</v>
      </c>
      <c r="H1142" s="809">
        <v>0.13002</v>
      </c>
    </row>
    <row r="1143" spans="2:8">
      <c r="B1143" s="807" t="s">
        <v>289</v>
      </c>
      <c r="C1143" s="809">
        <v>2.239E-2</v>
      </c>
      <c r="D1143" s="809">
        <v>0.17460999999999999</v>
      </c>
      <c r="E1143" s="809">
        <v>0.31763999999999998</v>
      </c>
      <c r="F1143" s="809">
        <v>0.14424999999999999</v>
      </c>
      <c r="G1143" s="809">
        <v>1.375E-2</v>
      </c>
      <c r="H1143" s="809">
        <v>0.1305</v>
      </c>
    </row>
    <row r="1144" spans="2:8">
      <c r="B1144" s="807" t="s">
        <v>290</v>
      </c>
      <c r="C1144" s="809">
        <v>2.2669999999999999E-2</v>
      </c>
      <c r="D1144" s="809">
        <v>0.17329</v>
      </c>
      <c r="E1144" s="809">
        <v>0.31720999999999999</v>
      </c>
      <c r="F1144" s="809">
        <v>0.14488000000000001</v>
      </c>
      <c r="G1144" s="809">
        <v>1.4E-2</v>
      </c>
      <c r="H1144" s="809">
        <v>0.13088</v>
      </c>
    </row>
    <row r="1145" spans="2:8">
      <c r="B1145" s="807" t="s">
        <v>291</v>
      </c>
      <c r="C1145" s="809">
        <v>2.2689999999999998E-2</v>
      </c>
      <c r="D1145" s="809">
        <v>0.17399000000000001</v>
      </c>
      <c r="E1145" s="809">
        <v>0.31731999999999999</v>
      </c>
      <c r="F1145" s="809">
        <v>0.14541000000000001</v>
      </c>
      <c r="G1145" s="809">
        <v>1.3849999999999999E-2</v>
      </c>
      <c r="H1145" s="809">
        <v>0.13156000000000001</v>
      </c>
    </row>
    <row r="1146" spans="2:8">
      <c r="B1146" s="807" t="s">
        <v>292</v>
      </c>
      <c r="C1146" s="809">
        <v>2.2870000000000001E-2</v>
      </c>
      <c r="D1146" s="809">
        <v>0.17422000000000001</v>
      </c>
      <c r="E1146" s="809">
        <v>0.31707000000000002</v>
      </c>
      <c r="F1146" s="809">
        <v>0.14623</v>
      </c>
      <c r="G1146" s="809">
        <v>1.357E-2</v>
      </c>
      <c r="H1146" s="809">
        <v>0.13266</v>
      </c>
    </row>
    <row r="1147" spans="2:8">
      <c r="B1147" s="807" t="s">
        <v>293</v>
      </c>
      <c r="C1147" s="809">
        <v>2.2360000000000001E-2</v>
      </c>
      <c r="D1147" s="809">
        <v>0.17949999999999999</v>
      </c>
      <c r="E1147" s="809">
        <v>0.31446000000000002</v>
      </c>
      <c r="F1147" s="809">
        <v>0.14835000000000001</v>
      </c>
      <c r="G1147" s="809">
        <v>1.325E-2</v>
      </c>
      <c r="H1147" s="809">
        <v>0.1351</v>
      </c>
    </row>
    <row r="1148" spans="2:8">
      <c r="B1148" s="807" t="s">
        <v>294</v>
      </c>
      <c r="C1148" s="809">
        <v>2.264E-2</v>
      </c>
      <c r="D1148" s="809">
        <v>0.18043999999999999</v>
      </c>
      <c r="E1148" s="809">
        <v>0.31464999999999999</v>
      </c>
      <c r="F1148" s="809">
        <v>0.14915999999999999</v>
      </c>
      <c r="G1148" s="809">
        <v>1.337E-2</v>
      </c>
      <c r="H1148" s="809">
        <v>0.13578999999999999</v>
      </c>
    </row>
    <row r="1149" spans="2:8">
      <c r="B1149" s="807" t="s">
        <v>295</v>
      </c>
      <c r="C1149" s="809">
        <v>2.2089999999999999E-2</v>
      </c>
      <c r="D1149" s="809">
        <v>0.18046000000000001</v>
      </c>
      <c r="E1149" s="809">
        <v>0.31558000000000003</v>
      </c>
      <c r="F1149" s="809">
        <v>0.14781</v>
      </c>
      <c r="G1149" s="809">
        <v>1.362E-2</v>
      </c>
      <c r="H1149" s="809">
        <v>0.13419</v>
      </c>
    </row>
    <row r="1150" spans="2:8">
      <c r="B1150" s="807" t="s">
        <v>296</v>
      </c>
      <c r="C1150" s="809">
        <v>2.2419999999999999E-2</v>
      </c>
      <c r="D1150" s="809">
        <v>0.1797</v>
      </c>
      <c r="E1150" s="809">
        <v>0.31596000000000002</v>
      </c>
      <c r="F1150" s="809">
        <v>0.14832999999999999</v>
      </c>
      <c r="G1150" s="809">
        <v>1.375E-2</v>
      </c>
      <c r="H1150" s="809">
        <v>0.13458000000000001</v>
      </c>
    </row>
    <row r="1151" spans="2:8">
      <c r="B1151" s="807" t="s">
        <v>297</v>
      </c>
      <c r="C1151" s="809">
        <v>2.248E-2</v>
      </c>
      <c r="D1151" s="809">
        <v>0.17934</v>
      </c>
      <c r="E1151" s="809">
        <v>0.31573000000000001</v>
      </c>
      <c r="F1151" s="809">
        <v>0.14840999999999999</v>
      </c>
      <c r="G1151" s="809">
        <v>1.3899999999999999E-2</v>
      </c>
      <c r="H1151" s="809">
        <v>0.13450999999999999</v>
      </c>
    </row>
    <row r="1152" spans="2:8">
      <c r="B1152" s="807" t="s">
        <v>298</v>
      </c>
      <c r="C1152" s="809">
        <v>2.232E-2</v>
      </c>
      <c r="D1152" s="809">
        <v>0.17688000000000001</v>
      </c>
      <c r="E1152" s="809">
        <v>0.31569000000000003</v>
      </c>
      <c r="F1152" s="809">
        <v>0.14715</v>
      </c>
      <c r="G1152" s="809">
        <v>1.3899999999999999E-2</v>
      </c>
      <c r="H1152" s="809">
        <v>0.13325000000000001</v>
      </c>
    </row>
    <row r="1153" spans="2:8">
      <c r="B1153" s="807" t="s">
        <v>299</v>
      </c>
      <c r="C1153" s="809">
        <v>2.2509999999999999E-2</v>
      </c>
      <c r="D1153" s="809">
        <v>0.17624000000000001</v>
      </c>
      <c r="E1153" s="809">
        <v>0.3155</v>
      </c>
      <c r="F1153" s="809">
        <v>0.1472</v>
      </c>
      <c r="G1153" s="809">
        <v>1.375E-2</v>
      </c>
      <c r="H1153" s="809">
        <v>0.13345000000000001</v>
      </c>
    </row>
    <row r="1154" spans="2:8">
      <c r="B1154" s="807" t="s">
        <v>300</v>
      </c>
      <c r="C1154" s="809">
        <v>2.2409999999999999E-2</v>
      </c>
      <c r="D1154" s="809">
        <v>0.1762</v>
      </c>
      <c r="E1154" s="809">
        <v>0.31563000000000002</v>
      </c>
      <c r="F1154" s="809">
        <v>0.14682000000000001</v>
      </c>
      <c r="G1154" s="809">
        <v>1.3979999999999999E-2</v>
      </c>
      <c r="H1154" s="809">
        <v>0.13284000000000001</v>
      </c>
    </row>
    <row r="1155" spans="2:8">
      <c r="B1155" s="807" t="s">
        <v>301</v>
      </c>
      <c r="C1155" s="809">
        <v>2.2440000000000002E-2</v>
      </c>
      <c r="D1155" s="809">
        <v>0.17480999999999999</v>
      </c>
      <c r="E1155" s="809">
        <v>0.31559999999999999</v>
      </c>
      <c r="F1155" s="809">
        <v>0.14657000000000001</v>
      </c>
      <c r="G1155" s="809">
        <v>1.4080000000000001E-2</v>
      </c>
      <c r="H1155" s="809">
        <v>0.13249</v>
      </c>
    </row>
    <row r="1156" spans="2:8">
      <c r="B1156" s="807" t="s">
        <v>302</v>
      </c>
      <c r="C1156" s="809">
        <v>2.3709999999999998E-2</v>
      </c>
      <c r="D1156" s="809">
        <v>0.17182</v>
      </c>
      <c r="E1156" s="809">
        <v>0.31539</v>
      </c>
      <c r="F1156" s="809">
        <v>0.14838999999999999</v>
      </c>
      <c r="G1156" s="809">
        <v>1.422E-2</v>
      </c>
      <c r="H1156" s="809">
        <v>0.13417000000000001</v>
      </c>
    </row>
    <row r="1157" spans="2:8">
      <c r="B1157" s="807" t="s">
        <v>303</v>
      </c>
      <c r="C1157" s="809">
        <v>2.274E-2</v>
      </c>
      <c r="D1157" s="809">
        <v>0.17272999999999999</v>
      </c>
      <c r="E1157" s="809">
        <v>0.31564999999999999</v>
      </c>
      <c r="F1157" s="809">
        <v>0.1459</v>
      </c>
      <c r="G1157" s="809">
        <v>1.38E-2</v>
      </c>
      <c r="H1157" s="809">
        <v>0.1321</v>
      </c>
    </row>
    <row r="1158" spans="2:8">
      <c r="B1158" s="807" t="s">
        <v>304</v>
      </c>
      <c r="C1158" s="809">
        <v>2.222E-2</v>
      </c>
      <c r="D1158" s="809">
        <v>0.17316000000000001</v>
      </c>
      <c r="E1158" s="809">
        <v>0.31563000000000002</v>
      </c>
      <c r="F1158" s="809">
        <v>0.14416000000000001</v>
      </c>
      <c r="G1158" s="809">
        <v>1.3820000000000001E-2</v>
      </c>
      <c r="H1158" s="809">
        <v>0.13034000000000001</v>
      </c>
    </row>
    <row r="1159" spans="2:8">
      <c r="B1159" s="807" t="s">
        <v>305</v>
      </c>
      <c r="C1159" s="809">
        <v>2.197E-2</v>
      </c>
      <c r="D1159" s="809">
        <v>0.17241000000000001</v>
      </c>
      <c r="E1159" s="809">
        <v>0.31524000000000002</v>
      </c>
      <c r="F1159" s="809">
        <v>0.14313000000000001</v>
      </c>
      <c r="G1159" s="809">
        <v>1.3849999999999999E-2</v>
      </c>
      <c r="H1159" s="809">
        <v>0.12928000000000001</v>
      </c>
    </row>
    <row r="1160" spans="2:8">
      <c r="B1160" s="807" t="s">
        <v>306</v>
      </c>
      <c r="C1160" s="809">
        <v>2.2020000000000001E-2</v>
      </c>
      <c r="D1160" s="809">
        <v>0.17052999999999999</v>
      </c>
      <c r="E1160" s="809">
        <v>0.31523000000000001</v>
      </c>
      <c r="F1160" s="809">
        <v>0.1426</v>
      </c>
      <c r="G1160" s="809">
        <v>1.3820000000000001E-2</v>
      </c>
      <c r="H1160" s="809">
        <v>0.12878000000000001</v>
      </c>
    </row>
    <row r="1161" spans="2:8">
      <c r="B1161" s="807" t="s">
        <v>307</v>
      </c>
      <c r="C1161" s="809">
        <v>2.2040000000000001E-2</v>
      </c>
      <c r="D1161" s="809">
        <v>0.16677</v>
      </c>
      <c r="E1161" s="809">
        <v>0.31551000000000001</v>
      </c>
      <c r="F1161" s="809">
        <v>0.14162</v>
      </c>
      <c r="G1161" s="809">
        <v>1.447E-2</v>
      </c>
      <c r="H1161" s="809">
        <v>0.12715000000000001</v>
      </c>
    </row>
    <row r="1162" spans="2:8">
      <c r="B1162" s="807" t="s">
        <v>308</v>
      </c>
      <c r="C1162" s="809">
        <v>2.205E-2</v>
      </c>
      <c r="D1162" s="809">
        <v>0.16647000000000001</v>
      </c>
      <c r="E1162" s="809">
        <v>0.31503999999999999</v>
      </c>
      <c r="F1162" s="809">
        <v>0.14141999999999999</v>
      </c>
      <c r="G1162" s="809">
        <v>1.46E-2</v>
      </c>
      <c r="H1162" s="809">
        <v>0.12681999999999999</v>
      </c>
    </row>
    <row r="1163" spans="2:8">
      <c r="B1163" s="807" t="s">
        <v>309</v>
      </c>
      <c r="C1163" s="809">
        <v>2.2339999999999999E-2</v>
      </c>
      <c r="D1163" s="809">
        <v>0.16600999999999999</v>
      </c>
      <c r="E1163" s="809">
        <v>0.31468000000000002</v>
      </c>
      <c r="F1163" s="809">
        <v>0.1419</v>
      </c>
      <c r="G1163" s="809">
        <v>1.427E-2</v>
      </c>
      <c r="H1163" s="809">
        <v>0.12762999999999999</v>
      </c>
    </row>
    <row r="1164" spans="2:8">
      <c r="B1164" s="807" t="s">
        <v>310</v>
      </c>
      <c r="C1164" s="809">
        <v>2.2360000000000001E-2</v>
      </c>
      <c r="D1164" s="809">
        <v>0.16492000000000001</v>
      </c>
      <c r="E1164" s="809">
        <v>0.31467000000000001</v>
      </c>
      <c r="F1164" s="809">
        <v>0.14201</v>
      </c>
      <c r="G1164" s="809">
        <v>1.417E-2</v>
      </c>
      <c r="H1164" s="809">
        <v>0.12784000000000001</v>
      </c>
    </row>
    <row r="1165" spans="2:8">
      <c r="B1165" s="807" t="s">
        <v>311</v>
      </c>
      <c r="C1165" s="809">
        <v>2.308E-2</v>
      </c>
      <c r="D1165" s="809">
        <v>0.16699</v>
      </c>
      <c r="E1165" s="809">
        <v>0.31440000000000001</v>
      </c>
      <c r="F1165" s="809">
        <v>0.14401</v>
      </c>
      <c r="G1165" s="809">
        <v>1.357E-2</v>
      </c>
      <c r="H1165" s="809">
        <v>0.13044</v>
      </c>
    </row>
    <row r="1166" spans="2:8">
      <c r="B1166" s="807" t="s">
        <v>312</v>
      </c>
      <c r="C1166" s="809">
        <v>2.332E-2</v>
      </c>
      <c r="D1166" s="809">
        <v>0.16794999999999999</v>
      </c>
      <c r="E1166" s="809">
        <v>0.31423000000000001</v>
      </c>
      <c r="F1166" s="809">
        <v>0.14480999999999999</v>
      </c>
      <c r="G1166" s="809">
        <v>1.4019999999999999E-2</v>
      </c>
      <c r="H1166" s="809">
        <v>0.13078999999999999</v>
      </c>
    </row>
    <row r="1167" spans="2:8">
      <c r="B1167" s="807" t="s">
        <v>313</v>
      </c>
      <c r="C1167" s="809">
        <v>2.3769999999999999E-2</v>
      </c>
      <c r="D1167" s="809">
        <v>0.16733999999999999</v>
      </c>
      <c r="E1167" s="809">
        <v>0.31375999999999998</v>
      </c>
      <c r="F1167" s="809">
        <v>0.14593</v>
      </c>
      <c r="G1167" s="809">
        <v>1.3650000000000001E-2</v>
      </c>
      <c r="H1167" s="809">
        <v>0.13228000000000001</v>
      </c>
    </row>
    <row r="1168" spans="2:8">
      <c r="B1168" s="807" t="s">
        <v>314</v>
      </c>
      <c r="C1168" s="809">
        <v>2.3769999999999999E-2</v>
      </c>
      <c r="D1168" s="809">
        <v>0.16822000000000001</v>
      </c>
      <c r="E1168" s="809">
        <v>0.31341999999999998</v>
      </c>
      <c r="F1168" s="809">
        <v>0.14609</v>
      </c>
      <c r="G1168" s="809">
        <v>1.35E-2</v>
      </c>
      <c r="H1168" s="809">
        <v>0.13259000000000001</v>
      </c>
    </row>
    <row r="1169" spans="2:8">
      <c r="B1169" s="807" t="s">
        <v>315</v>
      </c>
      <c r="C1169" s="809">
        <v>2.3779999999999999E-2</v>
      </c>
      <c r="D1169" s="809">
        <v>0.16861000000000001</v>
      </c>
      <c r="E1169" s="809">
        <v>0.31341999999999998</v>
      </c>
      <c r="F1169" s="809">
        <v>0.14641999999999999</v>
      </c>
      <c r="G1169" s="809">
        <v>1.3310000000000001E-2</v>
      </c>
      <c r="H1169" s="809">
        <v>0.13311000000000001</v>
      </c>
    </row>
    <row r="1170" spans="2:8">
      <c r="B1170" s="807" t="s">
        <v>316</v>
      </c>
      <c r="C1170" s="809">
        <v>2.3800000000000002E-2</v>
      </c>
      <c r="D1170" s="809">
        <v>0.17083000000000001</v>
      </c>
      <c r="E1170" s="809">
        <v>0.31359999999999999</v>
      </c>
      <c r="F1170" s="809">
        <v>0.14688999999999999</v>
      </c>
      <c r="G1170" s="809">
        <v>1.337E-2</v>
      </c>
      <c r="H1170" s="809">
        <v>0.13352</v>
      </c>
    </row>
    <row r="1171" spans="2:8">
      <c r="B1171" s="807" t="s">
        <v>317</v>
      </c>
      <c r="C1171" s="809">
        <v>2.418E-2</v>
      </c>
      <c r="D1171" s="809">
        <v>0.16880999999999999</v>
      </c>
      <c r="E1171" s="809">
        <v>0.31364999999999998</v>
      </c>
      <c r="F1171" s="809">
        <v>0.14696999999999999</v>
      </c>
      <c r="G1171" s="809">
        <v>1.312E-2</v>
      </c>
      <c r="H1171" s="809">
        <v>0.13385</v>
      </c>
    </row>
    <row r="1172" spans="2:8">
      <c r="B1172" s="807" t="s">
        <v>318</v>
      </c>
      <c r="C1172" s="809">
        <v>2.4580000000000001E-2</v>
      </c>
      <c r="D1172" s="809">
        <v>0.1678</v>
      </c>
      <c r="E1172" s="809">
        <v>0.31411</v>
      </c>
      <c r="F1172" s="809">
        <v>0.14746999999999999</v>
      </c>
      <c r="G1172" s="809">
        <v>1.34E-2</v>
      </c>
      <c r="H1172" s="809">
        <v>0.13406999999999999</v>
      </c>
    </row>
    <row r="1173" spans="2:8">
      <c r="B1173" s="807" t="s">
        <v>319</v>
      </c>
      <c r="C1173" s="809">
        <v>2.4209999999999999E-2</v>
      </c>
      <c r="D1173" s="809">
        <v>0.16705</v>
      </c>
      <c r="E1173" s="809">
        <v>0.31391000000000002</v>
      </c>
      <c r="F1173" s="809">
        <v>0.14671000000000001</v>
      </c>
      <c r="G1173" s="809">
        <v>1.341E-2</v>
      </c>
      <c r="H1173" s="809">
        <v>0.1333</v>
      </c>
    </row>
    <row r="1174" spans="2:8">
      <c r="B1174" s="807" t="s">
        <v>320</v>
      </c>
      <c r="C1174" s="809">
        <v>2.4289999999999999E-2</v>
      </c>
      <c r="D1174" s="809">
        <v>0.16544</v>
      </c>
      <c r="E1174" s="809">
        <v>0.31397000000000003</v>
      </c>
      <c r="F1174" s="809">
        <v>0.14657000000000001</v>
      </c>
      <c r="G1174" s="809">
        <v>1.3599999999999999E-2</v>
      </c>
      <c r="H1174" s="809">
        <v>0.13297</v>
      </c>
    </row>
    <row r="1175" spans="2:8">
      <c r="B1175" s="807" t="s">
        <v>321</v>
      </c>
      <c r="C1175" s="809">
        <v>2.4400000000000002E-2</v>
      </c>
      <c r="D1175" s="809">
        <v>0.16544</v>
      </c>
      <c r="E1175" s="809">
        <v>0.31411</v>
      </c>
      <c r="F1175" s="809">
        <v>0.14724000000000001</v>
      </c>
      <c r="G1175" s="809">
        <v>1.392E-2</v>
      </c>
      <c r="H1175" s="809">
        <v>0.13331999999999999</v>
      </c>
    </row>
    <row r="1176" spans="2:8">
      <c r="B1176" s="807" t="s">
        <v>322</v>
      </c>
      <c r="C1176" s="809">
        <v>2.5000000000000001E-2</v>
      </c>
      <c r="D1176" s="809">
        <v>0.1661</v>
      </c>
      <c r="E1176" s="809">
        <v>0.31413999999999997</v>
      </c>
      <c r="F1176" s="809">
        <v>0.14829000000000001</v>
      </c>
      <c r="G1176" s="809">
        <v>1.3950000000000001E-2</v>
      </c>
      <c r="H1176" s="809">
        <v>0.13433999999999999</v>
      </c>
    </row>
    <row r="1177" spans="2:8">
      <c r="B1177" s="807" t="s">
        <v>323</v>
      </c>
      <c r="C1177" s="809">
        <v>2.521E-2</v>
      </c>
      <c r="D1177" s="809">
        <v>0.16036</v>
      </c>
      <c r="E1177" s="809">
        <v>0.31492999999999999</v>
      </c>
      <c r="F1177" s="809">
        <v>0.14602999999999999</v>
      </c>
      <c r="G1177" s="809">
        <v>1.3769999999999999E-2</v>
      </c>
      <c r="H1177" s="809">
        <v>0.13225999999999999</v>
      </c>
    </row>
    <row r="1178" spans="2:8">
      <c r="B1178" s="807" t="s">
        <v>324</v>
      </c>
      <c r="C1178" s="809">
        <v>2.5340000000000001E-2</v>
      </c>
      <c r="D1178" s="809">
        <v>0.1585</v>
      </c>
      <c r="E1178" s="809">
        <v>0.31496000000000002</v>
      </c>
      <c r="F1178" s="809">
        <v>0.14579</v>
      </c>
      <c r="G1178" s="809">
        <v>1.38E-2</v>
      </c>
      <c r="H1178" s="809">
        <v>0.13199</v>
      </c>
    </row>
    <row r="1179" spans="2:8">
      <c r="B1179" s="807" t="s">
        <v>325</v>
      </c>
      <c r="C1179" s="809">
        <v>2.513E-2</v>
      </c>
      <c r="D1179" s="809">
        <v>0.15790999999999999</v>
      </c>
      <c r="E1179" s="809">
        <v>0.31502000000000002</v>
      </c>
      <c r="F1179" s="809">
        <v>0.14513000000000001</v>
      </c>
      <c r="G1179" s="809">
        <v>1.392E-2</v>
      </c>
      <c r="H1179" s="809">
        <v>0.13120999999999999</v>
      </c>
    </row>
    <row r="1180" spans="2:8">
      <c r="B1180" s="807" t="s">
        <v>326</v>
      </c>
      <c r="C1180" s="809">
        <v>2.5389999999999999E-2</v>
      </c>
      <c r="D1180" s="809">
        <v>0.15659000000000001</v>
      </c>
      <c r="E1180" s="809">
        <v>0.31469000000000003</v>
      </c>
      <c r="F1180" s="809">
        <v>0.14499000000000001</v>
      </c>
      <c r="G1180" s="809">
        <v>1.43E-2</v>
      </c>
      <c r="H1180" s="809">
        <v>0.13069</v>
      </c>
    </row>
    <row r="1181" spans="2:8">
      <c r="B1181" s="807" t="s">
        <v>327</v>
      </c>
      <c r="C1181" s="809">
        <v>2.5159999999999998E-2</v>
      </c>
      <c r="D1181" s="809">
        <v>0.15271999999999999</v>
      </c>
      <c r="E1181" s="809">
        <v>0.31508999999999998</v>
      </c>
      <c r="F1181" s="809">
        <v>0.14304</v>
      </c>
      <c r="G1181" s="809">
        <v>1.47E-2</v>
      </c>
      <c r="H1181" s="809">
        <v>0.12834000000000001</v>
      </c>
    </row>
    <row r="1182" spans="2:8">
      <c r="B1182" s="807" t="s">
        <v>328</v>
      </c>
      <c r="C1182" s="809">
        <v>2.494E-2</v>
      </c>
      <c r="D1182" s="809">
        <v>0.15121999999999999</v>
      </c>
      <c r="E1182" s="809">
        <v>0.31635999999999997</v>
      </c>
      <c r="F1182" s="809">
        <v>0.14252999999999999</v>
      </c>
      <c r="G1182" s="809">
        <v>1.4250000000000001E-2</v>
      </c>
      <c r="H1182" s="809">
        <v>0.12828000000000001</v>
      </c>
    </row>
    <row r="1183" spans="2:8">
      <c r="B1183" s="807" t="s">
        <v>329</v>
      </c>
      <c r="C1183" s="809">
        <v>2.5239999999999999E-2</v>
      </c>
      <c r="D1183" s="809">
        <v>0.14685000000000001</v>
      </c>
      <c r="E1183" s="809">
        <v>0.31597999999999998</v>
      </c>
      <c r="F1183" s="809">
        <v>0.14149999999999999</v>
      </c>
      <c r="G1183" s="809">
        <v>1.47E-2</v>
      </c>
      <c r="H1183" s="809">
        <v>0.1268</v>
      </c>
    </row>
    <row r="1184" spans="2:8">
      <c r="B1184" s="807" t="s">
        <v>330</v>
      </c>
      <c r="C1184" s="809">
        <v>2.5229999999999999E-2</v>
      </c>
      <c r="D1184" s="809">
        <v>0.14732000000000001</v>
      </c>
      <c r="E1184" s="809">
        <v>0.31594</v>
      </c>
      <c r="F1184" s="809">
        <v>0.14152000000000001</v>
      </c>
      <c r="G1184" s="809">
        <v>1.515E-2</v>
      </c>
      <c r="H1184" s="809">
        <v>0.12637000000000001</v>
      </c>
    </row>
    <row r="1185" spans="2:8">
      <c r="B1185" s="807" t="s">
        <v>331</v>
      </c>
      <c r="C1185" s="809">
        <v>2.5569999999999999E-2</v>
      </c>
      <c r="D1185" s="809">
        <v>0.13447000000000001</v>
      </c>
      <c r="E1185" s="809">
        <v>0.31602000000000002</v>
      </c>
      <c r="F1185" s="809">
        <v>0.13719999999999999</v>
      </c>
      <c r="G1185" s="809">
        <v>1.4959999999999999E-2</v>
      </c>
      <c r="H1185" s="809">
        <v>0.12224</v>
      </c>
    </row>
    <row r="1186" spans="2:8">
      <c r="B1186" s="807" t="s">
        <v>332</v>
      </c>
      <c r="C1186" s="809">
        <v>2.5100000000000001E-2</v>
      </c>
      <c r="D1186" s="809">
        <v>0.14668</v>
      </c>
      <c r="E1186" s="809">
        <v>0.31555</v>
      </c>
      <c r="F1186" s="809">
        <v>0.14047999999999999</v>
      </c>
      <c r="G1186" s="809">
        <v>1.5169999999999999E-2</v>
      </c>
      <c r="H1186" s="809">
        <v>0.12531</v>
      </c>
    </row>
    <row r="1187" spans="2:8">
      <c r="B1187" s="807" t="s">
        <v>333</v>
      </c>
      <c r="C1187" s="809">
        <v>2.528E-2</v>
      </c>
      <c r="D1187" s="809">
        <v>0.13664000000000001</v>
      </c>
      <c r="E1187" s="809">
        <v>0.31248999999999999</v>
      </c>
      <c r="F1187" s="809">
        <v>0.13650000000000001</v>
      </c>
      <c r="G1187" s="809">
        <v>1.5520000000000001E-2</v>
      </c>
      <c r="H1187" s="809">
        <v>0.12098</v>
      </c>
    </row>
    <row r="1188" spans="2:8">
      <c r="B1188" s="807" t="s">
        <v>334</v>
      </c>
      <c r="C1188" s="809">
        <v>2.546E-2</v>
      </c>
      <c r="D1188" s="809">
        <v>0.13489000000000001</v>
      </c>
      <c r="E1188" s="809">
        <v>0.31252999999999997</v>
      </c>
      <c r="F1188" s="809">
        <v>0.13519999999999999</v>
      </c>
      <c r="G1188" s="809">
        <v>1.5800000000000002E-2</v>
      </c>
      <c r="H1188" s="809">
        <v>0.11940000000000001</v>
      </c>
    </row>
    <row r="1189" spans="2:8">
      <c r="B1189" s="807" t="s">
        <v>335</v>
      </c>
      <c r="C1189" s="809">
        <v>2.6020000000000001E-2</v>
      </c>
      <c r="D1189" s="809">
        <v>0.12625</v>
      </c>
      <c r="E1189" s="809">
        <v>0.31451000000000001</v>
      </c>
      <c r="F1189" s="809">
        <v>0.13213</v>
      </c>
      <c r="G1189" s="809">
        <v>1.5350000000000001E-2</v>
      </c>
      <c r="H1189" s="809">
        <v>0.11677999999999999</v>
      </c>
    </row>
    <row r="1190" spans="2:8">
      <c r="B1190" s="807" t="s">
        <v>336</v>
      </c>
      <c r="C1190" s="809">
        <v>2.5819999999999999E-2</v>
      </c>
      <c r="D1190" s="809">
        <v>0.12734999999999999</v>
      </c>
      <c r="E1190" s="809">
        <v>0.31335000000000002</v>
      </c>
      <c r="F1190" s="809">
        <v>0.13219</v>
      </c>
      <c r="G1190" s="809">
        <v>1.5480000000000001E-2</v>
      </c>
      <c r="H1190" s="809">
        <v>0.11670999999999999</v>
      </c>
    </row>
    <row r="1191" spans="2:8">
      <c r="B1191" s="807" t="s">
        <v>337</v>
      </c>
      <c r="C1191" s="809">
        <v>2.6040000000000001E-2</v>
      </c>
      <c r="D1191" s="809">
        <v>0.12411999999999999</v>
      </c>
      <c r="E1191" s="809">
        <v>0.31363999999999997</v>
      </c>
      <c r="F1191" s="809">
        <v>0.13308</v>
      </c>
      <c r="G1191" s="809">
        <v>1.54E-2</v>
      </c>
      <c r="H1191" s="809">
        <v>0.11768000000000001</v>
      </c>
    </row>
    <row r="1192" spans="2:8">
      <c r="B1192" s="807" t="s">
        <v>338</v>
      </c>
      <c r="C1192" s="809">
        <v>2.631E-2</v>
      </c>
      <c r="D1192" s="809">
        <v>0.12323000000000001</v>
      </c>
      <c r="E1192" s="809">
        <v>0.31340000000000001</v>
      </c>
      <c r="F1192" s="809">
        <v>0.13342000000000001</v>
      </c>
      <c r="G1192" s="809">
        <v>1.455E-2</v>
      </c>
      <c r="H1192" s="809">
        <v>0.11887</v>
      </c>
    </row>
    <row r="1193" spans="2:8">
      <c r="B1193" s="807" t="s">
        <v>339</v>
      </c>
      <c r="C1193" s="809">
        <v>2.5919999999999999E-2</v>
      </c>
      <c r="D1193" s="809">
        <v>0.12203</v>
      </c>
      <c r="E1193" s="809">
        <v>0.31297999999999998</v>
      </c>
      <c r="F1193" s="809">
        <v>0.13303999999999999</v>
      </c>
      <c r="G1193" s="809">
        <v>1.4420000000000001E-2</v>
      </c>
      <c r="H1193" s="809">
        <v>0.11862</v>
      </c>
    </row>
    <row r="1194" spans="2:8">
      <c r="B1194" s="807" t="s">
        <v>340</v>
      </c>
      <c r="C1194" s="809">
        <v>2.5610000000000001E-2</v>
      </c>
      <c r="D1194" s="809">
        <v>0.12342</v>
      </c>
      <c r="E1194" s="809">
        <v>0.31178</v>
      </c>
      <c r="F1194" s="809">
        <v>0.13392000000000001</v>
      </c>
      <c r="G1194" s="809">
        <v>1.4489999999999999E-2</v>
      </c>
      <c r="H1194" s="809">
        <v>0.11942999999999999</v>
      </c>
    </row>
    <row r="1195" spans="2:8">
      <c r="B1195" s="807" t="s">
        <v>341</v>
      </c>
      <c r="C1195" s="809">
        <v>2.6630000000000001E-2</v>
      </c>
      <c r="D1195" s="809">
        <v>0.11791</v>
      </c>
      <c r="E1195" s="809">
        <v>0.31073000000000001</v>
      </c>
      <c r="F1195" s="809">
        <v>0.13227</v>
      </c>
      <c r="G1195" s="809">
        <v>1.4200000000000001E-2</v>
      </c>
      <c r="H1195" s="809">
        <v>0.11806999999999999</v>
      </c>
    </row>
    <row r="1196" spans="2:8">
      <c r="B1196" s="807" t="s">
        <v>342</v>
      </c>
      <c r="C1196" s="809">
        <v>2.6610000000000002E-2</v>
      </c>
      <c r="D1196" s="809">
        <v>0.11003</v>
      </c>
      <c r="E1196" s="809">
        <v>0.31036000000000002</v>
      </c>
      <c r="F1196" s="809">
        <v>0.12978999999999999</v>
      </c>
      <c r="G1196" s="809">
        <v>1.4619999999999999E-2</v>
      </c>
      <c r="H1196" s="809">
        <v>0.11516999999999999</v>
      </c>
    </row>
    <row r="1197" spans="2:8">
      <c r="B1197" s="807" t="s">
        <v>343</v>
      </c>
      <c r="C1197" s="809">
        <v>2.6769999999999999E-2</v>
      </c>
      <c r="D1197" s="809">
        <v>0.11187</v>
      </c>
      <c r="E1197" s="809">
        <v>0.30953999999999998</v>
      </c>
      <c r="F1197" s="809">
        <v>0.13242000000000001</v>
      </c>
      <c r="G1197" s="809">
        <v>1.4749999999999999E-2</v>
      </c>
      <c r="H1197" s="809">
        <v>0.11767</v>
      </c>
    </row>
    <row r="1198" spans="2:8">
      <c r="B1198" s="807" t="s">
        <v>344</v>
      </c>
      <c r="C1198" s="809">
        <v>2.6290000000000001E-2</v>
      </c>
      <c r="D1198" s="809">
        <v>0.10809000000000001</v>
      </c>
      <c r="E1198" s="809">
        <v>0.30962000000000001</v>
      </c>
      <c r="F1198" s="809">
        <v>0.13303999999999999</v>
      </c>
      <c r="G1198" s="809">
        <v>1.455E-2</v>
      </c>
      <c r="H1198" s="809">
        <v>0.11849</v>
      </c>
    </row>
    <row r="1199" spans="2:8">
      <c r="B1199" s="807" t="s">
        <v>345</v>
      </c>
      <c r="C1199" s="809">
        <v>2.6599999999999999E-2</v>
      </c>
      <c r="D1199" s="809">
        <v>0.10771</v>
      </c>
      <c r="E1199" s="809">
        <v>0.30965999999999999</v>
      </c>
      <c r="F1199" s="809">
        <v>0.13377</v>
      </c>
      <c r="G1199" s="809">
        <v>1.444E-2</v>
      </c>
      <c r="H1199" s="809">
        <v>0.11933000000000001</v>
      </c>
    </row>
    <row r="1200" spans="2:8">
      <c r="B1200" s="807" t="s">
        <v>346</v>
      </c>
      <c r="C1200" s="809">
        <v>2.6950000000000002E-2</v>
      </c>
      <c r="D1200" s="809">
        <v>0.11181000000000001</v>
      </c>
      <c r="E1200" s="809">
        <v>0.30909999999999999</v>
      </c>
      <c r="F1200" s="809">
        <v>0.13519</v>
      </c>
      <c r="G1200" s="809">
        <v>1.5140000000000001E-2</v>
      </c>
      <c r="H1200" s="809">
        <v>0.12005</v>
      </c>
    </row>
    <row r="1201" spans="2:8">
      <c r="B1201" s="807" t="s">
        <v>347</v>
      </c>
      <c r="C1201" s="809">
        <v>2.6630000000000001E-2</v>
      </c>
      <c r="D1201" s="809">
        <v>8.6629999999999999E-2</v>
      </c>
      <c r="E1201" s="809">
        <v>0.30869999999999997</v>
      </c>
      <c r="F1201" s="809">
        <v>0.12456</v>
      </c>
      <c r="G1201" s="809">
        <v>1.5800000000000002E-2</v>
      </c>
      <c r="H1201" s="809">
        <v>0.10876</v>
      </c>
    </row>
    <row r="1202" spans="2:8">
      <c r="B1202" s="807" t="s">
        <v>348</v>
      </c>
      <c r="C1202" s="809">
        <v>2.7E-2</v>
      </c>
      <c r="D1202" s="809">
        <v>8.931E-2</v>
      </c>
      <c r="E1202" s="809">
        <v>0.30635000000000001</v>
      </c>
      <c r="F1202" s="809">
        <v>0.1278</v>
      </c>
      <c r="G1202" s="809">
        <v>1.5509999999999999E-2</v>
      </c>
      <c r="H1202" s="809">
        <v>0.11229</v>
      </c>
    </row>
    <row r="1203" spans="2:8">
      <c r="B1203" s="807" t="s">
        <v>349</v>
      </c>
      <c r="C1203" s="809">
        <v>2.7990000000000001E-2</v>
      </c>
      <c r="D1203" s="809">
        <v>9.5939999999999998E-2</v>
      </c>
      <c r="E1203" s="809">
        <v>0.30159000000000002</v>
      </c>
      <c r="F1203" s="809">
        <v>0.13503999999999999</v>
      </c>
      <c r="G1203" s="809">
        <v>1.55E-2</v>
      </c>
      <c r="H1203" s="809">
        <v>0.11953999999999999</v>
      </c>
    </row>
    <row r="1204" spans="2:8">
      <c r="B1204" s="807" t="s">
        <v>350</v>
      </c>
      <c r="C1204" s="809">
        <v>2.7969999999999998E-2</v>
      </c>
      <c r="D1204" s="809">
        <v>0.10059999999999999</v>
      </c>
      <c r="E1204" s="809">
        <v>0.30024000000000001</v>
      </c>
      <c r="F1204" s="809">
        <v>0.13613</v>
      </c>
      <c r="G1204" s="809">
        <v>1.52E-2</v>
      </c>
      <c r="H1204" s="809">
        <v>0.12093</v>
      </c>
    </row>
    <row r="1205" spans="2:8">
      <c r="B1205" s="807" t="s">
        <v>351</v>
      </c>
      <c r="C1205" s="809">
        <v>2.8670000000000001E-2</v>
      </c>
      <c r="D1205" s="809">
        <v>0.10628</v>
      </c>
      <c r="E1205" s="809">
        <v>0.29848000000000002</v>
      </c>
      <c r="F1205" s="809">
        <v>0.14044999999999999</v>
      </c>
      <c r="G1205" s="809">
        <v>1.555E-2</v>
      </c>
      <c r="H1205" s="809">
        <v>0.1249</v>
      </c>
    </row>
    <row r="1206" spans="2:8">
      <c r="B1206" s="807" t="s">
        <v>352</v>
      </c>
      <c r="C1206" s="809">
        <v>2.7470000000000001E-2</v>
      </c>
      <c r="D1206" s="809">
        <v>0.10635</v>
      </c>
      <c r="E1206" s="809">
        <v>0.29599999999999999</v>
      </c>
      <c r="F1206" s="809">
        <v>0.13678000000000001</v>
      </c>
      <c r="G1206" s="809">
        <v>1.5520000000000001E-2</v>
      </c>
      <c r="H1206" s="809">
        <v>0.12126000000000001</v>
      </c>
    </row>
    <row r="1207" spans="2:8">
      <c r="B1207" s="807" t="s">
        <v>353</v>
      </c>
      <c r="C1207" s="809">
        <v>2.8039999999999999E-2</v>
      </c>
      <c r="D1207" s="809">
        <v>9.8599999999999993E-2</v>
      </c>
      <c r="E1207" s="809">
        <v>0.29471000000000003</v>
      </c>
      <c r="F1207" s="809">
        <v>0.13588</v>
      </c>
      <c r="G1207" s="809">
        <v>1.567E-2</v>
      </c>
      <c r="H1207" s="809">
        <v>0.12021</v>
      </c>
    </row>
    <row r="1208" spans="2:8">
      <c r="B1208" s="807" t="s">
        <v>354</v>
      </c>
      <c r="C1208" s="809">
        <v>2.794E-2</v>
      </c>
      <c r="D1208" s="809">
        <v>9.9080000000000001E-2</v>
      </c>
      <c r="E1208" s="809">
        <v>0.29294999999999999</v>
      </c>
      <c r="F1208" s="809">
        <v>0.13586999999999999</v>
      </c>
      <c r="G1208" s="809">
        <v>1.537E-2</v>
      </c>
      <c r="H1208" s="809">
        <v>0.1205</v>
      </c>
    </row>
    <row r="1209" spans="2:8">
      <c r="B1209" s="807" t="s">
        <v>355</v>
      </c>
      <c r="C1209" s="809">
        <v>2.8459999999999999E-2</v>
      </c>
      <c r="D1209" s="809">
        <v>9.8449999999999996E-2</v>
      </c>
      <c r="E1209" s="809">
        <v>0.2923</v>
      </c>
      <c r="F1209" s="809">
        <v>0.13713</v>
      </c>
      <c r="G1209" s="809">
        <v>1.5049999999999999E-2</v>
      </c>
      <c r="H1209" s="809">
        <v>0.12207999999999999</v>
      </c>
    </row>
    <row r="1210" spans="2:8">
      <c r="B1210" s="807" t="s">
        <v>356</v>
      </c>
      <c r="C1210" s="809">
        <v>2.8070000000000001E-2</v>
      </c>
      <c r="D1210" s="809">
        <v>8.9870000000000005E-2</v>
      </c>
      <c r="E1210" s="809">
        <v>0.29132999999999998</v>
      </c>
      <c r="F1210" s="809">
        <v>0.13461000000000001</v>
      </c>
      <c r="G1210" s="809">
        <v>1.6199999999999999E-2</v>
      </c>
      <c r="H1210" s="809">
        <v>0.11841</v>
      </c>
    </row>
    <row r="1211" spans="2:8">
      <c r="B1211" s="807" t="s">
        <v>357</v>
      </c>
      <c r="C1211" s="809">
        <v>2.9770000000000001E-2</v>
      </c>
      <c r="D1211" s="809">
        <v>8.9410000000000003E-2</v>
      </c>
      <c r="E1211" s="809">
        <v>0.29099999999999998</v>
      </c>
      <c r="F1211" s="809">
        <v>0.1389</v>
      </c>
      <c r="G1211" s="809">
        <v>1.7219999999999999E-2</v>
      </c>
      <c r="H1211" s="809">
        <v>0.12168</v>
      </c>
    </row>
    <row r="1212" spans="2:8">
      <c r="B1212" s="807" t="s">
        <v>358</v>
      </c>
      <c r="C1212" s="809">
        <v>3.243E-2</v>
      </c>
      <c r="D1212" s="809">
        <v>9.3630000000000005E-2</v>
      </c>
      <c r="E1212" s="809">
        <v>0.29061999999999999</v>
      </c>
      <c r="F1212" s="809">
        <v>0.14609</v>
      </c>
      <c r="G1212" s="809">
        <v>1.737E-2</v>
      </c>
      <c r="H1212" s="809">
        <v>0.12872</v>
      </c>
    </row>
    <row r="1213" spans="2:8">
      <c r="B1213" s="807" t="s">
        <v>359</v>
      </c>
      <c r="C1213" s="809">
        <v>3.0620000000000001E-2</v>
      </c>
      <c r="D1213" s="809">
        <v>0.10489</v>
      </c>
      <c r="E1213" s="809">
        <v>0.29276000000000002</v>
      </c>
      <c r="F1213" s="809">
        <v>0.14868999999999999</v>
      </c>
      <c r="G1213" s="809">
        <v>1.6299999999999999E-2</v>
      </c>
      <c r="H1213" s="809">
        <v>0.13239000000000001</v>
      </c>
    </row>
    <row r="1214" spans="2:8">
      <c r="B1214" s="807" t="s">
        <v>360</v>
      </c>
      <c r="C1214" s="809">
        <v>3.2820000000000002E-2</v>
      </c>
      <c r="D1214" s="809">
        <v>9.8500000000000004E-2</v>
      </c>
      <c r="E1214" s="809">
        <v>0.29237000000000002</v>
      </c>
      <c r="F1214" s="809">
        <v>0.15090000000000001</v>
      </c>
      <c r="G1214" s="809">
        <v>1.67E-2</v>
      </c>
      <c r="H1214" s="809">
        <v>0.13420000000000001</v>
      </c>
    </row>
    <row r="1215" spans="2:8">
      <c r="B1215" s="807" t="s">
        <v>361</v>
      </c>
      <c r="C1215" s="809">
        <v>3.0259999999999999E-2</v>
      </c>
      <c r="D1215" s="809">
        <v>0.10346</v>
      </c>
      <c r="E1215" s="809">
        <v>0.29115999999999997</v>
      </c>
      <c r="F1215" s="809">
        <v>0.14799999999999999</v>
      </c>
      <c r="G1215" s="809">
        <v>1.5100000000000001E-2</v>
      </c>
      <c r="H1215" s="809">
        <v>0.13289999999999999</v>
      </c>
    </row>
    <row r="1216" spans="2:8">
      <c r="B1216" s="807" t="s">
        <v>362</v>
      </c>
      <c r="C1216" s="809">
        <v>2.8709999999999999E-2</v>
      </c>
      <c r="D1216" s="809">
        <v>0.10292</v>
      </c>
      <c r="E1216" s="809">
        <v>0.29098000000000002</v>
      </c>
      <c r="F1216" s="809">
        <v>0.14651</v>
      </c>
      <c r="G1216" s="809">
        <v>1.427E-2</v>
      </c>
      <c r="H1216" s="809">
        <v>0.13224</v>
      </c>
    </row>
    <row r="1217" spans="2:8">
      <c r="B1217" s="807" t="s">
        <v>363</v>
      </c>
      <c r="C1217" s="809">
        <v>2.793E-2</v>
      </c>
      <c r="D1217" s="809">
        <v>0.10537000000000001</v>
      </c>
      <c r="E1217" s="809">
        <v>0.29025000000000001</v>
      </c>
      <c r="F1217" s="809">
        <v>0.14743000000000001</v>
      </c>
      <c r="G1217" s="809">
        <v>1.5180000000000001E-2</v>
      </c>
      <c r="H1217" s="809">
        <v>0.13225000000000001</v>
      </c>
    </row>
    <row r="1218" spans="2:8">
      <c r="B1218" s="807" t="s">
        <v>364</v>
      </c>
      <c r="C1218" s="809">
        <v>2.699E-2</v>
      </c>
      <c r="D1218" s="809">
        <v>0.13081000000000001</v>
      </c>
      <c r="E1218" s="809">
        <v>0.29076000000000002</v>
      </c>
      <c r="F1218" s="809">
        <v>0.15670000000000001</v>
      </c>
      <c r="G1218" s="809">
        <v>1.619E-2</v>
      </c>
      <c r="H1218" s="809">
        <v>0.14051</v>
      </c>
    </row>
    <row r="1219" spans="2:8">
      <c r="B1219" s="807" t="s">
        <v>365</v>
      </c>
      <c r="C1219" s="809">
        <v>2.6169999999999999E-2</v>
      </c>
      <c r="D1219" s="809">
        <v>0.13164000000000001</v>
      </c>
      <c r="E1219" s="809">
        <v>0.29064000000000001</v>
      </c>
      <c r="F1219" s="809">
        <v>0.15507000000000001</v>
      </c>
      <c r="G1219" s="809">
        <v>1.375E-2</v>
      </c>
      <c r="H1219" s="809">
        <v>0.14132</v>
      </c>
    </row>
    <row r="1220" spans="2:8">
      <c r="B1220" s="807" t="s">
        <v>366</v>
      </c>
      <c r="C1220" s="809">
        <v>2.5190000000000001E-2</v>
      </c>
      <c r="D1220" s="809">
        <v>0.13313</v>
      </c>
      <c r="E1220" s="809">
        <v>0.29154000000000002</v>
      </c>
      <c r="F1220" s="809">
        <v>0.15334999999999999</v>
      </c>
      <c r="G1220" s="809">
        <v>1.3650000000000001E-2</v>
      </c>
      <c r="H1220" s="809">
        <v>0.13969999999999999</v>
      </c>
    </row>
    <row r="1221" spans="2:8">
      <c r="B1221" s="807" t="s">
        <v>367</v>
      </c>
      <c r="C1221" s="809">
        <v>2.4510000000000001E-2</v>
      </c>
      <c r="D1221" s="809">
        <v>0.13250999999999999</v>
      </c>
      <c r="E1221" s="809">
        <v>0.29136000000000001</v>
      </c>
      <c r="F1221" s="809">
        <v>0.15221000000000001</v>
      </c>
      <c r="G1221" s="809">
        <v>1.3599999999999999E-2</v>
      </c>
      <c r="H1221" s="809">
        <v>0.13861000000000001</v>
      </c>
    </row>
    <row r="1222" spans="2:8">
      <c r="B1222" s="807" t="s">
        <v>368</v>
      </c>
      <c r="C1222" s="809">
        <v>2.4510000000000001E-2</v>
      </c>
      <c r="D1222" s="809">
        <v>0.13186999999999999</v>
      </c>
      <c r="E1222" s="809">
        <v>0.29022999999999999</v>
      </c>
      <c r="F1222" s="809">
        <v>0.15231</v>
      </c>
      <c r="G1222" s="809">
        <v>1.26E-2</v>
      </c>
      <c r="H1222" s="809">
        <v>0.13971</v>
      </c>
    </row>
    <row r="1223" spans="2:8">
      <c r="B1223" s="807" t="s">
        <v>369</v>
      </c>
      <c r="C1223" s="809">
        <v>2.3429999999999999E-2</v>
      </c>
      <c r="D1223" s="809">
        <v>0.13980999999999999</v>
      </c>
      <c r="E1223" s="809">
        <v>0.2893</v>
      </c>
      <c r="F1223" s="809">
        <v>0.15275</v>
      </c>
      <c r="G1223" s="809">
        <v>1.37E-2</v>
      </c>
      <c r="H1223" s="809">
        <v>0.13905000000000001</v>
      </c>
    </row>
    <row r="1224" spans="2:8">
      <c r="B1224" s="807" t="s">
        <v>370</v>
      </c>
      <c r="C1224" s="809">
        <v>2.2849999999999999E-2</v>
      </c>
      <c r="D1224" s="809">
        <v>0.14069999999999999</v>
      </c>
      <c r="E1224" s="809">
        <v>0.28938999999999998</v>
      </c>
      <c r="F1224" s="809">
        <v>0.15209</v>
      </c>
      <c r="G1224" s="809">
        <v>1.3480000000000001E-2</v>
      </c>
      <c r="H1224" s="809">
        <v>0.13861000000000001</v>
      </c>
    </row>
    <row r="1225" spans="2:8">
      <c r="B1225" s="807" t="s">
        <v>371</v>
      </c>
      <c r="C1225" s="809">
        <v>2.2970000000000001E-2</v>
      </c>
      <c r="D1225" s="809">
        <v>0.14025000000000001</v>
      </c>
      <c r="E1225" s="809">
        <v>0.28919</v>
      </c>
      <c r="F1225" s="809">
        <v>0.15211</v>
      </c>
      <c r="G1225" s="809">
        <v>1.298E-2</v>
      </c>
      <c r="H1225" s="809">
        <v>0.13913</v>
      </c>
    </row>
    <row r="1226" spans="2:8">
      <c r="B1226" s="807" t="s">
        <v>372</v>
      </c>
      <c r="C1226" s="809">
        <v>2.3519999999999999E-2</v>
      </c>
      <c r="D1226" s="809">
        <v>0.13907</v>
      </c>
      <c r="E1226" s="809">
        <v>0.28888000000000003</v>
      </c>
      <c r="F1226" s="809">
        <v>0.15267</v>
      </c>
      <c r="G1226" s="809">
        <v>1.38E-2</v>
      </c>
      <c r="H1226" s="809">
        <v>0.13886999999999999</v>
      </c>
    </row>
    <row r="1227" spans="2:8">
      <c r="B1227" s="807" t="s">
        <v>373</v>
      </c>
      <c r="C1227" s="809">
        <v>2.3570000000000001E-2</v>
      </c>
      <c r="D1227" s="809">
        <v>0.13827</v>
      </c>
      <c r="E1227" s="809">
        <v>0.28822999999999999</v>
      </c>
      <c r="F1227" s="809">
        <v>0.15351999999999999</v>
      </c>
      <c r="G1227" s="809">
        <v>1.375E-2</v>
      </c>
      <c r="H1227" s="809">
        <v>0.13977000000000001</v>
      </c>
    </row>
    <row r="1228" spans="2:8">
      <c r="B1228" s="807" t="s">
        <v>374</v>
      </c>
      <c r="C1228" s="809">
        <v>2.3380000000000001E-2</v>
      </c>
      <c r="D1228" s="809">
        <v>0.13569999999999999</v>
      </c>
      <c r="E1228" s="809">
        <v>0.28836000000000001</v>
      </c>
      <c r="F1228" s="809">
        <v>0.15229999999999999</v>
      </c>
      <c r="G1228" s="809">
        <v>1.3270000000000001E-2</v>
      </c>
      <c r="H1228" s="809">
        <v>0.13902999999999999</v>
      </c>
    </row>
    <row r="1229" spans="2:8">
      <c r="B1229" s="807" t="s">
        <v>375</v>
      </c>
      <c r="C1229" s="809">
        <v>2.2579999999999999E-2</v>
      </c>
      <c r="D1229" s="809">
        <v>0.14074</v>
      </c>
      <c r="E1229" s="809">
        <v>0.28838999999999998</v>
      </c>
      <c r="F1229" s="809">
        <v>0.15340000000000001</v>
      </c>
      <c r="G1229" s="809">
        <v>1.4449999999999999E-2</v>
      </c>
      <c r="H1229" s="809">
        <v>0.13894999999999999</v>
      </c>
    </row>
    <row r="1230" spans="2:8">
      <c r="B1230" s="807" t="s">
        <v>376</v>
      </c>
      <c r="C1230" s="809">
        <v>2.232E-2</v>
      </c>
      <c r="D1230" s="809">
        <v>0.14088999999999999</v>
      </c>
      <c r="E1230" s="809">
        <v>0.28828999999999999</v>
      </c>
      <c r="F1230" s="809">
        <v>0.15243999999999999</v>
      </c>
      <c r="G1230" s="809">
        <v>1.405E-2</v>
      </c>
      <c r="H1230" s="809">
        <v>0.13839000000000001</v>
      </c>
    </row>
    <row r="1231" spans="2:8">
      <c r="B1231" s="807" t="s">
        <v>377</v>
      </c>
      <c r="C1231" s="809">
        <v>2.1999999999999999E-2</v>
      </c>
      <c r="D1231" s="809">
        <v>0.14002999999999999</v>
      </c>
      <c r="E1231" s="809">
        <v>0.28827999999999998</v>
      </c>
      <c r="F1231" s="809">
        <v>0.15178</v>
      </c>
      <c r="G1231" s="809">
        <v>1.44E-2</v>
      </c>
      <c r="H1231" s="809">
        <v>0.13738</v>
      </c>
    </row>
    <row r="1232" spans="2:8">
      <c r="B1232" s="807" t="s">
        <v>378</v>
      </c>
      <c r="C1232" s="809">
        <v>2.2280000000000001E-2</v>
      </c>
      <c r="D1232" s="809">
        <v>0.13999</v>
      </c>
      <c r="E1232" s="809">
        <v>0.28808</v>
      </c>
      <c r="F1232" s="809">
        <v>0.15256</v>
      </c>
      <c r="G1232" s="809">
        <v>1.4200000000000001E-2</v>
      </c>
      <c r="H1232" s="809">
        <v>0.13836000000000001</v>
      </c>
    </row>
    <row r="1233" spans="2:8">
      <c r="B1233" s="807" t="s">
        <v>379</v>
      </c>
      <c r="C1233" s="809">
        <v>2.1229999999999999E-2</v>
      </c>
      <c r="D1233" s="809">
        <v>0.14987</v>
      </c>
      <c r="E1233" s="809">
        <v>0.28604000000000002</v>
      </c>
      <c r="F1233" s="809">
        <v>0.15572</v>
      </c>
      <c r="G1233" s="809">
        <v>1.447E-2</v>
      </c>
      <c r="H1233" s="809">
        <v>0.14124999999999999</v>
      </c>
    </row>
    <row r="1234" spans="2:8">
      <c r="B1234" s="807" t="s">
        <v>380</v>
      </c>
      <c r="C1234" s="809">
        <v>2.0930000000000001E-2</v>
      </c>
      <c r="D1234" s="809">
        <v>0.14549000000000001</v>
      </c>
      <c r="E1234" s="809">
        <v>0.28625</v>
      </c>
      <c r="F1234" s="809">
        <v>0.15243999999999999</v>
      </c>
      <c r="G1234" s="809">
        <v>1.5299999999999999E-2</v>
      </c>
      <c r="H1234" s="809">
        <v>0.13714000000000001</v>
      </c>
    </row>
    <row r="1235" spans="2:8">
      <c r="B1235" s="807" t="s">
        <v>381</v>
      </c>
      <c r="C1235" s="809">
        <v>2.0809999999999999E-2</v>
      </c>
      <c r="D1235" s="809">
        <v>0.14487</v>
      </c>
      <c r="E1235" s="809">
        <v>0.28626000000000001</v>
      </c>
      <c r="F1235" s="809">
        <v>0.15167</v>
      </c>
      <c r="G1235" s="809">
        <v>1.555E-2</v>
      </c>
      <c r="H1235" s="809">
        <v>0.13611999999999999</v>
      </c>
    </row>
    <row r="1236" spans="2:8">
      <c r="B1236" s="807" t="s">
        <v>382</v>
      </c>
      <c r="C1236" s="809">
        <v>2.0809999999999999E-2</v>
      </c>
      <c r="D1236" s="809">
        <v>0.14638999999999999</v>
      </c>
      <c r="E1236" s="809">
        <v>0.28582000000000002</v>
      </c>
      <c r="F1236" s="809">
        <v>0.15236</v>
      </c>
      <c r="G1236" s="809">
        <v>1.555E-2</v>
      </c>
      <c r="H1236" s="809">
        <v>0.13680999999999999</v>
      </c>
    </row>
    <row r="1237" spans="2:8">
      <c r="B1237" s="807" t="s">
        <v>383</v>
      </c>
      <c r="C1237" s="809">
        <v>2.0490000000000001E-2</v>
      </c>
      <c r="D1237" s="809">
        <v>0.14382</v>
      </c>
      <c r="E1237" s="809">
        <v>0.28560000000000002</v>
      </c>
      <c r="F1237" s="809">
        <v>0.15057000000000001</v>
      </c>
      <c r="G1237" s="809">
        <v>1.6150000000000001E-2</v>
      </c>
      <c r="H1237" s="809">
        <v>0.13442000000000001</v>
      </c>
    </row>
    <row r="1238" spans="2:8">
      <c r="B1238" s="807" t="s">
        <v>384</v>
      </c>
      <c r="C1238" s="809">
        <v>2.0490000000000001E-2</v>
      </c>
      <c r="D1238" s="809">
        <v>0.14033000000000001</v>
      </c>
      <c r="E1238" s="809">
        <v>0.28466000000000002</v>
      </c>
      <c r="F1238" s="809">
        <v>0.14974000000000001</v>
      </c>
      <c r="G1238" s="809">
        <v>1.6570000000000001E-2</v>
      </c>
      <c r="H1238" s="809">
        <v>0.13317000000000001</v>
      </c>
    </row>
    <row r="1239" spans="2:8">
      <c r="B1239" s="807" t="s">
        <v>385</v>
      </c>
      <c r="C1239" s="809">
        <v>2.036E-2</v>
      </c>
      <c r="D1239" s="809">
        <v>0.14124</v>
      </c>
      <c r="E1239" s="809">
        <v>0.28559000000000001</v>
      </c>
      <c r="F1239" s="809">
        <v>0.14968000000000001</v>
      </c>
      <c r="G1239" s="809">
        <v>1.6049999999999998E-2</v>
      </c>
      <c r="H1239" s="809">
        <v>0.13363</v>
      </c>
    </row>
    <row r="1240" spans="2:8">
      <c r="B1240" s="807" t="s">
        <v>386</v>
      </c>
      <c r="C1240" s="809">
        <v>2.0250000000000001E-2</v>
      </c>
      <c r="D1240" s="809">
        <v>0.14161000000000001</v>
      </c>
      <c r="E1240" s="809">
        <v>0.28555000000000003</v>
      </c>
      <c r="F1240" s="809">
        <v>0.14957000000000001</v>
      </c>
      <c r="G1240" s="809">
        <v>1.6150000000000001E-2</v>
      </c>
      <c r="H1240" s="809">
        <v>0.13342000000000001</v>
      </c>
    </row>
    <row r="1241" spans="2:8">
      <c r="B1241" s="807" t="s">
        <v>387</v>
      </c>
      <c r="C1241" s="809">
        <v>2.0310000000000002E-2</v>
      </c>
      <c r="D1241" s="809">
        <v>0.14183000000000001</v>
      </c>
      <c r="E1241" s="809">
        <v>0.28572999999999998</v>
      </c>
      <c r="F1241" s="809">
        <v>0.15031</v>
      </c>
      <c r="G1241" s="809">
        <v>1.5970000000000002E-2</v>
      </c>
      <c r="H1241" s="809">
        <v>0.13433999999999999</v>
      </c>
    </row>
    <row r="1242" spans="2:8">
      <c r="B1242" s="807" t="s">
        <v>388</v>
      </c>
      <c r="C1242" s="809">
        <v>2.0500000000000001E-2</v>
      </c>
      <c r="D1242" s="809">
        <v>0.14207</v>
      </c>
      <c r="E1242" s="809">
        <v>0.28312999999999999</v>
      </c>
      <c r="F1242" s="809">
        <v>0.15226999999999999</v>
      </c>
      <c r="G1242" s="809">
        <v>1.6049999999999998E-2</v>
      </c>
      <c r="H1242" s="809">
        <v>0.13622000000000001</v>
      </c>
    </row>
    <row r="1243" spans="2:8">
      <c r="B1243" s="807" t="s">
        <v>389</v>
      </c>
      <c r="C1243" s="809">
        <v>2.0029999999999999E-2</v>
      </c>
      <c r="D1243" s="809">
        <v>0.14373</v>
      </c>
      <c r="E1243" s="809">
        <v>0.28108</v>
      </c>
      <c r="F1243" s="809">
        <v>0.15326000000000001</v>
      </c>
      <c r="G1243" s="809">
        <v>1.602E-2</v>
      </c>
      <c r="H1243" s="809">
        <v>0.13724</v>
      </c>
    </row>
    <row r="1244" spans="2:8">
      <c r="B1244" s="807" t="s">
        <v>390</v>
      </c>
      <c r="C1244" s="809">
        <v>1.9789999999999999E-2</v>
      </c>
      <c r="D1244" s="809">
        <v>0.13483000000000001</v>
      </c>
      <c r="E1244" s="809">
        <v>0.28010000000000002</v>
      </c>
      <c r="F1244" s="809">
        <v>0.14710000000000001</v>
      </c>
      <c r="G1244" s="809">
        <v>1.6150000000000001E-2</v>
      </c>
      <c r="H1244" s="809">
        <v>0.13095000000000001</v>
      </c>
    </row>
    <row r="1245" spans="2:8">
      <c r="B1245" s="807" t="s">
        <v>391</v>
      </c>
      <c r="C1245" s="809">
        <v>2.0320000000000001E-2</v>
      </c>
      <c r="D1245" s="809">
        <v>0.13031999999999999</v>
      </c>
      <c r="E1245" s="809">
        <v>0.28027000000000002</v>
      </c>
      <c r="F1245" s="809">
        <v>0.14463000000000001</v>
      </c>
      <c r="G1245" s="809">
        <v>1.602E-2</v>
      </c>
      <c r="H1245" s="809">
        <v>0.12861</v>
      </c>
    </row>
    <row r="1246" spans="2:8">
      <c r="B1246" s="807" t="s">
        <v>392</v>
      </c>
      <c r="C1246" s="809">
        <v>2.0389999999999998E-2</v>
      </c>
      <c r="D1246" s="809">
        <v>0.13067000000000001</v>
      </c>
      <c r="E1246" s="809">
        <v>0.27956999999999999</v>
      </c>
      <c r="F1246" s="809">
        <v>0.14155000000000001</v>
      </c>
      <c r="G1246" s="809">
        <v>1.6320000000000001E-2</v>
      </c>
      <c r="H1246" s="809">
        <v>0.12523000000000001</v>
      </c>
    </row>
    <row r="1247" spans="2:8">
      <c r="B1247" s="807" t="s">
        <v>393</v>
      </c>
      <c r="C1247" s="809">
        <v>1.9359999999999999E-2</v>
      </c>
      <c r="D1247" s="809">
        <v>0.11412</v>
      </c>
      <c r="E1247" s="809">
        <v>0.28039999999999998</v>
      </c>
      <c r="F1247" s="809">
        <v>0.13406000000000001</v>
      </c>
      <c r="G1247" s="809">
        <v>1.555E-2</v>
      </c>
      <c r="H1247" s="809">
        <v>0.11851</v>
      </c>
    </row>
    <row r="1248" spans="2:8">
      <c r="B1248" s="807" t="s">
        <v>394</v>
      </c>
      <c r="C1248" s="809">
        <v>2.2360000000000001E-2</v>
      </c>
      <c r="D1248" s="809">
        <v>0.10198</v>
      </c>
      <c r="E1248" s="809">
        <v>0.27576000000000001</v>
      </c>
      <c r="F1248" s="809">
        <v>0.12889</v>
      </c>
      <c r="G1248" s="809">
        <v>1.562E-2</v>
      </c>
      <c r="H1248" s="809">
        <v>0.11327</v>
      </c>
    </row>
    <row r="1249" spans="2:8">
      <c r="B1249" s="807" t="s">
        <v>395</v>
      </c>
      <c r="C1249" s="809">
        <v>2.2349999999999998E-2</v>
      </c>
      <c r="D1249" s="809">
        <v>0.10852000000000001</v>
      </c>
      <c r="E1249" s="809">
        <v>0.27606999999999998</v>
      </c>
      <c r="F1249" s="809">
        <v>0.13189999999999999</v>
      </c>
      <c r="G1249" s="809">
        <v>1.5570000000000001E-2</v>
      </c>
      <c r="H1249" s="809">
        <v>0.11633</v>
      </c>
    </row>
    <row r="1250" spans="2:8">
      <c r="B1250" s="807" t="s">
        <v>396</v>
      </c>
      <c r="C1250" s="809">
        <v>2.2040000000000001E-2</v>
      </c>
      <c r="D1250" s="809">
        <v>0.11355</v>
      </c>
      <c r="E1250" s="809">
        <v>0.27755000000000002</v>
      </c>
      <c r="F1250" s="809">
        <v>0.13289999999999999</v>
      </c>
      <c r="G1250" s="809">
        <v>1.575E-2</v>
      </c>
      <c r="H1250" s="809">
        <v>0.11715</v>
      </c>
    </row>
    <row r="1251" spans="2:8">
      <c r="B1251" s="807" t="s">
        <v>397</v>
      </c>
      <c r="C1251" s="809">
        <v>2.2200000000000001E-2</v>
      </c>
      <c r="D1251" s="809">
        <v>0.11027000000000001</v>
      </c>
      <c r="E1251" s="809">
        <v>0.27750999999999998</v>
      </c>
      <c r="F1251" s="809">
        <v>0.13102</v>
      </c>
      <c r="G1251" s="809">
        <v>1.601E-2</v>
      </c>
      <c r="H1251" s="809">
        <v>0.11501</v>
      </c>
    </row>
    <row r="1252" spans="2:8">
      <c r="B1252" s="807" t="s">
        <v>398</v>
      </c>
      <c r="C1252" s="809">
        <v>2.171E-2</v>
      </c>
      <c r="D1252" s="809">
        <v>0.10355</v>
      </c>
      <c r="E1252" s="809">
        <v>0.27843000000000001</v>
      </c>
      <c r="F1252" s="809">
        <v>0.12684999999999999</v>
      </c>
      <c r="G1252" s="809">
        <v>1.7000000000000001E-2</v>
      </c>
      <c r="H1252" s="809">
        <v>0.10985</v>
      </c>
    </row>
    <row r="1253" spans="2:8">
      <c r="B1253" s="807" t="s">
        <v>399</v>
      </c>
      <c r="C1253" s="809">
        <v>2.146E-2</v>
      </c>
      <c r="D1253" s="809">
        <v>9.8949999999999996E-2</v>
      </c>
      <c r="E1253" s="809">
        <v>0.27833000000000002</v>
      </c>
      <c r="F1253" s="809">
        <v>0.12458</v>
      </c>
      <c r="G1253" s="809">
        <v>1.7299999999999999E-2</v>
      </c>
      <c r="H1253" s="809">
        <v>0.10728</v>
      </c>
    </row>
    <row r="1254" spans="2:8">
      <c r="B1254" s="807" t="s">
        <v>400</v>
      </c>
      <c r="C1254" s="809">
        <v>2.164E-2</v>
      </c>
      <c r="D1254" s="809">
        <v>9.8290000000000002E-2</v>
      </c>
      <c r="E1254" s="809">
        <v>0.27871000000000001</v>
      </c>
      <c r="F1254" s="809">
        <v>0.1246</v>
      </c>
      <c r="G1254" s="809">
        <v>1.6920000000000001E-2</v>
      </c>
      <c r="H1254" s="809">
        <v>0.10768</v>
      </c>
    </row>
    <row r="1255" spans="2:8">
      <c r="B1255" s="807" t="s">
        <v>401</v>
      </c>
      <c r="C1255" s="809">
        <v>2.1340000000000001E-2</v>
      </c>
      <c r="D1255" s="809">
        <v>9.5519999999999994E-2</v>
      </c>
      <c r="E1255" s="809">
        <v>0.27900000000000003</v>
      </c>
      <c r="F1255" s="809">
        <v>0.12255000000000001</v>
      </c>
      <c r="G1255" s="809">
        <v>1.7559999999999999E-2</v>
      </c>
      <c r="H1255" s="809">
        <v>0.10499</v>
      </c>
    </row>
    <row r="1256" spans="2:8">
      <c r="B1256" s="807" t="s">
        <v>402</v>
      </c>
      <c r="C1256" s="809">
        <v>2.1479999999999999E-2</v>
      </c>
      <c r="D1256" s="809">
        <v>9.2730000000000007E-2</v>
      </c>
      <c r="E1256" s="809">
        <v>0.27994999999999998</v>
      </c>
      <c r="F1256" s="809">
        <v>0.12125</v>
      </c>
      <c r="G1256" s="809">
        <v>1.7399999999999999E-2</v>
      </c>
      <c r="H1256" s="809">
        <v>0.10385</v>
      </c>
    </row>
    <row r="1257" spans="2:8">
      <c r="B1257" s="807" t="s">
        <v>403</v>
      </c>
      <c r="C1257" s="809">
        <v>2.1499999999999998E-2</v>
      </c>
      <c r="D1257" s="809">
        <v>9.2230000000000006E-2</v>
      </c>
      <c r="E1257" s="809">
        <v>0.28151999999999999</v>
      </c>
      <c r="F1257" s="809">
        <v>0.12099</v>
      </c>
      <c r="G1257" s="809">
        <v>1.7049999999999999E-2</v>
      </c>
      <c r="H1257" s="809">
        <v>0.10394</v>
      </c>
    </row>
    <row r="1258" spans="2:8">
      <c r="B1258" s="807" t="s">
        <v>404</v>
      </c>
      <c r="C1258" s="809">
        <v>2.1680000000000001E-2</v>
      </c>
      <c r="D1258" s="809">
        <v>9.2730000000000007E-2</v>
      </c>
      <c r="E1258" s="809">
        <v>0.28172000000000003</v>
      </c>
      <c r="F1258" s="809">
        <v>0.12129</v>
      </c>
      <c r="G1258" s="809">
        <v>1.6959999999999999E-2</v>
      </c>
      <c r="H1258" s="809">
        <v>0.10433000000000001</v>
      </c>
    </row>
    <row r="1259" spans="2:8">
      <c r="B1259" s="807" t="s">
        <v>405</v>
      </c>
      <c r="C1259" s="809">
        <v>2.1579999999999998E-2</v>
      </c>
      <c r="D1259" s="809">
        <v>9.1249999999999998E-2</v>
      </c>
      <c r="E1259" s="809">
        <v>0.28142</v>
      </c>
      <c r="F1259" s="809">
        <v>0.12068</v>
      </c>
      <c r="G1259" s="809">
        <v>1.7149999999999999E-2</v>
      </c>
      <c r="H1259" s="809">
        <v>0.10353</v>
      </c>
    </row>
    <row r="1260" spans="2:8">
      <c r="B1260" s="807" t="s">
        <v>406</v>
      </c>
      <c r="C1260" s="809">
        <v>2.1700000000000001E-2</v>
      </c>
      <c r="D1260" s="809">
        <v>9.5750000000000002E-2</v>
      </c>
      <c r="E1260" s="809">
        <v>0.28177000000000002</v>
      </c>
      <c r="F1260" s="809">
        <v>0.12145</v>
      </c>
      <c r="G1260" s="809">
        <v>1.7319999999999999E-2</v>
      </c>
      <c r="H1260" s="809">
        <v>0.10413</v>
      </c>
    </row>
    <row r="1261" spans="2:8">
      <c r="B1261" s="807" t="s">
        <v>407</v>
      </c>
      <c r="C1261" s="809">
        <v>2.1909999999999999E-2</v>
      </c>
      <c r="D1261" s="809">
        <v>8.8900000000000007E-2</v>
      </c>
      <c r="E1261" s="809">
        <v>0.28192</v>
      </c>
      <c r="F1261" s="809">
        <v>0.12163</v>
      </c>
      <c r="G1261" s="809">
        <v>1.7090000000000001E-2</v>
      </c>
      <c r="H1261" s="809">
        <v>0.10453999999999999</v>
      </c>
    </row>
    <row r="1262" spans="2:8">
      <c r="B1262" s="807" t="s">
        <v>408</v>
      </c>
      <c r="C1262" s="809">
        <v>2.2110000000000001E-2</v>
      </c>
      <c r="D1262" s="809">
        <v>8.9550000000000005E-2</v>
      </c>
      <c r="E1262" s="809">
        <v>0.28167999999999999</v>
      </c>
      <c r="F1262" s="809">
        <v>0.12268999999999999</v>
      </c>
      <c r="G1262" s="809">
        <v>1.685E-2</v>
      </c>
      <c r="H1262" s="809">
        <v>0.10584</v>
      </c>
    </row>
    <row r="1263" spans="2:8">
      <c r="B1263" s="807" t="s">
        <v>409</v>
      </c>
      <c r="C1263" s="809">
        <v>2.2460000000000001E-2</v>
      </c>
      <c r="D1263" s="809">
        <v>9.5439999999999997E-2</v>
      </c>
      <c r="E1263" s="809">
        <v>0.28227000000000002</v>
      </c>
      <c r="F1263" s="809">
        <v>0.12514</v>
      </c>
      <c r="G1263" s="809">
        <v>1.635E-2</v>
      </c>
      <c r="H1263" s="809">
        <v>0.10879</v>
      </c>
    </row>
    <row r="1264" spans="2:8">
      <c r="B1264" s="807" t="s">
        <v>410</v>
      </c>
      <c r="C1264" s="809">
        <v>2.2259999999999999E-2</v>
      </c>
      <c r="D1264" s="809">
        <v>9.4659999999999994E-2</v>
      </c>
      <c r="E1264" s="809">
        <v>0.28193000000000001</v>
      </c>
      <c r="F1264" s="809">
        <v>0.12411</v>
      </c>
      <c r="G1264" s="809">
        <v>1.6330000000000001E-2</v>
      </c>
      <c r="H1264" s="809">
        <v>0.10778</v>
      </c>
    </row>
    <row r="1265" spans="2:8">
      <c r="B1265" s="807" t="s">
        <v>411</v>
      </c>
      <c r="C1265" s="809">
        <v>2.2440000000000002E-2</v>
      </c>
      <c r="D1265" s="809">
        <v>0.10534</v>
      </c>
      <c r="E1265" s="809">
        <v>0.28199000000000002</v>
      </c>
      <c r="F1265" s="809">
        <v>0.12903999999999999</v>
      </c>
      <c r="G1265" s="809">
        <v>1.5570000000000001E-2</v>
      </c>
      <c r="H1265" s="809">
        <v>0.11347</v>
      </c>
    </row>
    <row r="1266" spans="2:8">
      <c r="B1266" s="807" t="s">
        <v>412</v>
      </c>
      <c r="C1266" s="809">
        <v>2.2370000000000001E-2</v>
      </c>
      <c r="D1266" s="809">
        <v>9.6449999999999994E-2</v>
      </c>
      <c r="E1266" s="809">
        <v>0.28344000000000003</v>
      </c>
      <c r="F1266" s="809">
        <v>0.12456</v>
      </c>
      <c r="G1266" s="809">
        <v>1.5599999999999999E-2</v>
      </c>
      <c r="H1266" s="809">
        <v>0.10896</v>
      </c>
    </row>
    <row r="1267" spans="2:8">
      <c r="B1267" s="807" t="s">
        <v>413</v>
      </c>
      <c r="C1267" s="809">
        <v>2.24E-2</v>
      </c>
      <c r="D1267" s="809">
        <v>0.10222000000000001</v>
      </c>
      <c r="E1267" s="809">
        <v>0.28486</v>
      </c>
      <c r="F1267" s="809">
        <v>0.12617</v>
      </c>
      <c r="G1267" s="809">
        <v>1.6250000000000001E-2</v>
      </c>
      <c r="H1267" s="809">
        <v>0.10992</v>
      </c>
    </row>
    <row r="1268" spans="2:8">
      <c r="B1268" s="807" t="s">
        <v>414</v>
      </c>
      <c r="C1268" s="809">
        <v>2.2120000000000001E-2</v>
      </c>
      <c r="D1268" s="809">
        <v>0.10901</v>
      </c>
      <c r="E1268" s="809">
        <v>0.32675999999999999</v>
      </c>
      <c r="F1268" s="809">
        <v>0.11977</v>
      </c>
      <c r="G1268" s="809">
        <v>1.6719999999999999E-2</v>
      </c>
      <c r="H1268" s="809">
        <v>0.10305</v>
      </c>
    </row>
    <row r="1269" spans="2:8">
      <c r="B1269" s="807" t="s">
        <v>415</v>
      </c>
      <c r="C1269" s="809">
        <v>2.1999999999999999E-2</v>
      </c>
      <c r="D1269" s="809">
        <v>0.10616</v>
      </c>
      <c r="E1269" s="809">
        <v>0.32723999999999998</v>
      </c>
      <c r="F1269" s="809">
        <v>0.11855</v>
      </c>
      <c r="G1269" s="809">
        <v>1.6820000000000002E-2</v>
      </c>
      <c r="H1269" s="809">
        <v>0.10173</v>
      </c>
    </row>
    <row r="1270" spans="2:8">
      <c r="B1270" s="807" t="s">
        <v>416</v>
      </c>
      <c r="C1270" s="809">
        <v>2.214E-2</v>
      </c>
      <c r="D1270" s="809">
        <v>0.10546999999999999</v>
      </c>
      <c r="E1270" s="809">
        <v>0.32721</v>
      </c>
      <c r="F1270" s="809">
        <v>0.11839</v>
      </c>
      <c r="G1270" s="809">
        <v>1.6389999999999998E-2</v>
      </c>
      <c r="H1270" s="809">
        <v>0.10199999999999999</v>
      </c>
    </row>
    <row r="1271" spans="2:8">
      <c r="B1271" s="807" t="s">
        <v>417</v>
      </c>
      <c r="C1271" s="809">
        <v>2.223E-2</v>
      </c>
      <c r="D1271" s="809">
        <v>0.10605000000000001</v>
      </c>
      <c r="E1271" s="809">
        <v>0.32722000000000001</v>
      </c>
      <c r="F1271" s="809">
        <v>0.11862</v>
      </c>
      <c r="G1271" s="809">
        <v>1.6320000000000001E-2</v>
      </c>
      <c r="H1271" s="809">
        <v>0.1023</v>
      </c>
    </row>
    <row r="1272" spans="2:8">
      <c r="B1272" s="807" t="s">
        <v>418</v>
      </c>
      <c r="C1272" s="809">
        <v>2.2079999999999999E-2</v>
      </c>
      <c r="D1272" s="809">
        <v>0.10693999999999999</v>
      </c>
      <c r="E1272" s="809">
        <v>0.32730999999999999</v>
      </c>
      <c r="F1272" s="809">
        <v>0.11859</v>
      </c>
      <c r="G1272" s="809">
        <v>1.6420000000000001E-2</v>
      </c>
      <c r="H1272" s="809">
        <v>0.10217</v>
      </c>
    </row>
    <row r="1273" spans="2:8">
      <c r="B1273" s="807" t="s">
        <v>419</v>
      </c>
      <c r="C1273" s="809">
        <v>2.2040000000000001E-2</v>
      </c>
      <c r="D1273" s="809">
        <v>0.10653</v>
      </c>
      <c r="E1273" s="809">
        <v>0.32677</v>
      </c>
      <c r="F1273" s="809">
        <v>0.11856</v>
      </c>
      <c r="G1273" s="809">
        <v>1.6650000000000002E-2</v>
      </c>
      <c r="H1273" s="809">
        <v>0.10191</v>
      </c>
    </row>
    <row r="1274" spans="2:8">
      <c r="B1274" s="807" t="s">
        <v>420</v>
      </c>
      <c r="C1274" s="809">
        <v>2.2120000000000001E-2</v>
      </c>
      <c r="D1274" s="809">
        <v>0.10657</v>
      </c>
      <c r="E1274" s="809">
        <v>0.32704</v>
      </c>
      <c r="F1274" s="809">
        <v>0.11876</v>
      </c>
      <c r="G1274" s="809">
        <v>1.6549999999999999E-2</v>
      </c>
      <c r="H1274" s="809">
        <v>0.10221</v>
      </c>
    </row>
    <row r="1275" spans="2:8">
      <c r="B1275" s="807" t="s">
        <v>421</v>
      </c>
      <c r="C1275" s="809">
        <v>2.213E-2</v>
      </c>
      <c r="D1275" s="809">
        <v>0.10742</v>
      </c>
      <c r="E1275" s="809">
        <v>0.32657999999999998</v>
      </c>
      <c r="F1275" s="809">
        <v>0.11913</v>
      </c>
      <c r="G1275" s="809">
        <v>1.61E-2</v>
      </c>
      <c r="H1275" s="809">
        <v>0.10303</v>
      </c>
    </row>
    <row r="1276" spans="2:8">
      <c r="B1276" s="807" t="s">
        <v>422</v>
      </c>
      <c r="C1276" s="809">
        <v>2.2120000000000001E-2</v>
      </c>
      <c r="D1276" s="809">
        <v>0.10706</v>
      </c>
      <c r="E1276" s="809">
        <v>0.32707999999999998</v>
      </c>
      <c r="F1276" s="809">
        <v>0.11917</v>
      </c>
      <c r="G1276" s="809">
        <v>1.6E-2</v>
      </c>
      <c r="H1276" s="809">
        <v>0.10317</v>
      </c>
    </row>
    <row r="1277" spans="2:8">
      <c r="B1277" s="807" t="s">
        <v>423</v>
      </c>
      <c r="C1277" s="809">
        <v>2.2440000000000002E-2</v>
      </c>
      <c r="D1277" s="809">
        <v>0.10892</v>
      </c>
      <c r="E1277" s="809">
        <v>0.32734000000000002</v>
      </c>
      <c r="F1277" s="809">
        <v>0.12019000000000001</v>
      </c>
      <c r="G1277" s="809">
        <v>1.602E-2</v>
      </c>
      <c r="H1277" s="809">
        <v>0.10417</v>
      </c>
    </row>
    <row r="1278" spans="2:8">
      <c r="B1278" s="807" t="s">
        <v>424</v>
      </c>
      <c r="C1278" s="809">
        <v>2.239E-2</v>
      </c>
      <c r="D1278" s="809">
        <v>0.10886999999999999</v>
      </c>
      <c r="E1278" s="809">
        <v>0.32740999999999998</v>
      </c>
      <c r="F1278" s="809">
        <v>0.12027</v>
      </c>
      <c r="G1278" s="809">
        <v>1.652E-2</v>
      </c>
      <c r="H1278" s="809">
        <v>0.10375</v>
      </c>
    </row>
    <row r="1279" spans="2:8">
      <c r="B1279" s="807" t="s">
        <v>425</v>
      </c>
      <c r="C1279" s="809">
        <v>2.2749999999999999E-2</v>
      </c>
      <c r="D1279" s="809">
        <v>0.11015999999999999</v>
      </c>
      <c r="E1279" s="809">
        <v>0.32739000000000001</v>
      </c>
      <c r="F1279" s="809">
        <v>0.12131</v>
      </c>
      <c r="G1279" s="809">
        <v>1.6150000000000001E-2</v>
      </c>
      <c r="H1279" s="809">
        <v>0.10516</v>
      </c>
    </row>
    <row r="1280" spans="2:8">
      <c r="B1280" s="807" t="s">
        <v>426</v>
      </c>
      <c r="C1280" s="809">
        <v>2.3120000000000002E-2</v>
      </c>
      <c r="D1280" s="809">
        <v>0.11088000000000001</v>
      </c>
      <c r="E1280" s="809">
        <v>0.32723999999999998</v>
      </c>
      <c r="F1280" s="809">
        <v>0.12214</v>
      </c>
      <c r="G1280" s="809">
        <v>1.6199999999999999E-2</v>
      </c>
      <c r="H1280" s="809">
        <v>0.10594000000000001</v>
      </c>
    </row>
    <row r="1281" spans="2:8">
      <c r="B1281" s="807" t="s">
        <v>427</v>
      </c>
      <c r="C1281" s="809">
        <v>2.3199999999999998E-2</v>
      </c>
      <c r="D1281" s="809">
        <v>0.11039</v>
      </c>
      <c r="E1281" s="809">
        <v>0.32690000000000002</v>
      </c>
      <c r="F1281" s="809">
        <v>0.12193</v>
      </c>
      <c r="G1281" s="809">
        <v>1.619E-2</v>
      </c>
      <c r="H1281" s="809">
        <v>0.10574</v>
      </c>
    </row>
    <row r="1282" spans="2:8">
      <c r="B1282" s="807" t="s">
        <v>428</v>
      </c>
      <c r="C1282" s="809">
        <v>2.333E-2</v>
      </c>
      <c r="D1282" s="809">
        <v>0.11097</v>
      </c>
      <c r="E1282" s="809">
        <v>0.32488</v>
      </c>
      <c r="F1282" s="809">
        <v>0.12207</v>
      </c>
      <c r="G1282" s="809">
        <v>1.6570000000000001E-2</v>
      </c>
      <c r="H1282" s="809">
        <v>0.1055</v>
      </c>
    </row>
    <row r="1283" spans="2:8">
      <c r="B1283" s="807" t="s">
        <v>429</v>
      </c>
      <c r="C1283" s="809">
        <v>2.341E-2</v>
      </c>
      <c r="D1283" s="809">
        <v>0.11187999999999999</v>
      </c>
      <c r="E1283" s="809">
        <v>0.32483000000000001</v>
      </c>
      <c r="F1283" s="809">
        <v>0.122</v>
      </c>
      <c r="G1283" s="809">
        <v>1.685E-2</v>
      </c>
      <c r="H1283" s="809">
        <v>0.10514999999999999</v>
      </c>
    </row>
    <row r="1284" spans="2:8">
      <c r="B1284" s="807" t="s">
        <v>430</v>
      </c>
      <c r="C1284" s="809">
        <v>2.367E-2</v>
      </c>
      <c r="D1284" s="809">
        <v>0.1101</v>
      </c>
      <c r="E1284" s="809">
        <v>0.32506000000000002</v>
      </c>
      <c r="F1284" s="809">
        <v>0.12173</v>
      </c>
      <c r="G1284" s="809">
        <v>1.6549999999999999E-2</v>
      </c>
      <c r="H1284" s="809">
        <v>0.10518</v>
      </c>
    </row>
    <row r="1285" spans="2:8">
      <c r="B1285" s="807" t="s">
        <v>431</v>
      </c>
      <c r="C1285" s="809">
        <v>2.3570000000000001E-2</v>
      </c>
      <c r="D1285" s="809">
        <v>0.11079</v>
      </c>
      <c r="E1285" s="809">
        <v>0.32508999999999999</v>
      </c>
      <c r="F1285" s="809">
        <v>0.12138</v>
      </c>
      <c r="G1285" s="809">
        <v>1.652E-2</v>
      </c>
      <c r="H1285" s="809">
        <v>0.10485999999999999</v>
      </c>
    </row>
    <row r="1286" spans="2:8">
      <c r="B1286" s="807" t="s">
        <v>432</v>
      </c>
      <c r="C1286" s="809">
        <v>2.3429999999999999E-2</v>
      </c>
      <c r="D1286" s="809">
        <v>0.1079</v>
      </c>
      <c r="E1286" s="809">
        <v>0.32512999999999997</v>
      </c>
      <c r="F1286" s="809">
        <v>0.11987</v>
      </c>
      <c r="G1286" s="809">
        <v>1.737E-2</v>
      </c>
      <c r="H1286" s="809">
        <v>0.10249999999999999</v>
      </c>
    </row>
    <row r="1287" spans="2:8">
      <c r="B1287" s="807" t="s">
        <v>433</v>
      </c>
      <c r="C1287" s="809">
        <v>2.334E-2</v>
      </c>
      <c r="D1287" s="809">
        <v>0.10767</v>
      </c>
      <c r="E1287" s="809">
        <v>0.32532</v>
      </c>
      <c r="F1287" s="809">
        <v>0.11962</v>
      </c>
      <c r="G1287" s="809">
        <v>1.7000000000000001E-2</v>
      </c>
      <c r="H1287" s="809">
        <v>0.10262</v>
      </c>
    </row>
    <row r="1288" spans="2:8">
      <c r="B1288" s="807" t="s">
        <v>434</v>
      </c>
      <c r="C1288" s="809">
        <v>2.3529999999999999E-2</v>
      </c>
      <c r="D1288" s="809">
        <v>0.1065</v>
      </c>
      <c r="E1288" s="809">
        <v>0.32534000000000002</v>
      </c>
      <c r="F1288" s="809">
        <v>0.1193</v>
      </c>
      <c r="G1288" s="809">
        <v>1.635E-2</v>
      </c>
      <c r="H1288" s="809">
        <v>0.10295</v>
      </c>
    </row>
    <row r="1289" spans="2:8">
      <c r="B1289" s="807" t="s">
        <v>435</v>
      </c>
      <c r="C1289" s="809">
        <v>2.317E-2</v>
      </c>
      <c r="D1289" s="809">
        <v>0.10673000000000001</v>
      </c>
      <c r="E1289" s="809">
        <v>0.32528000000000001</v>
      </c>
      <c r="F1289" s="809">
        <v>0.11863</v>
      </c>
      <c r="G1289" s="809">
        <v>1.6650000000000002E-2</v>
      </c>
      <c r="H1289" s="809">
        <v>0.10198</v>
      </c>
    </row>
    <row r="1290" spans="2:8">
      <c r="B1290" s="807" t="s">
        <v>436</v>
      </c>
      <c r="C1290" s="809">
        <v>2.3060000000000001E-2</v>
      </c>
      <c r="D1290" s="809">
        <v>0.1065</v>
      </c>
      <c r="E1290" s="809">
        <v>0.32539000000000001</v>
      </c>
      <c r="F1290" s="809">
        <v>0.11827</v>
      </c>
      <c r="G1290" s="809">
        <v>1.6650000000000002E-2</v>
      </c>
      <c r="H1290" s="809">
        <v>0.10162</v>
      </c>
    </row>
    <row r="1291" spans="2:8">
      <c r="B1291" s="807" t="s">
        <v>437</v>
      </c>
      <c r="C1291" s="809">
        <v>2.3140000000000001E-2</v>
      </c>
      <c r="D1291" s="809">
        <v>0.10525</v>
      </c>
      <c r="E1291" s="809">
        <v>0.32544000000000001</v>
      </c>
      <c r="F1291" s="809">
        <v>0.11778</v>
      </c>
      <c r="G1291" s="809">
        <v>1.7000000000000001E-2</v>
      </c>
      <c r="H1291" s="809">
        <v>0.10077999999999999</v>
      </c>
    </row>
    <row r="1292" spans="2:8">
      <c r="B1292" s="807" t="s">
        <v>438</v>
      </c>
      <c r="C1292" s="809">
        <v>2.3089999999999999E-2</v>
      </c>
      <c r="D1292" s="809">
        <v>0.10516</v>
      </c>
      <c r="E1292" s="809">
        <v>0.32545000000000002</v>
      </c>
      <c r="F1292" s="809">
        <v>0.11781</v>
      </c>
      <c r="G1292" s="809">
        <v>1.7250000000000001E-2</v>
      </c>
      <c r="H1292" s="809">
        <v>0.10056</v>
      </c>
    </row>
    <row r="1293" spans="2:8">
      <c r="B1293" s="807" t="s">
        <v>439</v>
      </c>
      <c r="C1293" s="809">
        <v>2.3349999999999999E-2</v>
      </c>
      <c r="D1293" s="809">
        <v>0.10001</v>
      </c>
      <c r="E1293" s="809">
        <v>0.32606000000000002</v>
      </c>
      <c r="F1293" s="809">
        <v>0.11771</v>
      </c>
      <c r="G1293" s="809">
        <v>1.6979999999999999E-2</v>
      </c>
      <c r="H1293" s="809">
        <v>0.10073</v>
      </c>
    </row>
    <row r="1294" spans="2:8">
      <c r="B1294" s="807" t="s">
        <v>440</v>
      </c>
      <c r="C1294" s="809">
        <v>2.3449999999999999E-2</v>
      </c>
      <c r="D1294" s="809">
        <v>0.10253</v>
      </c>
      <c r="E1294" s="809">
        <v>0.32604</v>
      </c>
      <c r="F1294" s="809">
        <v>0.11681999999999999</v>
      </c>
      <c r="G1294" s="809">
        <v>1.6799999999999999E-2</v>
      </c>
      <c r="H1294" s="809">
        <v>0.10002</v>
      </c>
    </row>
    <row r="1295" spans="2:8">
      <c r="B1295" s="807" t="s">
        <v>441</v>
      </c>
      <c r="C1295" s="809">
        <v>2.316E-2</v>
      </c>
      <c r="D1295" s="809">
        <v>0.1002</v>
      </c>
      <c r="E1295" s="809">
        <v>0.32622000000000001</v>
      </c>
      <c r="F1295" s="809">
        <v>0.11551</v>
      </c>
      <c r="G1295" s="809">
        <v>1.6660000000000001E-2</v>
      </c>
      <c r="H1295" s="809">
        <v>9.8849999999999993E-2</v>
      </c>
    </row>
    <row r="1296" spans="2:8">
      <c r="B1296" s="807" t="s">
        <v>442</v>
      </c>
      <c r="C1296" s="809">
        <v>2.2849999999999999E-2</v>
      </c>
      <c r="D1296" s="809">
        <v>9.9320000000000006E-2</v>
      </c>
      <c r="E1296" s="809">
        <v>0.32617000000000002</v>
      </c>
      <c r="F1296" s="809">
        <v>0.11511</v>
      </c>
      <c r="G1296" s="809">
        <v>1.7250000000000001E-2</v>
      </c>
      <c r="H1296" s="809">
        <v>9.7860000000000003E-2</v>
      </c>
    </row>
    <row r="1297" spans="2:8">
      <c r="B1297" s="807" t="s">
        <v>443</v>
      </c>
      <c r="C1297" s="809">
        <v>2.2759999999999999E-2</v>
      </c>
      <c r="D1297" s="809">
        <v>0.10414</v>
      </c>
      <c r="E1297" s="809">
        <v>0.32669999999999999</v>
      </c>
      <c r="F1297" s="809">
        <v>0.11632000000000001</v>
      </c>
      <c r="G1297" s="809">
        <v>1.78E-2</v>
      </c>
      <c r="H1297" s="809">
        <v>9.8519999999999996E-2</v>
      </c>
    </row>
    <row r="1298" spans="2:8">
      <c r="B1298" s="807" t="s">
        <v>444</v>
      </c>
      <c r="C1298" s="809">
        <v>2.2700000000000001E-2</v>
      </c>
      <c r="D1298" s="809">
        <v>0.10221</v>
      </c>
      <c r="E1298" s="809">
        <v>0.32669999999999999</v>
      </c>
      <c r="F1298" s="809">
        <v>0.11538</v>
      </c>
      <c r="G1298" s="809">
        <v>1.7950000000000001E-2</v>
      </c>
      <c r="H1298" s="809">
        <v>9.7430000000000003E-2</v>
      </c>
    </row>
    <row r="1299" spans="2:8">
      <c r="B1299" s="807" t="s">
        <v>445</v>
      </c>
      <c r="C1299" s="809">
        <v>2.2950000000000002E-2</v>
      </c>
      <c r="D1299" s="809">
        <v>0.10185</v>
      </c>
      <c r="E1299" s="809">
        <v>0.32634000000000002</v>
      </c>
      <c r="F1299" s="809">
        <v>0.11561</v>
      </c>
      <c r="G1299" s="809">
        <v>1.7819999999999999E-2</v>
      </c>
      <c r="H1299" s="809">
        <v>9.7790000000000002E-2</v>
      </c>
    </row>
    <row r="1300" spans="2:8">
      <c r="B1300" s="807" t="s">
        <v>446</v>
      </c>
      <c r="C1300" s="809">
        <v>2.315E-2</v>
      </c>
      <c r="D1300" s="809">
        <v>0.10161000000000001</v>
      </c>
      <c r="E1300" s="809">
        <v>0.32619999999999999</v>
      </c>
      <c r="F1300" s="809">
        <v>0.11613999999999999</v>
      </c>
      <c r="G1300" s="809">
        <v>1.7850000000000001E-2</v>
      </c>
      <c r="H1300" s="809">
        <v>9.8290000000000002E-2</v>
      </c>
    </row>
    <row r="1301" spans="2:8">
      <c r="B1301" s="807" t="s">
        <v>447</v>
      </c>
      <c r="C1301" s="809">
        <v>2.2939999999999999E-2</v>
      </c>
      <c r="D1301" s="809">
        <v>0.10158</v>
      </c>
      <c r="E1301" s="809">
        <v>0.32629000000000002</v>
      </c>
      <c r="F1301" s="809">
        <v>0.11577</v>
      </c>
      <c r="G1301" s="809">
        <v>1.8419999999999999E-2</v>
      </c>
      <c r="H1301" s="809">
        <v>9.7350000000000006E-2</v>
      </c>
    </row>
    <row r="1302" spans="2:8">
      <c r="B1302" s="807" t="s">
        <v>448</v>
      </c>
      <c r="C1302" s="809">
        <v>2.315E-2</v>
      </c>
      <c r="D1302" s="809">
        <v>0.10449</v>
      </c>
      <c r="E1302" s="809">
        <v>0.32683000000000001</v>
      </c>
      <c r="F1302" s="809">
        <v>0.11718000000000001</v>
      </c>
      <c r="G1302" s="809">
        <v>1.797E-2</v>
      </c>
      <c r="H1302" s="809">
        <v>9.9210000000000007E-2</v>
      </c>
    </row>
    <row r="1303" spans="2:8">
      <c r="B1303" s="807" t="s">
        <v>449</v>
      </c>
      <c r="C1303" s="809">
        <v>2.298E-2</v>
      </c>
      <c r="D1303" s="809">
        <v>0.10265000000000001</v>
      </c>
      <c r="E1303" s="809">
        <v>0.32780999999999999</v>
      </c>
      <c r="F1303" s="809">
        <v>0.11595</v>
      </c>
      <c r="G1303" s="809">
        <v>1.7999999999999999E-2</v>
      </c>
      <c r="H1303" s="809">
        <v>9.7949999999999995E-2</v>
      </c>
    </row>
    <row r="1304" spans="2:8">
      <c r="B1304" s="807" t="s">
        <v>450</v>
      </c>
      <c r="C1304" s="809">
        <v>2.29E-2</v>
      </c>
      <c r="D1304" s="809">
        <v>0.10213</v>
      </c>
      <c r="E1304" s="809">
        <v>0.32811000000000001</v>
      </c>
      <c r="F1304" s="809">
        <v>0.11568000000000001</v>
      </c>
      <c r="G1304" s="809">
        <v>1.8329999999999999E-2</v>
      </c>
      <c r="H1304" s="809">
        <v>9.7350000000000006E-2</v>
      </c>
    </row>
    <row r="1305" spans="2:8">
      <c r="B1305" s="810" t="s">
        <v>451</v>
      </c>
      <c r="C1305" s="810">
        <v>2.291E-2</v>
      </c>
      <c r="D1305" s="810">
        <v>0.10204000000000001</v>
      </c>
      <c r="E1305" s="810">
        <v>0.32821</v>
      </c>
      <c r="F1305" s="810">
        <v>0.11563</v>
      </c>
      <c r="G1305" s="810">
        <v>1.8100000000000002E-2</v>
      </c>
      <c r="H1305" s="810">
        <v>9.7530000000000006E-2</v>
      </c>
    </row>
    <row r="1306" spans="2:8">
      <c r="B1306" s="810" t="s">
        <v>452</v>
      </c>
      <c r="C1306" s="810">
        <v>2.2929999999999999E-2</v>
      </c>
      <c r="D1306" s="810">
        <v>0.10081</v>
      </c>
      <c r="E1306" s="810">
        <v>0.32922000000000001</v>
      </c>
      <c r="F1306" s="810">
        <v>0.11498</v>
      </c>
      <c r="G1306" s="810">
        <v>1.8200000000000001E-2</v>
      </c>
      <c r="H1306" s="810">
        <v>9.6780000000000005E-2</v>
      </c>
    </row>
    <row r="1307" spans="2:8">
      <c r="B1307" s="810" t="s">
        <v>453</v>
      </c>
      <c r="C1307" s="810">
        <v>2.307E-2</v>
      </c>
      <c r="D1307" s="810">
        <v>0.10007000000000001</v>
      </c>
      <c r="E1307" s="810">
        <v>0.32856999999999997</v>
      </c>
      <c r="F1307" s="810">
        <v>0.11423999999999999</v>
      </c>
      <c r="G1307" s="810">
        <v>1.8370000000000001E-2</v>
      </c>
      <c r="H1307" s="810">
        <v>9.5869999999999997E-2</v>
      </c>
    </row>
    <row r="1308" spans="2:8">
      <c r="B1308" s="810" t="s">
        <v>454</v>
      </c>
      <c r="C1308" s="810">
        <v>2.333E-2</v>
      </c>
      <c r="D1308" s="810">
        <v>9.7680000000000003E-2</v>
      </c>
      <c r="E1308" s="810">
        <v>0.32786999999999999</v>
      </c>
      <c r="F1308" s="810">
        <v>0.11366</v>
      </c>
      <c r="G1308" s="810">
        <v>1.7399999999999999E-2</v>
      </c>
      <c r="H1308" s="810">
        <v>9.6259999999999998E-2</v>
      </c>
    </row>
    <row r="1309" spans="2:8">
      <c r="B1309" s="810" t="s">
        <v>455</v>
      </c>
      <c r="C1309" s="810">
        <v>2.3570000000000001E-2</v>
      </c>
      <c r="D1309" s="810">
        <v>9.2759999999999995E-2</v>
      </c>
      <c r="E1309" s="810">
        <v>0.32832</v>
      </c>
      <c r="F1309" s="810">
        <v>0.11347</v>
      </c>
      <c r="G1309" s="810">
        <v>1.7299999999999999E-2</v>
      </c>
      <c r="H1309" s="810">
        <v>9.6170000000000005E-2</v>
      </c>
    </row>
    <row r="1310" spans="2:8">
      <c r="B1310" s="810" t="s">
        <v>456</v>
      </c>
      <c r="C1310" s="810">
        <v>2.3640000000000001E-2</v>
      </c>
      <c r="D1310" s="810">
        <v>9.7420000000000007E-2</v>
      </c>
      <c r="E1310" s="810">
        <v>0.32734000000000002</v>
      </c>
      <c r="F1310" s="810">
        <v>0.11670999999999999</v>
      </c>
      <c r="G1310" s="810">
        <v>1.7440000000000001E-2</v>
      </c>
      <c r="H1310" s="810">
        <v>9.9269999999999997E-2</v>
      </c>
    </row>
    <row r="1311" spans="2:8">
      <c r="B1311" s="810" t="s">
        <v>457</v>
      </c>
      <c r="C1311" s="810">
        <v>2.35E-2</v>
      </c>
      <c r="D1311" s="810">
        <v>9.7900000000000001E-2</v>
      </c>
      <c r="E1311" s="810">
        <v>0.32715</v>
      </c>
      <c r="F1311" s="810">
        <v>0.11663</v>
      </c>
      <c r="G1311" s="810">
        <v>1.7659999999999999E-2</v>
      </c>
      <c r="H1311" s="810">
        <v>9.8970000000000002E-2</v>
      </c>
    </row>
    <row r="1312" spans="2:8">
      <c r="B1312" s="810" t="s">
        <v>458</v>
      </c>
      <c r="C1312" s="810">
        <v>2.3429999999999999E-2</v>
      </c>
      <c r="D1312" s="810">
        <v>9.6670000000000006E-2</v>
      </c>
      <c r="E1312" s="810">
        <v>0.32978000000000002</v>
      </c>
      <c r="F1312" s="810">
        <v>0.11597</v>
      </c>
      <c r="G1312" s="810">
        <v>1.7770000000000001E-2</v>
      </c>
      <c r="H1312" s="810">
        <v>9.8199999999999996E-2</v>
      </c>
    </row>
    <row r="1313" spans="2:8">
      <c r="B1313" s="810" t="s">
        <v>459</v>
      </c>
      <c r="C1313" s="810">
        <v>2.3480000000000001E-2</v>
      </c>
      <c r="D1313" s="810">
        <v>9.647E-2</v>
      </c>
      <c r="E1313" s="810">
        <v>0.3387</v>
      </c>
      <c r="F1313" s="810">
        <v>0.11624</v>
      </c>
      <c r="G1313" s="810">
        <v>1.685E-2</v>
      </c>
      <c r="H1313" s="810">
        <v>9.9390000000000006E-2</v>
      </c>
    </row>
    <row r="1314" spans="2:8">
      <c r="B1314" s="810" t="s">
        <v>460</v>
      </c>
      <c r="C1314" s="810">
        <v>2.3480000000000001E-2</v>
      </c>
      <c r="D1314" s="810">
        <v>9.9070000000000005E-2</v>
      </c>
      <c r="E1314" s="810">
        <v>0.33959</v>
      </c>
      <c r="F1314" s="810">
        <v>0.11728</v>
      </c>
      <c r="G1314" s="810">
        <v>1.6369999999999999E-2</v>
      </c>
      <c r="H1314" s="810">
        <v>0.10091</v>
      </c>
    </row>
    <row r="1315" spans="2:8">
      <c r="B1315" s="810" t="s">
        <v>461</v>
      </c>
      <c r="C1315" s="810">
        <v>2.3539999999999998E-2</v>
      </c>
      <c r="D1315" s="810">
        <v>0.10008</v>
      </c>
      <c r="E1315" s="810">
        <v>0.34209000000000001</v>
      </c>
      <c r="F1315" s="810">
        <v>0.11804000000000001</v>
      </c>
      <c r="G1315" s="810">
        <v>1.6420000000000001E-2</v>
      </c>
      <c r="H1315" s="810">
        <v>0.10162</v>
      </c>
    </row>
    <row r="1316" spans="2:8">
      <c r="B1316" s="810" t="s">
        <v>462</v>
      </c>
      <c r="C1316" s="810">
        <v>2.3429999999999999E-2</v>
      </c>
      <c r="D1316" s="810">
        <v>9.9919999999999995E-2</v>
      </c>
      <c r="E1316" s="810">
        <v>0.34216999999999997</v>
      </c>
      <c r="F1316" s="810">
        <v>0.11763</v>
      </c>
      <c r="G1316" s="810">
        <v>1.6469999999999999E-2</v>
      </c>
      <c r="H1316" s="810">
        <v>0.10116</v>
      </c>
    </row>
    <row r="1317" spans="2:8">
      <c r="B1317" s="810" t="s">
        <v>463</v>
      </c>
      <c r="C1317" s="810">
        <v>2.3699999999999999E-2</v>
      </c>
      <c r="D1317" s="810">
        <v>9.8809999999999995E-2</v>
      </c>
      <c r="E1317" s="810">
        <v>0.34245999999999999</v>
      </c>
      <c r="F1317" s="810">
        <v>0.11692</v>
      </c>
      <c r="G1317" s="810">
        <v>1.669E-2</v>
      </c>
      <c r="H1317" s="810">
        <v>0.10023</v>
      </c>
    </row>
    <row r="1318" spans="2:8">
      <c r="B1318" s="810" t="s">
        <v>464</v>
      </c>
      <c r="C1318" s="810">
        <v>2.3779999999999999E-2</v>
      </c>
      <c r="D1318" s="810">
        <v>9.4560000000000005E-2</v>
      </c>
      <c r="E1318" s="810">
        <v>0.34569</v>
      </c>
      <c r="F1318" s="810">
        <v>0.11422</v>
      </c>
      <c r="G1318" s="810">
        <v>1.592E-2</v>
      </c>
      <c r="H1318" s="810">
        <v>9.8299999999999998E-2</v>
      </c>
    </row>
    <row r="1319" spans="2:8">
      <c r="B1319" s="810" t="s">
        <v>465</v>
      </c>
      <c r="C1319" s="810">
        <v>2.3480000000000001E-2</v>
      </c>
      <c r="D1319" s="810">
        <v>9.4299999999999995E-2</v>
      </c>
      <c r="E1319" s="810">
        <v>0.34538000000000002</v>
      </c>
      <c r="F1319" s="810">
        <v>0.11383</v>
      </c>
      <c r="G1319" s="810">
        <v>1.5800000000000002E-2</v>
      </c>
      <c r="H1319" s="810">
        <v>9.8030000000000006E-2</v>
      </c>
    </row>
    <row r="1320" spans="2:8">
      <c r="B1320" s="810" t="s">
        <v>466</v>
      </c>
      <c r="C1320" s="810">
        <v>2.341E-2</v>
      </c>
      <c r="D1320" s="810">
        <v>9.4119999999999995E-2</v>
      </c>
      <c r="E1320" s="810">
        <v>0.34555999999999998</v>
      </c>
      <c r="F1320" s="810">
        <v>0.11380999999999999</v>
      </c>
      <c r="G1320" s="810">
        <v>1.528E-2</v>
      </c>
      <c r="H1320" s="810">
        <v>9.8530000000000006E-2</v>
      </c>
    </row>
    <row r="1321" spans="2:8">
      <c r="B1321" s="810" t="s">
        <v>467</v>
      </c>
      <c r="C1321" s="810">
        <v>2.351E-2</v>
      </c>
      <c r="D1321" s="810">
        <v>9.4579999999999997E-2</v>
      </c>
      <c r="E1321" s="810">
        <v>0.34582000000000002</v>
      </c>
      <c r="F1321" s="810">
        <v>0.11429</v>
      </c>
      <c r="G1321" s="810">
        <v>1.5100000000000001E-2</v>
      </c>
      <c r="H1321" s="810">
        <v>9.919E-2</v>
      </c>
    </row>
    <row r="1322" spans="2:8">
      <c r="B1322" s="810" t="s">
        <v>468</v>
      </c>
      <c r="C1322" s="810">
        <v>2.3519999999999999E-2</v>
      </c>
      <c r="D1322" s="810">
        <v>9.6310000000000007E-2</v>
      </c>
      <c r="E1322" s="810">
        <v>0.34573999999999999</v>
      </c>
      <c r="F1322" s="810">
        <v>0.11506</v>
      </c>
      <c r="G1322" s="810">
        <v>1.4840000000000001E-2</v>
      </c>
      <c r="H1322" s="810">
        <v>0.10022</v>
      </c>
    </row>
    <row r="1323" spans="2:8">
      <c r="B1323" s="810" t="s">
        <v>469</v>
      </c>
      <c r="C1323" s="810">
        <v>2.3769999999999999E-2</v>
      </c>
      <c r="D1323" s="810">
        <v>9.8089999999999997E-2</v>
      </c>
      <c r="E1323" s="810">
        <v>0.34472999999999998</v>
      </c>
      <c r="F1323" s="810">
        <v>0.11608</v>
      </c>
      <c r="G1323" s="810">
        <v>1.485E-2</v>
      </c>
      <c r="H1323" s="810">
        <v>0.10123</v>
      </c>
    </row>
    <row r="1324" spans="2:8">
      <c r="B1324" s="810" t="s">
        <v>470</v>
      </c>
      <c r="C1324" s="810">
        <v>2.401E-2</v>
      </c>
      <c r="D1324" s="810">
        <v>9.7790000000000002E-2</v>
      </c>
      <c r="E1324" s="810">
        <v>0.34481000000000001</v>
      </c>
      <c r="F1324" s="810">
        <v>0.11609</v>
      </c>
      <c r="G1324" s="810">
        <v>1.46E-2</v>
      </c>
      <c r="H1324" s="810">
        <v>0.10149</v>
      </c>
    </row>
    <row r="1325" spans="2:8">
      <c r="B1325" s="810" t="s">
        <v>471</v>
      </c>
      <c r="C1325" s="810">
        <v>2.376E-2</v>
      </c>
      <c r="D1325" s="810">
        <v>9.5860000000000001E-2</v>
      </c>
      <c r="E1325" s="810">
        <v>0.34448000000000001</v>
      </c>
      <c r="F1325" s="810">
        <v>0.11509999999999999</v>
      </c>
      <c r="G1325" s="810">
        <v>1.422E-2</v>
      </c>
      <c r="H1325" s="810">
        <v>0.10088</v>
      </c>
    </row>
    <row r="1326" spans="2:8">
      <c r="B1326" s="810" t="s">
        <v>472</v>
      </c>
      <c r="C1326" s="810">
        <v>2.4080000000000001E-2</v>
      </c>
      <c r="D1326" s="810">
        <v>9.5509999999999998E-2</v>
      </c>
      <c r="E1326" s="810">
        <v>0.34636</v>
      </c>
      <c r="F1326" s="810">
        <v>0.11541999999999999</v>
      </c>
      <c r="G1326" s="810">
        <v>1.3950000000000001E-2</v>
      </c>
      <c r="H1326" s="810">
        <v>0.10147</v>
      </c>
    </row>
    <row r="1327" spans="2:8">
      <c r="B1327" s="810" t="s">
        <v>473</v>
      </c>
      <c r="C1327" s="810">
        <v>2.4150000000000001E-2</v>
      </c>
      <c r="D1327" s="810">
        <v>9.3579999999999997E-2</v>
      </c>
      <c r="E1327" s="810">
        <v>0.34766000000000002</v>
      </c>
      <c r="F1327" s="810">
        <v>0.1147</v>
      </c>
      <c r="G1327" s="810">
        <v>1.372E-2</v>
      </c>
      <c r="H1327" s="810">
        <v>0.10098</v>
      </c>
    </row>
    <row r="1328" spans="2:8">
      <c r="B1328" s="810" t="s">
        <v>474</v>
      </c>
      <c r="C1328" s="810">
        <v>2.402E-2</v>
      </c>
      <c r="D1328" s="810">
        <v>9.4E-2</v>
      </c>
      <c r="E1328" s="810">
        <v>0.34682000000000002</v>
      </c>
      <c r="F1328" s="810">
        <v>0.11408</v>
      </c>
      <c r="G1328" s="810">
        <v>1.4970000000000001E-2</v>
      </c>
      <c r="H1328" s="810">
        <v>9.9110000000000004E-2</v>
      </c>
    </row>
    <row r="1329" spans="2:8">
      <c r="B1329" s="810" t="s">
        <v>475</v>
      </c>
      <c r="C1329" s="810">
        <v>2.3519999999999999E-2</v>
      </c>
      <c r="D1329" s="810">
        <v>9.4119999999999995E-2</v>
      </c>
      <c r="E1329" s="810">
        <v>0.34633999999999998</v>
      </c>
      <c r="F1329" s="810">
        <v>0.11337999999999999</v>
      </c>
      <c r="G1329" s="810">
        <v>1.495E-2</v>
      </c>
      <c r="H1329" s="810">
        <v>9.8430000000000004E-2</v>
      </c>
    </row>
    <row r="1330" spans="2:8">
      <c r="B1330" s="810" t="s">
        <v>476</v>
      </c>
      <c r="C1330" s="810">
        <v>2.3560000000000001E-2</v>
      </c>
      <c r="D1330" s="810">
        <v>9.35E-2</v>
      </c>
      <c r="E1330" s="810">
        <v>0.34666999999999998</v>
      </c>
      <c r="F1330" s="810">
        <v>0.1137</v>
      </c>
      <c r="G1330" s="810">
        <v>1.46E-2</v>
      </c>
      <c r="H1330" s="810">
        <v>9.9099999999999994E-2</v>
      </c>
    </row>
    <row r="1331" spans="2:8">
      <c r="B1331" s="810" t="s">
        <v>477</v>
      </c>
      <c r="C1331" s="810">
        <v>2.3720000000000001E-2</v>
      </c>
      <c r="D1331" s="810">
        <v>9.2549999999999993E-2</v>
      </c>
      <c r="E1331" s="810">
        <v>0.34571000000000002</v>
      </c>
      <c r="F1331" s="810">
        <v>0.11416999999999999</v>
      </c>
      <c r="G1331" s="810">
        <v>1.447E-2</v>
      </c>
      <c r="H1331" s="810">
        <v>9.9699999999999997E-2</v>
      </c>
    </row>
    <row r="1332" spans="2:8">
      <c r="B1332" s="810" t="s">
        <v>478</v>
      </c>
      <c r="C1332" s="810">
        <v>2.351E-2</v>
      </c>
      <c r="D1332" s="810">
        <v>9.6549999999999997E-2</v>
      </c>
      <c r="E1332" s="810">
        <v>0.34484999999999999</v>
      </c>
      <c r="F1332" s="810">
        <v>0.11451</v>
      </c>
      <c r="G1332" s="810">
        <v>1.435E-2</v>
      </c>
      <c r="H1332" s="810">
        <v>0.10016</v>
      </c>
    </row>
    <row r="1333" spans="2:8">
      <c r="B1333" s="810" t="s">
        <v>479</v>
      </c>
      <c r="C1333" s="810">
        <v>2.3519999999999999E-2</v>
      </c>
      <c r="D1333" s="810">
        <v>8.8980000000000004E-2</v>
      </c>
      <c r="E1333" s="810">
        <v>0.34472000000000003</v>
      </c>
      <c r="F1333" s="810">
        <v>0.11085</v>
      </c>
      <c r="G1333" s="810">
        <v>1.4250000000000001E-2</v>
      </c>
      <c r="H1333" s="810">
        <v>9.6600000000000005E-2</v>
      </c>
    </row>
    <row r="1334" spans="2:8">
      <c r="B1334" s="810" t="s">
        <v>480</v>
      </c>
      <c r="C1334" s="810">
        <v>2.3210000000000001E-2</v>
      </c>
      <c r="D1334" s="810">
        <v>8.9200000000000002E-2</v>
      </c>
      <c r="E1334" s="810">
        <v>0.34478999999999999</v>
      </c>
      <c r="F1334" s="810">
        <v>0.1104</v>
      </c>
      <c r="G1334" s="810">
        <v>1.447E-2</v>
      </c>
      <c r="H1334" s="810">
        <v>9.5930000000000001E-2</v>
      </c>
    </row>
    <row r="1335" spans="2:8">
      <c r="B1335" s="810" t="s">
        <v>481</v>
      </c>
      <c r="C1335" s="810">
        <v>2.333E-2</v>
      </c>
      <c r="D1335" s="810">
        <v>8.974E-2</v>
      </c>
      <c r="E1335" s="810">
        <v>0.34443000000000001</v>
      </c>
      <c r="F1335" s="810">
        <v>0.1105</v>
      </c>
      <c r="G1335" s="810">
        <v>1.47E-2</v>
      </c>
      <c r="H1335" s="810">
        <v>9.5799999999999996E-2</v>
      </c>
    </row>
    <row r="1336" spans="2:8">
      <c r="B1336" s="810" t="s">
        <v>482</v>
      </c>
      <c r="C1336" s="810">
        <v>2.3369999999999998E-2</v>
      </c>
      <c r="D1336" s="810">
        <v>8.7599999999999997E-2</v>
      </c>
      <c r="E1336" s="810">
        <v>0.34573999999999999</v>
      </c>
      <c r="F1336" s="810">
        <v>0.10987</v>
      </c>
      <c r="G1336" s="810">
        <v>1.457E-2</v>
      </c>
      <c r="H1336" s="810">
        <v>9.5299999999999996E-2</v>
      </c>
    </row>
    <row r="1337" spans="2:8">
      <c r="B1337" s="810" t="s">
        <v>483</v>
      </c>
      <c r="C1337" s="810">
        <v>2.35E-2</v>
      </c>
      <c r="D1337" s="810">
        <v>8.6919999999999997E-2</v>
      </c>
      <c r="E1337" s="810">
        <v>0.34625</v>
      </c>
      <c r="F1337" s="810">
        <v>0.11006000000000001</v>
      </c>
      <c r="G1337" s="810">
        <v>1.465E-2</v>
      </c>
      <c r="H1337" s="810">
        <v>9.5409999999999995E-2</v>
      </c>
    </row>
    <row r="1338" spans="2:8">
      <c r="B1338" s="810" t="s">
        <v>484</v>
      </c>
      <c r="C1338" s="810">
        <v>2.3599999999999999E-2</v>
      </c>
      <c r="D1338" s="810">
        <v>8.8969999999999994E-2</v>
      </c>
      <c r="E1338" s="810">
        <v>0.34614</v>
      </c>
      <c r="F1338" s="810">
        <v>0.11058999999999999</v>
      </c>
      <c r="G1338" s="810">
        <v>1.457E-2</v>
      </c>
      <c r="H1338" s="810">
        <v>9.6019999999999994E-2</v>
      </c>
    </row>
    <row r="1339" spans="2:8">
      <c r="B1339" s="810" t="s">
        <v>485</v>
      </c>
      <c r="C1339" s="810">
        <v>2.3730000000000001E-2</v>
      </c>
      <c r="D1339" s="810">
        <v>8.9279999999999998E-2</v>
      </c>
      <c r="E1339" s="810">
        <v>0.34737000000000001</v>
      </c>
      <c r="F1339" s="810">
        <v>0.11072</v>
      </c>
      <c r="G1339" s="810">
        <v>1.4930000000000001E-2</v>
      </c>
      <c r="H1339" s="810">
        <v>9.579E-2</v>
      </c>
    </row>
    <row r="1340" spans="2:8">
      <c r="B1340" s="810" t="s">
        <v>486</v>
      </c>
      <c r="C1340" s="810">
        <v>2.3689999999999999E-2</v>
      </c>
      <c r="D1340" s="810">
        <v>8.8669999999999999E-2</v>
      </c>
      <c r="E1340" s="810">
        <v>0.34738000000000002</v>
      </c>
      <c r="F1340" s="810">
        <v>0.11072</v>
      </c>
      <c r="G1340" s="810">
        <v>1.54E-2</v>
      </c>
      <c r="H1340" s="810">
        <v>9.5320000000000002E-2</v>
      </c>
    </row>
    <row r="1341" spans="2:8">
      <c r="B1341" s="810" t="s">
        <v>487</v>
      </c>
      <c r="C1341" s="810">
        <v>2.375E-2</v>
      </c>
      <c r="D1341" s="810">
        <v>9.0179999999999996E-2</v>
      </c>
      <c r="E1341" s="810">
        <v>0.34721000000000002</v>
      </c>
      <c r="F1341" s="810">
        <v>0.11262999999999999</v>
      </c>
      <c r="G1341" s="810">
        <v>1.4019999999999999E-2</v>
      </c>
      <c r="H1341" s="810">
        <v>9.8610000000000003E-2</v>
      </c>
    </row>
    <row r="1342" spans="2:8">
      <c r="B1342" s="810" t="s">
        <v>488</v>
      </c>
      <c r="C1342" s="810">
        <v>2.3990000000000001E-2</v>
      </c>
      <c r="D1342" s="810">
        <v>8.8779999999999998E-2</v>
      </c>
      <c r="E1342" s="810">
        <v>0.34715000000000001</v>
      </c>
      <c r="F1342" s="810">
        <v>0.11264</v>
      </c>
      <c r="G1342" s="810">
        <v>1.362E-2</v>
      </c>
      <c r="H1342" s="810">
        <v>9.9019999999999997E-2</v>
      </c>
    </row>
    <row r="1343" spans="2:8">
      <c r="B1343" s="810" t="s">
        <v>489</v>
      </c>
      <c r="C1343" s="810">
        <v>2.4129999999999999E-2</v>
      </c>
      <c r="D1343" s="810">
        <v>8.8499999999999995E-2</v>
      </c>
      <c r="E1343" s="810">
        <v>0.34699999999999998</v>
      </c>
      <c r="F1343" s="810">
        <v>0.11285000000000001</v>
      </c>
      <c r="G1343" s="810">
        <v>1.355E-2</v>
      </c>
      <c r="H1343" s="810">
        <v>9.9299999999999999E-2</v>
      </c>
    </row>
    <row r="1344" spans="2:8">
      <c r="B1344" s="810" t="s">
        <v>490</v>
      </c>
      <c r="C1344" s="810">
        <v>2.427E-2</v>
      </c>
      <c r="D1344" s="810">
        <v>8.8469999999999993E-2</v>
      </c>
      <c r="E1344" s="810">
        <v>0.34744999999999998</v>
      </c>
      <c r="F1344" s="810">
        <v>0.11291</v>
      </c>
      <c r="G1344" s="810">
        <v>1.38E-2</v>
      </c>
      <c r="H1344" s="810">
        <v>9.9110000000000004E-2</v>
      </c>
    </row>
    <row r="1345" spans="2:8">
      <c r="B1345" s="810" t="s">
        <v>491</v>
      </c>
      <c r="C1345" s="810">
        <v>2.4340000000000001E-2</v>
      </c>
      <c r="D1345" s="810">
        <v>8.8190000000000004E-2</v>
      </c>
      <c r="E1345" s="810">
        <v>0.34745999999999999</v>
      </c>
      <c r="F1345" s="810">
        <v>0.113</v>
      </c>
      <c r="G1345" s="810">
        <v>1.3650000000000001E-2</v>
      </c>
      <c r="H1345" s="810">
        <v>9.9349999999999994E-2</v>
      </c>
    </row>
    <row r="1346" spans="2:8">
      <c r="B1346" s="810" t="s">
        <v>492</v>
      </c>
      <c r="C1346" s="810">
        <v>2.4559999999999998E-2</v>
      </c>
      <c r="D1346" s="810">
        <v>8.9700000000000002E-2</v>
      </c>
      <c r="E1346" s="810">
        <v>0.34771000000000002</v>
      </c>
      <c r="F1346" s="810">
        <v>0.11355</v>
      </c>
      <c r="G1346" s="810">
        <v>1.3350000000000001E-2</v>
      </c>
      <c r="H1346" s="810">
        <v>0.1002</v>
      </c>
    </row>
    <row r="1347" spans="2:8">
      <c r="B1347" s="810" t="s">
        <v>493</v>
      </c>
      <c r="C1347" s="810">
        <v>2.4850000000000001E-2</v>
      </c>
      <c r="D1347" s="810">
        <v>0.09</v>
      </c>
      <c r="E1347" s="810">
        <v>0.34766000000000002</v>
      </c>
      <c r="F1347" s="810">
        <v>0.11423999999999999</v>
      </c>
      <c r="G1347" s="810">
        <v>1.32E-2</v>
      </c>
      <c r="H1347" s="810">
        <v>0.10104</v>
      </c>
    </row>
    <row r="1348" spans="2:8">
      <c r="B1348" s="810" t="s">
        <v>494</v>
      </c>
      <c r="C1348" s="810">
        <v>2.478E-2</v>
      </c>
      <c r="D1348" s="810">
        <v>8.9410000000000003E-2</v>
      </c>
      <c r="E1348" s="810">
        <v>0.34770000000000001</v>
      </c>
      <c r="F1348" s="810">
        <v>0.11416999999999999</v>
      </c>
      <c r="G1348" s="810">
        <v>1.345E-2</v>
      </c>
      <c r="H1348" s="810">
        <v>0.10072</v>
      </c>
    </row>
    <row r="1349" spans="2:8">
      <c r="B1349" s="810" t="s">
        <v>495</v>
      </c>
      <c r="C1349" s="810">
        <v>2.4799999999999999E-2</v>
      </c>
      <c r="D1349" s="810">
        <v>9.1389999999999999E-2</v>
      </c>
      <c r="E1349" s="810">
        <v>0.34823999999999999</v>
      </c>
      <c r="F1349" s="810">
        <v>0.11477999999999999</v>
      </c>
      <c r="G1349" s="810">
        <v>1.295E-2</v>
      </c>
      <c r="H1349" s="810">
        <v>0.10183</v>
      </c>
    </row>
    <row r="1350" spans="2:8">
      <c r="B1350" s="810" t="s">
        <v>496</v>
      </c>
      <c r="C1350" s="810">
        <v>2.528E-2</v>
      </c>
      <c r="D1350" s="810">
        <v>9.0630000000000002E-2</v>
      </c>
      <c r="E1350" s="810">
        <v>0.34806999999999999</v>
      </c>
      <c r="F1350" s="810">
        <v>0.11521000000000001</v>
      </c>
      <c r="G1350" s="810">
        <v>1.2460000000000001E-2</v>
      </c>
      <c r="H1350" s="810">
        <v>0.10274999999999999</v>
      </c>
    </row>
    <row r="1351" spans="2:8">
      <c r="B1351" s="810" t="s">
        <v>497</v>
      </c>
      <c r="C1351" s="810">
        <v>2.521E-2</v>
      </c>
      <c r="D1351" s="810">
        <v>9.0520000000000003E-2</v>
      </c>
      <c r="E1351" s="810">
        <v>0.34814000000000001</v>
      </c>
      <c r="F1351" s="810">
        <v>0.1152</v>
      </c>
      <c r="G1351" s="810">
        <v>1.2409999999999999E-2</v>
      </c>
      <c r="H1351" s="810">
        <v>0.10279000000000001</v>
      </c>
    </row>
    <row r="1352" spans="2:8">
      <c r="B1352" s="810" t="s">
        <v>498</v>
      </c>
      <c r="C1352" s="810">
        <v>2.5399999999999999E-2</v>
      </c>
      <c r="D1352" s="810">
        <v>9.0370000000000006E-2</v>
      </c>
      <c r="E1352" s="810">
        <v>0.34798000000000001</v>
      </c>
      <c r="F1352" s="810">
        <v>0.11572</v>
      </c>
      <c r="G1352" s="810">
        <v>1.2500000000000001E-2</v>
      </c>
      <c r="H1352" s="810">
        <v>0.10322000000000001</v>
      </c>
    </row>
    <row r="1353" spans="2:8">
      <c r="B1353" s="810" t="s">
        <v>499</v>
      </c>
      <c r="C1353" s="810">
        <v>2.5489999999999999E-2</v>
      </c>
      <c r="D1353" s="810">
        <v>9.078E-2</v>
      </c>
      <c r="E1353" s="810">
        <v>0.34817999999999999</v>
      </c>
      <c r="F1353" s="810">
        <v>0.11565</v>
      </c>
      <c r="G1353" s="810">
        <v>1.1900000000000001E-2</v>
      </c>
      <c r="H1353" s="810">
        <v>0.10375</v>
      </c>
    </row>
    <row r="1354" spans="2:8">
      <c r="B1354" s="810" t="s">
        <v>500</v>
      </c>
      <c r="C1354" s="810">
        <v>2.5080000000000002E-2</v>
      </c>
      <c r="D1354" s="810">
        <v>9.1109999999999997E-2</v>
      </c>
      <c r="E1354" s="810">
        <v>0.34800999999999999</v>
      </c>
      <c r="F1354" s="810">
        <v>0.11524</v>
      </c>
      <c r="G1354" s="810">
        <v>1.252E-2</v>
      </c>
      <c r="H1354" s="810">
        <v>0.10272000000000001</v>
      </c>
    </row>
    <row r="1355" spans="2:8">
      <c r="B1355" s="810" t="s">
        <v>501</v>
      </c>
      <c r="C1355" s="810">
        <v>2.5059999999999999E-2</v>
      </c>
      <c r="D1355" s="810">
        <v>9.1079999999999994E-2</v>
      </c>
      <c r="E1355" s="810">
        <v>0.34771999999999997</v>
      </c>
      <c r="F1355" s="810">
        <v>0.1154</v>
      </c>
      <c r="G1355" s="810">
        <v>1.23E-2</v>
      </c>
      <c r="H1355" s="810">
        <v>0.1031</v>
      </c>
    </row>
    <row r="1356" spans="2:8">
      <c r="B1356" s="810" t="s">
        <v>502</v>
      </c>
      <c r="C1356" s="810">
        <v>2.4989999999999998E-2</v>
      </c>
      <c r="D1356" s="810">
        <v>9.4390000000000002E-2</v>
      </c>
      <c r="E1356" s="810">
        <v>0.34760000000000002</v>
      </c>
      <c r="F1356" s="810">
        <v>0.11709</v>
      </c>
      <c r="G1356" s="810">
        <v>1.2800000000000001E-2</v>
      </c>
      <c r="H1356" s="810">
        <v>0.10428999999999999</v>
      </c>
    </row>
    <row r="1357" spans="2:8">
      <c r="B1357" s="810" t="s">
        <v>503</v>
      </c>
      <c r="C1357" s="810">
        <v>2.503E-2</v>
      </c>
      <c r="D1357" s="810">
        <v>9.4420000000000004E-2</v>
      </c>
      <c r="E1357" s="810">
        <v>0.34686</v>
      </c>
      <c r="F1357" s="810">
        <v>0.11731</v>
      </c>
      <c r="G1357" s="810">
        <v>1.2E-2</v>
      </c>
      <c r="H1357" s="810">
        <v>0.10531</v>
      </c>
    </row>
    <row r="1358" spans="2:8">
      <c r="B1358" s="810" t="s">
        <v>504</v>
      </c>
      <c r="C1358" s="810">
        <v>2.529E-2</v>
      </c>
      <c r="D1358" s="810">
        <v>9.4020000000000006E-2</v>
      </c>
      <c r="E1358" s="810">
        <v>0.34678999999999999</v>
      </c>
      <c r="F1358" s="810">
        <v>0.11713</v>
      </c>
      <c r="G1358" s="810">
        <v>1.183E-2</v>
      </c>
      <c r="H1358" s="810">
        <v>0.1053</v>
      </c>
    </row>
    <row r="1359" spans="2:8">
      <c r="B1359" s="810" t="s">
        <v>505</v>
      </c>
      <c r="C1359" s="810">
        <v>2.5430000000000001E-2</v>
      </c>
      <c r="D1359" s="810">
        <v>9.0590000000000004E-2</v>
      </c>
      <c r="E1359" s="810">
        <v>0.34656999999999999</v>
      </c>
      <c r="F1359" s="810">
        <v>0.11561</v>
      </c>
      <c r="G1359" s="810">
        <v>1.17E-2</v>
      </c>
      <c r="H1359" s="810">
        <v>0.10391</v>
      </c>
    </row>
    <row r="1360" spans="2:8">
      <c r="B1360" s="810" t="s">
        <v>506</v>
      </c>
      <c r="C1360" s="810">
        <v>2.5309999999999999E-2</v>
      </c>
      <c r="D1360" s="810">
        <v>9.0039999999999995E-2</v>
      </c>
      <c r="E1360" s="810">
        <v>0.34644000000000003</v>
      </c>
      <c r="F1360" s="810">
        <v>0.11505</v>
      </c>
      <c r="G1360" s="810">
        <v>1.225E-2</v>
      </c>
      <c r="H1360" s="810">
        <v>0.1028</v>
      </c>
    </row>
    <row r="1361" spans="2:8">
      <c r="B1361" s="810" t="s">
        <v>507</v>
      </c>
      <c r="C1361" s="810">
        <v>2.547E-2</v>
      </c>
      <c r="D1361" s="810">
        <v>9.0670000000000001E-2</v>
      </c>
      <c r="E1361" s="810">
        <v>0.34669</v>
      </c>
      <c r="F1361" s="810">
        <v>0.11518</v>
      </c>
      <c r="G1361" s="810">
        <v>1.2200000000000001E-2</v>
      </c>
      <c r="H1361" s="810">
        <v>0.10298</v>
      </c>
    </row>
    <row r="1362" spans="2:8">
      <c r="B1362" s="810" t="s">
        <v>508</v>
      </c>
      <c r="C1362" s="810">
        <v>2.5239999999999999E-2</v>
      </c>
      <c r="D1362" s="810">
        <v>8.8400000000000006E-2</v>
      </c>
      <c r="E1362" s="810">
        <v>0.34661999999999998</v>
      </c>
      <c r="F1362" s="810">
        <v>0.11391</v>
      </c>
      <c r="G1362" s="810">
        <v>1.282E-2</v>
      </c>
      <c r="H1362" s="810">
        <v>0.10109</v>
      </c>
    </row>
    <row r="1363" spans="2:8">
      <c r="B1363" s="810" t="s">
        <v>509</v>
      </c>
      <c r="C1363" s="810">
        <v>2.5239999999999999E-2</v>
      </c>
      <c r="D1363" s="810">
        <v>9.0120000000000006E-2</v>
      </c>
      <c r="E1363" s="810">
        <v>0.34525</v>
      </c>
      <c r="F1363" s="810">
        <v>0.11466</v>
      </c>
      <c r="G1363" s="810">
        <v>1.2800000000000001E-2</v>
      </c>
      <c r="H1363" s="810">
        <v>0.10186000000000001</v>
      </c>
    </row>
    <row r="1364" spans="2:8">
      <c r="B1364" s="810" t="s">
        <v>510</v>
      </c>
      <c r="C1364" s="810">
        <v>2.5440000000000001E-2</v>
      </c>
      <c r="D1364" s="810">
        <v>8.949E-2</v>
      </c>
      <c r="E1364" s="810">
        <v>0.3453</v>
      </c>
      <c r="F1364" s="810">
        <v>0.11496000000000001</v>
      </c>
      <c r="G1364" s="810">
        <v>1.272E-2</v>
      </c>
      <c r="H1364" s="810">
        <v>0.10224</v>
      </c>
    </row>
    <row r="1365" spans="2:8">
      <c r="B1365" s="810" t="s">
        <v>511</v>
      </c>
      <c r="C1365" s="810">
        <v>2.5530000000000001E-2</v>
      </c>
      <c r="D1365" s="810">
        <v>8.9389999999999997E-2</v>
      </c>
      <c r="E1365" s="810">
        <v>0.34527999999999998</v>
      </c>
      <c r="F1365" s="810">
        <v>0.11514000000000001</v>
      </c>
      <c r="G1365" s="810">
        <v>1.247E-2</v>
      </c>
      <c r="H1365" s="810">
        <v>0.10267</v>
      </c>
    </row>
    <row r="1366" spans="2:8">
      <c r="B1366" s="810" t="s">
        <v>512</v>
      </c>
      <c r="C1366" s="810">
        <v>2.5399999999999999E-2</v>
      </c>
      <c r="D1366" s="810">
        <v>8.831E-2</v>
      </c>
      <c r="E1366" s="810">
        <v>0.34532000000000002</v>
      </c>
      <c r="F1366" s="810">
        <v>0.11430999999999999</v>
      </c>
      <c r="G1366" s="810">
        <v>1.255E-2</v>
      </c>
      <c r="H1366" s="810">
        <v>0.10176</v>
      </c>
    </row>
    <row r="1367" spans="2:8">
      <c r="B1367" s="810" t="s">
        <v>513</v>
      </c>
      <c r="C1367" s="810">
        <v>2.5020000000000001E-2</v>
      </c>
      <c r="D1367" s="810">
        <v>8.8669999999999999E-2</v>
      </c>
      <c r="E1367" s="810">
        <v>0.34592000000000001</v>
      </c>
      <c r="F1367" s="810">
        <v>0.114</v>
      </c>
      <c r="G1367" s="810">
        <v>1.247E-2</v>
      </c>
      <c r="H1367" s="810">
        <v>0.10153</v>
      </c>
    </row>
    <row r="1368" spans="2:8">
      <c r="B1368" s="810" t="s">
        <v>514</v>
      </c>
      <c r="C1368" s="810">
        <v>2.4420000000000001E-2</v>
      </c>
      <c r="D1368" s="810">
        <v>9.1469999999999996E-2</v>
      </c>
      <c r="E1368" s="810">
        <v>0.34245999999999999</v>
      </c>
      <c r="F1368" s="810">
        <v>0.11388</v>
      </c>
      <c r="G1368" s="810">
        <v>1.34E-2</v>
      </c>
      <c r="H1368" s="810">
        <v>0.10048</v>
      </c>
    </row>
    <row r="1369" spans="2:8">
      <c r="B1369" s="810" t="s">
        <v>515</v>
      </c>
      <c r="C1369" s="810">
        <v>2.418E-2</v>
      </c>
      <c r="D1369" s="810">
        <v>9.2490000000000003E-2</v>
      </c>
      <c r="E1369" s="810">
        <v>0.34173999999999999</v>
      </c>
      <c r="F1369" s="810">
        <v>0.11387</v>
      </c>
      <c r="G1369" s="810">
        <v>1.4120000000000001E-2</v>
      </c>
      <c r="H1369" s="810">
        <v>9.9750000000000005E-2</v>
      </c>
    </row>
    <row r="1370" spans="2:8">
      <c r="B1370" s="810" t="s">
        <v>516</v>
      </c>
      <c r="C1370" s="810">
        <v>2.419E-2</v>
      </c>
      <c r="D1370" s="810">
        <v>9.2100000000000001E-2</v>
      </c>
      <c r="E1370" s="810">
        <v>0.34145999999999999</v>
      </c>
      <c r="F1370" s="810">
        <v>0.11344</v>
      </c>
      <c r="G1370" s="810">
        <v>1.3849999999999999E-2</v>
      </c>
      <c r="H1370" s="810">
        <v>9.9589999999999998E-2</v>
      </c>
    </row>
    <row r="1371" spans="2:8">
      <c r="B1371" s="810" t="s">
        <v>517</v>
      </c>
      <c r="C1371" s="810">
        <v>2.3980000000000001E-2</v>
      </c>
      <c r="D1371" s="810">
        <v>9.1359999999999997E-2</v>
      </c>
      <c r="E1371" s="810">
        <v>0.3417</v>
      </c>
      <c r="F1371" s="810">
        <v>0.11298999999999999</v>
      </c>
      <c r="G1371" s="810">
        <v>1.41E-2</v>
      </c>
      <c r="H1371" s="810">
        <v>9.8890000000000006E-2</v>
      </c>
    </row>
    <row r="1372" spans="2:8">
      <c r="B1372" s="810" t="s">
        <v>518</v>
      </c>
      <c r="C1372" s="810">
        <v>2.4080000000000001E-2</v>
      </c>
      <c r="D1372" s="810">
        <v>9.3039999999999998E-2</v>
      </c>
      <c r="E1372" s="810">
        <v>0.34283000000000002</v>
      </c>
      <c r="F1372" s="810">
        <v>0.11389000000000001</v>
      </c>
      <c r="G1372" s="810">
        <v>1.4120000000000001E-2</v>
      </c>
      <c r="H1372" s="810">
        <v>9.9769999999999998E-2</v>
      </c>
    </row>
    <row r="1373" spans="2:8">
      <c r="B1373" s="810" t="s">
        <v>519</v>
      </c>
      <c r="C1373" s="810">
        <v>2.3650000000000001E-2</v>
      </c>
      <c r="D1373" s="810">
        <v>9.8610000000000003E-2</v>
      </c>
      <c r="E1373" s="810">
        <v>0.34798000000000001</v>
      </c>
      <c r="F1373" s="810">
        <v>0.11569</v>
      </c>
      <c r="G1373" s="810">
        <v>1.4200000000000001E-2</v>
      </c>
      <c r="H1373" s="810">
        <v>0.10149</v>
      </c>
    </row>
    <row r="1374" spans="2:8">
      <c r="B1374" s="810" t="s">
        <v>520</v>
      </c>
      <c r="C1374" s="810">
        <v>2.3529999999999999E-2</v>
      </c>
      <c r="D1374" s="810">
        <v>9.5509999999999998E-2</v>
      </c>
      <c r="E1374" s="810">
        <v>0.34720000000000001</v>
      </c>
      <c r="F1374" s="810">
        <v>0.11451</v>
      </c>
      <c r="G1374" s="810">
        <v>1.4120000000000001E-2</v>
      </c>
      <c r="H1374" s="810">
        <v>0.10038999999999999</v>
      </c>
    </row>
    <row r="1375" spans="2:8">
      <c r="B1375" s="810" t="s">
        <v>521</v>
      </c>
      <c r="C1375" s="810">
        <v>2.3470000000000001E-2</v>
      </c>
      <c r="D1375" s="810">
        <v>9.5200000000000007E-2</v>
      </c>
      <c r="E1375" s="810">
        <v>0.34638000000000002</v>
      </c>
      <c r="F1375" s="810">
        <v>0.11391</v>
      </c>
      <c r="G1375" s="810">
        <v>1.46E-2</v>
      </c>
      <c r="H1375" s="810">
        <v>9.9309999999999996E-2</v>
      </c>
    </row>
    <row r="1376" spans="2:8">
      <c r="B1376" s="810" t="s">
        <v>522</v>
      </c>
      <c r="C1376" s="810">
        <v>2.3369999999999998E-2</v>
      </c>
      <c r="D1376" s="810">
        <v>8.7290000000000006E-2</v>
      </c>
      <c r="E1376" s="810">
        <v>0.34605000000000002</v>
      </c>
      <c r="F1376" s="810">
        <v>0.11047</v>
      </c>
      <c r="G1376" s="810">
        <v>1.472E-2</v>
      </c>
      <c r="H1376" s="810">
        <v>9.5750000000000002E-2</v>
      </c>
    </row>
    <row r="1377" spans="2:8">
      <c r="B1377" s="810" t="s">
        <v>523</v>
      </c>
      <c r="C1377" s="810">
        <v>2.3230000000000001E-2</v>
      </c>
      <c r="D1377" s="810">
        <v>9.5329999999999998E-2</v>
      </c>
      <c r="E1377" s="810">
        <v>0.34516000000000002</v>
      </c>
      <c r="F1377" s="810">
        <v>0.11441999999999999</v>
      </c>
      <c r="G1377" s="810">
        <v>1.4619999999999999E-2</v>
      </c>
      <c r="H1377" s="810">
        <v>9.98E-2</v>
      </c>
    </row>
    <row r="1378" spans="2:8">
      <c r="B1378" s="810" t="s">
        <v>524</v>
      </c>
      <c r="C1378" s="810">
        <v>2.3220000000000001E-2</v>
      </c>
      <c r="D1378" s="810">
        <v>9.7530000000000006E-2</v>
      </c>
      <c r="E1378" s="810">
        <v>0.34633999999999998</v>
      </c>
      <c r="F1378" s="810">
        <v>0.11538</v>
      </c>
      <c r="G1378" s="810">
        <v>1.465E-2</v>
      </c>
      <c r="H1378" s="810">
        <v>0.10073</v>
      </c>
    </row>
    <row r="1379" spans="2:8">
      <c r="B1379" s="810" t="s">
        <v>525</v>
      </c>
      <c r="C1379" s="810">
        <v>2.3570000000000001E-2</v>
      </c>
      <c r="D1379" s="810">
        <v>9.783E-2</v>
      </c>
      <c r="E1379" s="810">
        <v>0.34661999999999998</v>
      </c>
      <c r="F1379" s="810">
        <v>0.11564000000000001</v>
      </c>
      <c r="G1379" s="810">
        <v>1.477E-2</v>
      </c>
      <c r="H1379" s="810">
        <v>0.10087</v>
      </c>
    </row>
    <row r="1380" spans="2:8">
      <c r="B1380" s="810" t="s">
        <v>526</v>
      </c>
      <c r="C1380" s="810">
        <v>2.349E-2</v>
      </c>
      <c r="D1380" s="810">
        <v>9.7879999999999995E-2</v>
      </c>
      <c r="E1380" s="810">
        <v>0.34633999999999998</v>
      </c>
      <c r="F1380" s="810">
        <v>0.11537</v>
      </c>
      <c r="G1380" s="810">
        <v>1.542E-2</v>
      </c>
      <c r="H1380" s="810">
        <v>9.9949999999999997E-2</v>
      </c>
    </row>
    <row r="1381" spans="2:8">
      <c r="B1381" s="810" t="s">
        <v>527</v>
      </c>
      <c r="C1381" s="810">
        <v>2.3279999999999999E-2</v>
      </c>
      <c r="D1381" s="810">
        <v>9.8129999999999995E-2</v>
      </c>
      <c r="E1381" s="810">
        <v>0.34603</v>
      </c>
      <c r="F1381" s="810">
        <v>0.11509</v>
      </c>
      <c r="G1381" s="810">
        <v>1.5699999999999999E-2</v>
      </c>
      <c r="H1381" s="810">
        <v>9.9390000000000006E-2</v>
      </c>
    </row>
    <row r="1382" spans="2:8">
      <c r="B1382" s="810" t="s">
        <v>528</v>
      </c>
      <c r="C1382" s="810">
        <v>2.3369999999999998E-2</v>
      </c>
      <c r="D1382" s="810">
        <v>9.6589999999999995E-2</v>
      </c>
      <c r="E1382" s="810">
        <v>0.34501999999999999</v>
      </c>
      <c r="F1382" s="810">
        <v>0.11494</v>
      </c>
      <c r="G1382" s="810">
        <v>1.5810000000000001E-2</v>
      </c>
      <c r="H1382" s="810">
        <v>9.9129999999999996E-2</v>
      </c>
    </row>
    <row r="1383" spans="2:8">
      <c r="B1383" s="810" t="s">
        <v>529</v>
      </c>
      <c r="C1383" s="810">
        <v>2.3269999999999999E-2</v>
      </c>
      <c r="D1383" s="810">
        <v>0.10031</v>
      </c>
      <c r="E1383" s="810">
        <v>0.34344000000000002</v>
      </c>
      <c r="F1383" s="810">
        <v>0.11644</v>
      </c>
      <c r="G1383" s="810">
        <v>1.5650000000000001E-2</v>
      </c>
      <c r="H1383" s="810">
        <v>0.10079</v>
      </c>
    </row>
    <row r="1384" spans="2:8">
      <c r="B1384" s="810" t="s">
        <v>530</v>
      </c>
      <c r="C1384" s="810">
        <v>2.3349999999999999E-2</v>
      </c>
      <c r="D1384" s="810">
        <v>9.9709999999999993E-2</v>
      </c>
      <c r="E1384" s="810">
        <v>0.34305000000000002</v>
      </c>
      <c r="F1384" s="810">
        <v>0.11716</v>
      </c>
      <c r="G1384" s="810">
        <v>1.55E-2</v>
      </c>
      <c r="H1384" s="810">
        <v>0.10166</v>
      </c>
    </row>
    <row r="1385" spans="2:8">
      <c r="B1385" s="810" t="s">
        <v>531</v>
      </c>
      <c r="C1385" s="810">
        <v>2.3599999999999999E-2</v>
      </c>
      <c r="D1385" s="810">
        <v>0.10678</v>
      </c>
      <c r="E1385" s="810">
        <v>0.34279999999999999</v>
      </c>
      <c r="F1385" s="810">
        <v>0.12174</v>
      </c>
      <c r="G1385" s="810">
        <v>1.5650000000000001E-2</v>
      </c>
      <c r="H1385" s="810">
        <v>0.10609</v>
      </c>
    </row>
    <row r="1386" spans="2:8">
      <c r="B1386" s="810" t="s">
        <v>532</v>
      </c>
      <c r="C1386" s="810">
        <v>2.3709999999999998E-2</v>
      </c>
      <c r="D1386" s="810">
        <v>0.10743999999999999</v>
      </c>
      <c r="E1386" s="810">
        <v>0.3427</v>
      </c>
      <c r="F1386" s="810">
        <v>0.12177</v>
      </c>
      <c r="G1386" s="810">
        <v>1.54E-2</v>
      </c>
      <c r="H1386" s="810">
        <v>0.10637000000000001</v>
      </c>
    </row>
    <row r="1387" spans="2:8">
      <c r="B1387" s="810" t="s">
        <v>533</v>
      </c>
      <c r="C1387" s="810">
        <v>2.3650000000000001E-2</v>
      </c>
      <c r="D1387" s="810">
        <v>0.10868</v>
      </c>
      <c r="E1387" s="810">
        <v>0.34381</v>
      </c>
      <c r="F1387" s="810">
        <v>0.12103</v>
      </c>
      <c r="G1387" s="810">
        <v>1.5299999999999999E-2</v>
      </c>
      <c r="H1387" s="810">
        <v>0.10573</v>
      </c>
    </row>
    <row r="1388" spans="2:8">
      <c r="B1388" s="810" t="s">
        <v>534</v>
      </c>
      <c r="C1388" s="810">
        <v>2.3140000000000001E-2</v>
      </c>
      <c r="D1388" s="810">
        <v>0.10129000000000001</v>
      </c>
      <c r="E1388" s="810">
        <v>0.34222999999999998</v>
      </c>
      <c r="F1388" s="810">
        <v>0.11475</v>
      </c>
      <c r="G1388" s="810">
        <v>1.537E-2</v>
      </c>
      <c r="H1388" s="810">
        <v>9.9379999999999996E-2</v>
      </c>
    </row>
    <row r="1389" spans="2:8">
      <c r="B1389" s="810" t="s">
        <v>535</v>
      </c>
      <c r="C1389" s="810">
        <v>2.3140000000000001E-2</v>
      </c>
      <c r="D1389" s="810">
        <v>9.8180000000000003E-2</v>
      </c>
      <c r="E1389" s="810">
        <v>0.33966000000000002</v>
      </c>
      <c r="F1389" s="810">
        <v>0.11383</v>
      </c>
      <c r="G1389" s="810">
        <v>1.52E-2</v>
      </c>
      <c r="H1389" s="810">
        <v>9.8629999999999995E-2</v>
      </c>
    </row>
    <row r="1390" spans="2:8">
      <c r="B1390" s="810" t="s">
        <v>536</v>
      </c>
      <c r="C1390" s="810">
        <v>2.334E-2</v>
      </c>
      <c r="D1390" s="810">
        <v>9.9040000000000003E-2</v>
      </c>
      <c r="E1390" s="810">
        <v>0.33714</v>
      </c>
      <c r="F1390" s="810">
        <v>0.1142</v>
      </c>
      <c r="G1390" s="810">
        <v>1.5219999999999999E-2</v>
      </c>
      <c r="H1390" s="810">
        <v>9.8979999999999999E-2</v>
      </c>
    </row>
    <row r="1391" spans="2:8">
      <c r="B1391" s="810" t="s">
        <v>537</v>
      </c>
      <c r="C1391" s="810">
        <v>2.3040000000000001E-2</v>
      </c>
      <c r="D1391" s="810">
        <v>9.7170000000000006E-2</v>
      </c>
      <c r="E1391" s="810">
        <v>0.33751999999999999</v>
      </c>
      <c r="F1391" s="810">
        <v>0.11274000000000001</v>
      </c>
      <c r="G1391" s="810">
        <v>1.5820000000000001E-2</v>
      </c>
      <c r="H1391" s="810">
        <v>9.6920000000000006E-2</v>
      </c>
    </row>
    <row r="1392" spans="2:8">
      <c r="B1392" s="810" t="s">
        <v>538</v>
      </c>
      <c r="C1392" s="810">
        <v>2.2929999999999999E-2</v>
      </c>
      <c r="D1392" s="810">
        <v>9.6369999999999997E-2</v>
      </c>
      <c r="E1392" s="810">
        <v>0.33653</v>
      </c>
      <c r="F1392" s="810">
        <v>0.11199000000000001</v>
      </c>
      <c r="G1392" s="810">
        <v>1.6119999999999999E-2</v>
      </c>
      <c r="H1392" s="810">
        <v>9.5869999999999997E-2</v>
      </c>
    </row>
    <row r="1393" spans="2:8">
      <c r="B1393" s="810" t="s">
        <v>539</v>
      </c>
      <c r="C1393" s="810">
        <v>2.2890000000000001E-2</v>
      </c>
      <c r="D1393" s="810">
        <v>9.5680000000000001E-2</v>
      </c>
      <c r="E1393" s="810">
        <v>0.33461999999999997</v>
      </c>
      <c r="F1393" s="810">
        <v>0.11234</v>
      </c>
      <c r="G1393" s="810">
        <v>1.5949999999999999E-2</v>
      </c>
      <c r="H1393" s="810">
        <v>9.6390000000000003E-2</v>
      </c>
    </row>
    <row r="1394" spans="2:8">
      <c r="B1394" s="810" t="s">
        <v>540</v>
      </c>
      <c r="C1394" s="810">
        <v>2.3E-2</v>
      </c>
      <c r="D1394" s="810">
        <v>9.7180000000000002E-2</v>
      </c>
      <c r="E1394" s="810">
        <v>0.33439999999999998</v>
      </c>
      <c r="F1394" s="810">
        <v>0.1129</v>
      </c>
      <c r="G1394" s="810">
        <v>1.6219999999999998E-2</v>
      </c>
      <c r="H1394" s="810">
        <v>9.6680000000000002E-2</v>
      </c>
    </row>
    <row r="1395" spans="2:8">
      <c r="B1395" s="810" t="s">
        <v>541</v>
      </c>
      <c r="C1395" s="810">
        <v>2.316E-2</v>
      </c>
      <c r="D1395" s="810">
        <v>9.7860000000000003E-2</v>
      </c>
      <c r="E1395" s="810">
        <v>0.33423000000000003</v>
      </c>
      <c r="F1395" s="810">
        <v>0.11322</v>
      </c>
      <c r="G1395" s="810">
        <v>1.602E-2</v>
      </c>
      <c r="H1395" s="810">
        <v>9.7199999999999995E-2</v>
      </c>
    </row>
    <row r="1396" spans="2:8">
      <c r="B1396" s="810" t="s">
        <v>542</v>
      </c>
      <c r="C1396" s="810">
        <v>2.317E-2</v>
      </c>
      <c r="D1396" s="810">
        <v>9.69E-2</v>
      </c>
      <c r="E1396" s="810">
        <v>0.33374999999999999</v>
      </c>
      <c r="F1396" s="810">
        <v>0.11278000000000001</v>
      </c>
      <c r="G1396" s="810">
        <v>1.5970000000000002E-2</v>
      </c>
      <c r="H1396" s="810">
        <v>9.6809999999999993E-2</v>
      </c>
    </row>
    <row r="1397" spans="2:8">
      <c r="B1397" s="810" t="s">
        <v>543</v>
      </c>
      <c r="C1397" s="810">
        <v>2.315E-2</v>
      </c>
      <c r="D1397" s="810">
        <v>0.10339</v>
      </c>
      <c r="E1397" s="810">
        <v>0.33244000000000001</v>
      </c>
      <c r="F1397" s="810">
        <v>0.11541</v>
      </c>
      <c r="G1397" s="810">
        <v>1.5650000000000001E-2</v>
      </c>
      <c r="H1397" s="810">
        <v>9.9760000000000001E-2</v>
      </c>
    </row>
    <row r="1398" spans="2:8">
      <c r="B1398" s="810" t="s">
        <v>544</v>
      </c>
      <c r="C1398" s="810">
        <v>2.315E-2</v>
      </c>
      <c r="D1398" s="810">
        <v>9.5369999999999996E-2</v>
      </c>
      <c r="E1398" s="810">
        <v>0.33138000000000001</v>
      </c>
      <c r="F1398" s="810">
        <v>0.1113</v>
      </c>
      <c r="G1398" s="810">
        <v>1.5699999999999999E-2</v>
      </c>
      <c r="H1398" s="810">
        <v>9.5600000000000004E-2</v>
      </c>
    </row>
    <row r="1399" spans="2:8">
      <c r="B1399" s="810" t="s">
        <v>545</v>
      </c>
      <c r="C1399" s="810">
        <v>2.3089999999999999E-2</v>
      </c>
      <c r="D1399" s="810">
        <v>9.529E-2</v>
      </c>
      <c r="E1399" s="810">
        <v>0.33058999999999999</v>
      </c>
      <c r="F1399" s="810">
        <v>0.11132</v>
      </c>
      <c r="G1399" s="810">
        <v>1.55E-2</v>
      </c>
      <c r="H1399" s="810">
        <v>9.5820000000000002E-2</v>
      </c>
    </row>
    <row r="1400" spans="2:8">
      <c r="B1400" s="810" t="s">
        <v>546</v>
      </c>
      <c r="C1400" s="810">
        <v>2.315E-2</v>
      </c>
      <c r="D1400" s="810">
        <v>9.5060000000000006E-2</v>
      </c>
      <c r="E1400" s="810">
        <v>0.3306</v>
      </c>
      <c r="F1400" s="810">
        <v>0.11138000000000001</v>
      </c>
      <c r="G1400" s="810">
        <v>1.5949999999999999E-2</v>
      </c>
      <c r="H1400" s="810">
        <v>9.5430000000000001E-2</v>
      </c>
    </row>
    <row r="1401" spans="2:8">
      <c r="B1401" s="810" t="s">
        <v>547</v>
      </c>
      <c r="C1401" s="810">
        <v>2.3460000000000002E-2</v>
      </c>
      <c r="D1401" s="810">
        <v>9.4109999999999999E-2</v>
      </c>
      <c r="E1401" s="810">
        <v>0.32912000000000002</v>
      </c>
      <c r="F1401" s="810">
        <v>0.11147</v>
      </c>
      <c r="G1401" s="810">
        <v>1.617E-2</v>
      </c>
      <c r="H1401" s="810">
        <v>9.5299999999999996E-2</v>
      </c>
    </row>
    <row r="1402" spans="2:8">
      <c r="B1402" s="810" t="s">
        <v>548</v>
      </c>
      <c r="C1402" s="810">
        <v>2.358E-2</v>
      </c>
      <c r="D1402" s="810">
        <v>9.3880000000000005E-2</v>
      </c>
      <c r="E1402" s="810">
        <v>0.32924999999999999</v>
      </c>
      <c r="F1402" s="810">
        <v>0.11183</v>
      </c>
      <c r="G1402" s="810">
        <v>1.6219999999999998E-2</v>
      </c>
      <c r="H1402" s="810">
        <v>9.5610000000000001E-2</v>
      </c>
    </row>
    <row r="1403" spans="2:8">
      <c r="B1403" s="810" t="s">
        <v>549</v>
      </c>
      <c r="C1403" s="810">
        <v>2.3529999999999999E-2</v>
      </c>
      <c r="D1403" s="810">
        <v>9.7430000000000003E-2</v>
      </c>
      <c r="E1403" s="810">
        <v>0.32712999999999998</v>
      </c>
      <c r="F1403" s="810">
        <v>0.11322</v>
      </c>
      <c r="G1403" s="810">
        <v>1.5869999999999999E-2</v>
      </c>
      <c r="H1403" s="810">
        <v>9.7350000000000006E-2</v>
      </c>
    </row>
    <row r="1404" spans="2:8">
      <c r="B1404" s="810" t="s">
        <v>550</v>
      </c>
      <c r="C1404" s="810">
        <v>2.3439999999999999E-2</v>
      </c>
      <c r="D1404" s="810">
        <v>9.7780000000000006E-2</v>
      </c>
      <c r="E1404" s="810">
        <v>0.32546000000000003</v>
      </c>
      <c r="F1404" s="810">
        <v>0.11314</v>
      </c>
      <c r="G1404" s="810">
        <v>1.627E-2</v>
      </c>
      <c r="H1404" s="810">
        <v>9.6869999999999998E-2</v>
      </c>
    </row>
    <row r="1405" spans="2:8">
      <c r="B1405" s="810" t="s">
        <v>551</v>
      </c>
      <c r="C1405" s="810">
        <v>2.334E-2</v>
      </c>
      <c r="D1405" s="810">
        <v>9.6960000000000005E-2</v>
      </c>
      <c r="E1405" s="810">
        <v>0.32540999999999998</v>
      </c>
      <c r="F1405" s="810">
        <v>0.11297</v>
      </c>
      <c r="G1405" s="810">
        <v>1.602E-2</v>
      </c>
      <c r="H1405" s="810">
        <v>9.6949999999999995E-2</v>
      </c>
    </row>
    <row r="1406" spans="2:8">
      <c r="B1406" s="810" t="s">
        <v>552</v>
      </c>
      <c r="C1406" s="810">
        <v>2.3310000000000001E-2</v>
      </c>
      <c r="D1406" s="810">
        <v>9.7089999999999996E-2</v>
      </c>
      <c r="E1406" s="810">
        <v>0.32543</v>
      </c>
      <c r="F1406" s="810">
        <v>0.11336</v>
      </c>
      <c r="G1406" s="810">
        <v>1.6719999999999999E-2</v>
      </c>
      <c r="H1406" s="810">
        <v>9.6640000000000004E-2</v>
      </c>
    </row>
    <row r="1407" spans="2:8">
      <c r="B1407" s="810" t="s">
        <v>553</v>
      </c>
      <c r="C1407" s="810">
        <v>2.3439999999999999E-2</v>
      </c>
      <c r="D1407" s="810">
        <v>9.7509999999999999E-2</v>
      </c>
      <c r="E1407" s="810">
        <v>0.32511000000000001</v>
      </c>
      <c r="F1407" s="810">
        <v>0.11397</v>
      </c>
      <c r="G1407" s="810">
        <v>1.6619999999999999E-2</v>
      </c>
      <c r="H1407" s="810">
        <v>9.7350000000000006E-2</v>
      </c>
    </row>
    <row r="1408" spans="2:8">
      <c r="B1408" s="810" t="s">
        <v>554</v>
      </c>
      <c r="C1408" s="810">
        <v>2.3810000000000001E-2</v>
      </c>
      <c r="D1408" s="810">
        <v>9.6820000000000003E-2</v>
      </c>
      <c r="E1408" s="810">
        <v>0.32422000000000001</v>
      </c>
      <c r="F1408" s="810">
        <v>0.11445</v>
      </c>
      <c r="G1408" s="810">
        <v>1.6549999999999999E-2</v>
      </c>
      <c r="H1408" s="810">
        <v>9.7900000000000001E-2</v>
      </c>
    </row>
    <row r="1409" spans="2:8">
      <c r="B1409" s="810" t="s">
        <v>555</v>
      </c>
      <c r="C1409" s="810">
        <v>2.384E-2</v>
      </c>
      <c r="D1409" s="810">
        <v>9.6689999999999998E-2</v>
      </c>
      <c r="E1409" s="810">
        <v>0.32438</v>
      </c>
      <c r="F1409" s="810">
        <v>0.11453000000000001</v>
      </c>
      <c r="G1409" s="810">
        <v>1.6500000000000001E-2</v>
      </c>
      <c r="H1409" s="810">
        <v>9.8030000000000006E-2</v>
      </c>
    </row>
    <row r="1410" spans="2:8">
      <c r="B1410" s="810" t="s">
        <v>556</v>
      </c>
      <c r="C1410" s="810">
        <v>2.3859999999999999E-2</v>
      </c>
      <c r="D1410" s="810">
        <v>9.715E-2</v>
      </c>
      <c r="E1410" s="810">
        <v>0.32412000000000002</v>
      </c>
      <c r="F1410" s="810">
        <v>0.11466</v>
      </c>
      <c r="G1410" s="810">
        <v>1.685E-2</v>
      </c>
      <c r="H1410" s="810">
        <v>9.7809999999999994E-2</v>
      </c>
    </row>
    <row r="1411" spans="2:8">
      <c r="B1411" s="810" t="s">
        <v>557</v>
      </c>
      <c r="C1411" s="810">
        <v>2.383E-2</v>
      </c>
      <c r="D1411" s="810">
        <v>9.6640000000000004E-2</v>
      </c>
      <c r="E1411" s="810">
        <v>0.32418000000000002</v>
      </c>
      <c r="F1411" s="810">
        <v>0.11459</v>
      </c>
      <c r="G1411" s="810">
        <v>1.685E-2</v>
      </c>
      <c r="H1411" s="810">
        <v>9.7739999999999994E-2</v>
      </c>
    </row>
    <row r="1412" spans="2:8">
      <c r="B1412" s="810" t="s">
        <v>558</v>
      </c>
      <c r="C1412" s="810">
        <v>2.4119999999999999E-2</v>
      </c>
      <c r="D1412" s="810">
        <v>9.8479999999999998E-2</v>
      </c>
      <c r="E1412" s="810">
        <v>0.32158999999999999</v>
      </c>
      <c r="F1412" s="810">
        <v>0.11620999999999999</v>
      </c>
      <c r="G1412" s="810">
        <v>1.669E-2</v>
      </c>
      <c r="H1412" s="810">
        <v>9.9519999999999997E-2</v>
      </c>
    </row>
    <row r="1413" spans="2:8">
      <c r="B1413" s="810" t="s">
        <v>2473</v>
      </c>
      <c r="C1413" s="810">
        <v>2.4140000000000002E-2</v>
      </c>
      <c r="D1413" s="810">
        <v>9.8339999999999997E-2</v>
      </c>
      <c r="E1413" s="810">
        <v>0.32186999999999999</v>
      </c>
      <c r="F1413" s="810">
        <v>0.11625000000000001</v>
      </c>
      <c r="G1413" s="810">
        <v>1.7409999999999998E-2</v>
      </c>
      <c r="H1413" s="810">
        <v>9.8839999999999997E-2</v>
      </c>
    </row>
    <row r="1414" spans="2:8">
      <c r="B1414" s="810" t="s">
        <v>2474</v>
      </c>
      <c r="C1414" s="810">
        <v>2.436E-2</v>
      </c>
      <c r="D1414" s="810">
        <v>9.8570000000000005E-2</v>
      </c>
      <c r="E1414" s="810">
        <v>0.32027</v>
      </c>
      <c r="F1414" s="810">
        <v>0.11676</v>
      </c>
      <c r="G1414" s="810">
        <v>1.7350000000000001E-2</v>
      </c>
      <c r="H1414" s="810">
        <v>9.9409999999999998E-2</v>
      </c>
    </row>
    <row r="1415" spans="2:8">
      <c r="B1415" s="810" t="s">
        <v>2475</v>
      </c>
      <c r="C1415" s="810">
        <v>2.4109999999999999E-2</v>
      </c>
      <c r="D1415" s="810">
        <v>9.8760000000000001E-2</v>
      </c>
      <c r="E1415" s="810">
        <v>0.31947999999999999</v>
      </c>
      <c r="F1415" s="810">
        <v>0.11612</v>
      </c>
      <c r="G1415" s="810">
        <v>1.787E-2</v>
      </c>
      <c r="H1415" s="810">
        <v>9.8250000000000004E-2</v>
      </c>
    </row>
    <row r="1416" spans="2:8">
      <c r="B1416" s="810" t="s">
        <v>2476</v>
      </c>
      <c r="C1416" s="810">
        <v>2.4129999999999999E-2</v>
      </c>
      <c r="D1416" s="810">
        <v>9.6740000000000007E-2</v>
      </c>
      <c r="E1416" s="810">
        <v>0.31913999999999998</v>
      </c>
      <c r="F1416" s="810">
        <v>0.11562</v>
      </c>
      <c r="G1416" s="810">
        <v>1.7950000000000001E-2</v>
      </c>
      <c r="H1416" s="810">
        <v>9.7670000000000007E-2</v>
      </c>
    </row>
    <row r="1417" spans="2:8">
      <c r="B1417" s="810" t="s">
        <v>2477</v>
      </c>
      <c r="C1417" s="810">
        <v>2.4140000000000002E-2</v>
      </c>
      <c r="D1417" s="810">
        <v>9.6240000000000006E-2</v>
      </c>
      <c r="E1417" s="810">
        <v>0.31927</v>
      </c>
      <c r="F1417" s="810">
        <v>0.11564000000000001</v>
      </c>
      <c r="G1417" s="810">
        <v>1.7950000000000001E-2</v>
      </c>
      <c r="H1417" s="810">
        <v>9.7689999999999999E-2</v>
      </c>
    </row>
    <row r="1418" spans="2:8">
      <c r="B1418" s="810" t="s">
        <v>2478</v>
      </c>
      <c r="C1418" s="810">
        <v>2.3980000000000001E-2</v>
      </c>
      <c r="D1418" s="810">
        <v>9.4969999999999999E-2</v>
      </c>
      <c r="E1418" s="810">
        <v>0.31949</v>
      </c>
      <c r="F1418" s="810">
        <v>0.11525000000000001</v>
      </c>
      <c r="G1418" s="810">
        <v>1.7999999999999999E-2</v>
      </c>
      <c r="H1418" s="810">
        <v>9.7250000000000003E-2</v>
      </c>
    </row>
    <row r="1419" spans="2:8">
      <c r="B1419" s="810" t="s">
        <v>2479</v>
      </c>
      <c r="C1419" s="810">
        <v>2.392E-2</v>
      </c>
      <c r="D1419" s="810">
        <v>9.5210000000000003E-2</v>
      </c>
      <c r="E1419" s="810">
        <v>0.31936999999999999</v>
      </c>
      <c r="F1419" s="810">
        <v>0.11576</v>
      </c>
      <c r="G1419" s="810">
        <v>1.8249999999999999E-2</v>
      </c>
      <c r="H1419" s="810">
        <v>9.7509999999999999E-2</v>
      </c>
    </row>
    <row r="1420" spans="2:8">
      <c r="B1420" s="810" t="s">
        <v>2480</v>
      </c>
      <c r="C1420" s="810">
        <v>2.3959999999999999E-2</v>
      </c>
      <c r="D1420" s="810">
        <v>9.511E-2</v>
      </c>
      <c r="E1420" s="810">
        <v>0.31962000000000002</v>
      </c>
      <c r="F1420" s="810">
        <v>0.11584999999999999</v>
      </c>
      <c r="G1420" s="810">
        <v>1.8350000000000002E-2</v>
      </c>
      <c r="H1420" s="810">
        <v>9.7500000000000003E-2</v>
      </c>
    </row>
    <row r="1421" spans="2:8">
      <c r="B1421" s="810" t="s">
        <v>2481</v>
      </c>
      <c r="C1421" s="810">
        <v>2.4029999999999999E-2</v>
      </c>
      <c r="D1421" s="810">
        <v>9.5680000000000001E-2</v>
      </c>
      <c r="E1421" s="810">
        <v>0.31914999999999999</v>
      </c>
      <c r="F1421" s="810">
        <v>0.11592</v>
      </c>
      <c r="G1421" s="810">
        <v>1.847E-2</v>
      </c>
      <c r="H1421" s="810">
        <v>9.7449999999999995E-2</v>
      </c>
    </row>
    <row r="1422" spans="2:8">
      <c r="B1422" s="810" t="s">
        <v>2482</v>
      </c>
      <c r="C1422" s="810">
        <v>2.4080000000000001E-2</v>
      </c>
      <c r="D1422" s="810">
        <v>9.7180000000000002E-2</v>
      </c>
      <c r="E1422" s="810">
        <v>0.31913000000000002</v>
      </c>
      <c r="F1422" s="810">
        <v>0.11641</v>
      </c>
      <c r="G1422" s="810">
        <v>1.8249999999999999E-2</v>
      </c>
      <c r="H1422" s="810">
        <v>9.8159999999999997E-2</v>
      </c>
    </row>
    <row r="1423" spans="2:8">
      <c r="B1423" s="810" t="s">
        <v>2483</v>
      </c>
      <c r="C1423" s="810">
        <v>2.3959999999999999E-2</v>
      </c>
      <c r="D1423" s="810">
        <v>9.6250000000000002E-2</v>
      </c>
      <c r="E1423" s="810">
        <v>0.31917000000000001</v>
      </c>
      <c r="F1423" s="810">
        <v>0.11582000000000001</v>
      </c>
      <c r="G1423" s="810">
        <v>1.821E-2</v>
      </c>
      <c r="H1423" s="810">
        <v>9.7610000000000002E-2</v>
      </c>
    </row>
    <row r="1424" spans="2:8">
      <c r="B1424" s="810" t="s">
        <v>2484</v>
      </c>
      <c r="C1424" s="810">
        <v>2.368E-2</v>
      </c>
      <c r="D1424" s="810">
        <v>9.7350000000000006E-2</v>
      </c>
      <c r="E1424" s="810">
        <v>0.31903999999999999</v>
      </c>
      <c r="F1424" s="810">
        <v>0.11577</v>
      </c>
      <c r="G1424" s="810">
        <v>1.8599999999999998E-2</v>
      </c>
      <c r="H1424" s="810">
        <v>9.7170000000000006E-2</v>
      </c>
    </row>
    <row r="1425" spans="2:8">
      <c r="B1425" s="810" t="s">
        <v>2485</v>
      </c>
      <c r="C1425" s="810">
        <v>2.3810000000000001E-2</v>
      </c>
      <c r="D1425" s="810">
        <v>9.6970000000000001E-2</v>
      </c>
      <c r="E1425" s="810">
        <v>0.31945000000000001</v>
      </c>
      <c r="F1425" s="810">
        <v>0.11577999999999999</v>
      </c>
      <c r="G1425" s="810">
        <v>1.8669999999999999E-2</v>
      </c>
      <c r="H1425" s="810">
        <v>9.7110000000000002E-2</v>
      </c>
    </row>
    <row r="1426" spans="2:8">
      <c r="B1426" s="810" t="s">
        <v>2486</v>
      </c>
      <c r="C1426" s="810">
        <v>2.3810000000000001E-2</v>
      </c>
      <c r="D1426" s="810">
        <v>9.6960000000000005E-2</v>
      </c>
      <c r="E1426" s="810">
        <v>0.31811</v>
      </c>
      <c r="F1426" s="810">
        <v>0.11618000000000001</v>
      </c>
      <c r="G1426" s="810">
        <v>1.8769999999999998E-2</v>
      </c>
      <c r="H1426" s="810">
        <v>9.7409999999999997E-2</v>
      </c>
    </row>
    <row r="1427" spans="2:8">
      <c r="B1427" s="810" t="s">
        <v>2487</v>
      </c>
      <c r="C1427" s="810">
        <v>2.3480000000000001E-2</v>
      </c>
      <c r="D1427" s="810">
        <v>0.10052999999999999</v>
      </c>
      <c r="E1427" s="810">
        <v>0.31541000000000002</v>
      </c>
      <c r="F1427" s="810">
        <v>0.11675000000000001</v>
      </c>
      <c r="G1427" s="810">
        <v>1.8749999999999999E-2</v>
      </c>
      <c r="H1427" s="810">
        <v>9.8000000000000004E-2</v>
      </c>
    </row>
    <row r="1428" spans="2:8">
      <c r="B1428" s="810" t="s">
        <v>2488</v>
      </c>
      <c r="C1428" s="810">
        <v>2.359E-2</v>
      </c>
      <c r="D1428" s="810">
        <v>0.1008</v>
      </c>
      <c r="E1428" s="810">
        <v>0.31503999999999999</v>
      </c>
      <c r="F1428" s="810">
        <v>0.11695</v>
      </c>
      <c r="G1428" s="810">
        <v>1.857E-2</v>
      </c>
      <c r="H1428" s="810">
        <v>9.8379999999999995E-2</v>
      </c>
    </row>
    <row r="1429" spans="2:8">
      <c r="B1429" s="810" t="s">
        <v>2489</v>
      </c>
      <c r="C1429" s="810">
        <v>2.2870000000000001E-2</v>
      </c>
      <c r="D1429" s="810">
        <v>0.10216</v>
      </c>
      <c r="E1429" s="810">
        <v>0.31497999999999998</v>
      </c>
      <c r="F1429" s="810">
        <v>0.11613</v>
      </c>
      <c r="G1429" s="810">
        <v>1.8800000000000001E-2</v>
      </c>
      <c r="H1429" s="810">
        <v>9.733E-2</v>
      </c>
    </row>
    <row r="1430" spans="2:8">
      <c r="B1430" s="810" t="s">
        <v>2490</v>
      </c>
      <c r="C1430" s="810">
        <v>2.2790000000000001E-2</v>
      </c>
      <c r="D1430" s="810">
        <v>0.10253</v>
      </c>
      <c r="E1430" s="810">
        <v>0.31558999999999998</v>
      </c>
      <c r="F1430" s="810">
        <v>0.11609999999999999</v>
      </c>
      <c r="G1430" s="810">
        <v>1.8849999999999999E-2</v>
      </c>
      <c r="H1430" s="810">
        <v>9.7250000000000003E-2</v>
      </c>
    </row>
    <row r="1431" spans="2:8">
      <c r="B1431" s="810" t="s">
        <v>2491</v>
      </c>
      <c r="C1431" s="810">
        <v>2.2429999999999999E-2</v>
      </c>
      <c r="D1431" s="810">
        <v>0.10106999999999999</v>
      </c>
      <c r="E1431" s="810">
        <v>0.31547999999999998</v>
      </c>
      <c r="F1431" s="810">
        <v>0.11536</v>
      </c>
      <c r="G1431" s="810">
        <v>1.9019999999999999E-2</v>
      </c>
      <c r="H1431" s="810">
        <v>9.6339999999999995E-2</v>
      </c>
    </row>
    <row r="1432" spans="2:8">
      <c r="B1432" s="810" t="s">
        <v>2492</v>
      </c>
      <c r="C1432" s="810">
        <v>2.2239999999999999E-2</v>
      </c>
      <c r="D1432" s="810">
        <v>9.8699999999999996E-2</v>
      </c>
      <c r="E1432" s="810">
        <v>0.31539</v>
      </c>
      <c r="F1432" s="810">
        <v>0.11388</v>
      </c>
      <c r="G1432" s="810">
        <v>1.89E-2</v>
      </c>
      <c r="H1432" s="810">
        <v>9.4979999999999995E-2</v>
      </c>
    </row>
    <row r="1433" spans="2:8">
      <c r="B1433" s="810" t="s">
        <v>2493</v>
      </c>
      <c r="C1433" s="810">
        <v>2.248E-2</v>
      </c>
      <c r="D1433" s="810">
        <v>9.8540000000000003E-2</v>
      </c>
      <c r="E1433" s="810">
        <v>0.31308999999999998</v>
      </c>
      <c r="F1433" s="810">
        <v>0.11407</v>
      </c>
      <c r="G1433" s="810">
        <v>1.8450000000000001E-2</v>
      </c>
      <c r="H1433" s="810">
        <v>9.5619999999999997E-2</v>
      </c>
    </row>
    <row r="1434" spans="2:8">
      <c r="B1434" s="810" t="s">
        <v>2494</v>
      </c>
      <c r="C1434" s="810">
        <v>2.2349999999999998E-2</v>
      </c>
      <c r="D1434" s="810">
        <v>9.6820000000000003E-2</v>
      </c>
      <c r="E1434" s="810">
        <v>0.30995</v>
      </c>
      <c r="F1434" s="810">
        <v>0.11359</v>
      </c>
      <c r="G1434" s="810">
        <v>1.866E-2</v>
      </c>
      <c r="H1434" s="810">
        <v>9.493E-2</v>
      </c>
    </row>
    <row r="1435" spans="2:8">
      <c r="B1435" s="810" t="s">
        <v>2495</v>
      </c>
      <c r="C1435" s="810">
        <v>2.2710000000000001E-2</v>
      </c>
      <c r="D1435" s="810">
        <v>9.6769999999999995E-2</v>
      </c>
      <c r="E1435" s="810">
        <v>0.31467000000000001</v>
      </c>
      <c r="F1435" s="810">
        <v>0.11436</v>
      </c>
      <c r="G1435" s="810">
        <v>1.8749999999999999E-2</v>
      </c>
      <c r="H1435" s="810">
        <v>9.5610000000000001E-2</v>
      </c>
    </row>
    <row r="1436" spans="2:8">
      <c r="B1436" s="810" t="s">
        <v>2496</v>
      </c>
      <c r="C1436" s="810">
        <v>2.257E-2</v>
      </c>
      <c r="D1436" s="810">
        <v>9.6299999999999997E-2</v>
      </c>
      <c r="E1436" s="810">
        <v>0.31291999999999998</v>
      </c>
      <c r="F1436" s="810">
        <v>0.11369</v>
      </c>
      <c r="G1436" s="810">
        <v>1.8769999999999998E-2</v>
      </c>
      <c r="H1436" s="810">
        <v>9.4920000000000004E-2</v>
      </c>
    </row>
    <row r="1437" spans="2:8">
      <c r="B1437" s="810" t="s">
        <v>2497</v>
      </c>
      <c r="C1437" s="810">
        <v>2.2499999999999999E-2</v>
      </c>
      <c r="D1437" s="810">
        <v>8.9139999999999997E-2</v>
      </c>
      <c r="E1437" s="810">
        <v>0.31128</v>
      </c>
      <c r="F1437" s="810">
        <v>0.11043</v>
      </c>
      <c r="G1437" s="810">
        <v>1.9120000000000002E-2</v>
      </c>
      <c r="H1437" s="810">
        <v>9.1310000000000002E-2</v>
      </c>
    </row>
    <row r="1438" spans="2:8">
      <c r="B1438" s="810" t="s">
        <v>2498</v>
      </c>
      <c r="C1438" s="810">
        <v>2.2349999999999998E-2</v>
      </c>
      <c r="D1438" s="810">
        <v>9.3729999999999994E-2</v>
      </c>
      <c r="E1438" s="810">
        <v>0.31097000000000002</v>
      </c>
      <c r="F1438" s="810">
        <v>0.11283</v>
      </c>
      <c r="G1438" s="810">
        <v>1.9220000000000001E-2</v>
      </c>
      <c r="H1438" s="810">
        <v>9.3609999999999999E-2</v>
      </c>
    </row>
    <row r="1439" spans="2:8">
      <c r="B1439" s="810" t="s">
        <v>2499</v>
      </c>
      <c r="C1439" s="810">
        <v>2.2409999999999999E-2</v>
      </c>
      <c r="D1439" s="810">
        <v>9.5119999999999996E-2</v>
      </c>
      <c r="E1439" s="810">
        <v>0.31093999999999999</v>
      </c>
      <c r="F1439" s="810">
        <v>0.11389000000000001</v>
      </c>
      <c r="G1439" s="810">
        <v>1.9349999999999999E-2</v>
      </c>
      <c r="H1439" s="810">
        <v>9.4539999999999999E-2</v>
      </c>
    </row>
    <row r="1440" spans="2:8">
      <c r="B1440" s="810" t="s">
        <v>2500</v>
      </c>
      <c r="C1440" s="810">
        <v>2.2429999999999999E-2</v>
      </c>
      <c r="D1440" s="810">
        <v>9.597E-2</v>
      </c>
      <c r="E1440" s="810">
        <v>0.31091999999999997</v>
      </c>
      <c r="F1440" s="810">
        <v>0.11415</v>
      </c>
      <c r="G1440" s="810">
        <v>1.9099999999999999E-2</v>
      </c>
      <c r="H1440" s="810">
        <v>9.5049999999999996E-2</v>
      </c>
    </row>
    <row r="1441" spans="2:8">
      <c r="B1441" s="810" t="s">
        <v>2501</v>
      </c>
      <c r="C1441" s="810">
        <v>2.24E-2</v>
      </c>
      <c r="D1441" s="810">
        <v>9.3240000000000003E-2</v>
      </c>
      <c r="E1441" s="810">
        <v>0.31084000000000001</v>
      </c>
      <c r="F1441" s="810">
        <v>0.11310000000000001</v>
      </c>
      <c r="G1441" s="810">
        <v>1.8919999999999999E-2</v>
      </c>
      <c r="H1441" s="810">
        <v>9.418E-2</v>
      </c>
    </row>
    <row r="1442" spans="2:8">
      <c r="B1442" s="810" t="s">
        <v>2502</v>
      </c>
      <c r="C1442" s="810">
        <v>2.2110000000000001E-2</v>
      </c>
      <c r="D1442" s="810">
        <v>9.1380000000000003E-2</v>
      </c>
      <c r="E1442" s="810">
        <v>0.31109999999999999</v>
      </c>
      <c r="F1442" s="810">
        <v>0.11193</v>
      </c>
      <c r="G1442" s="810">
        <v>1.942E-2</v>
      </c>
      <c r="H1442" s="810">
        <v>9.2509999999999995E-2</v>
      </c>
    </row>
    <row r="1443" spans="2:8">
      <c r="B1443" s="810" t="s">
        <v>2503</v>
      </c>
      <c r="C1443" s="810">
        <v>2.205E-2</v>
      </c>
      <c r="D1443" s="810">
        <v>9.1249999999999998E-2</v>
      </c>
      <c r="E1443" s="810">
        <v>0.31106</v>
      </c>
      <c r="F1443" s="810">
        <v>0.11174000000000001</v>
      </c>
      <c r="G1443" s="810">
        <v>1.932E-2</v>
      </c>
      <c r="H1443" s="810">
        <v>9.2420000000000002E-2</v>
      </c>
    </row>
    <row r="1444" spans="2:8">
      <c r="B1444" s="810" t="s">
        <v>2504</v>
      </c>
      <c r="C1444" s="810">
        <v>2.215E-2</v>
      </c>
      <c r="D1444" s="810">
        <v>8.8940000000000005E-2</v>
      </c>
      <c r="E1444" s="810">
        <v>0.31096000000000001</v>
      </c>
      <c r="F1444" s="810">
        <v>0.11183999999999999</v>
      </c>
      <c r="G1444" s="810">
        <v>1.925E-2</v>
      </c>
      <c r="H1444" s="810">
        <v>9.2590000000000006E-2</v>
      </c>
    </row>
    <row r="1445" spans="2:8">
      <c r="B1445" s="810" t="s">
        <v>2505</v>
      </c>
      <c r="C1445" s="810">
        <v>2.2460000000000001E-2</v>
      </c>
      <c r="D1445" s="810">
        <v>9.3289999999999998E-2</v>
      </c>
      <c r="E1445" s="810">
        <v>0.31194</v>
      </c>
      <c r="F1445" s="810">
        <v>0.11359</v>
      </c>
      <c r="G1445" s="810">
        <v>1.8849999999999999E-2</v>
      </c>
      <c r="H1445" s="810">
        <v>9.4740000000000005E-2</v>
      </c>
    </row>
    <row r="1446" spans="2:8">
      <c r="B1446" s="810" t="s">
        <v>2506</v>
      </c>
      <c r="C1446" s="810">
        <v>2.2550000000000001E-2</v>
      </c>
      <c r="D1446" s="810">
        <v>9.1639999999999999E-2</v>
      </c>
      <c r="E1446" s="810">
        <v>0.30947999999999998</v>
      </c>
      <c r="F1446" s="810">
        <v>0.11302</v>
      </c>
      <c r="G1446" s="810">
        <v>1.8720000000000001E-2</v>
      </c>
      <c r="H1446" s="810">
        <v>9.4299999999999995E-2</v>
      </c>
    </row>
    <row r="1447" spans="2:8">
      <c r="B1447" s="810" t="s">
        <v>2507</v>
      </c>
      <c r="C1447" s="810">
        <v>2.2550000000000001E-2</v>
      </c>
      <c r="D1447" s="810">
        <v>9.1639999999999999E-2</v>
      </c>
      <c r="E1447" s="810">
        <v>0.30858000000000002</v>
      </c>
      <c r="F1447" s="810">
        <v>0.11342000000000001</v>
      </c>
      <c r="G1447" s="810">
        <v>1.8669999999999999E-2</v>
      </c>
      <c r="H1447" s="810">
        <v>9.4750000000000001E-2</v>
      </c>
    </row>
    <row r="1448" spans="2:8">
      <c r="B1448" s="810" t="s">
        <v>2508</v>
      </c>
      <c r="C1448" s="810">
        <v>2.264E-2</v>
      </c>
      <c r="D1448" s="810">
        <v>9.325E-2</v>
      </c>
      <c r="E1448" s="810">
        <v>0.30846000000000001</v>
      </c>
      <c r="F1448" s="810">
        <v>0.11487</v>
      </c>
      <c r="G1448" s="810">
        <v>1.8669999999999999E-2</v>
      </c>
      <c r="H1448" s="810">
        <v>9.6199999999999994E-2</v>
      </c>
    </row>
    <row r="1449" spans="2:8">
      <c r="B1449" s="810" t="s">
        <v>2509</v>
      </c>
      <c r="C1449" s="810">
        <v>2.264E-2</v>
      </c>
      <c r="D1449" s="810">
        <v>9.4530000000000003E-2</v>
      </c>
      <c r="E1449" s="810">
        <v>0.30804999999999999</v>
      </c>
      <c r="F1449" s="810">
        <v>0.11665</v>
      </c>
      <c r="G1449" s="810">
        <v>1.8749999999999999E-2</v>
      </c>
      <c r="H1449" s="810">
        <v>9.7900000000000001E-2</v>
      </c>
    </row>
    <row r="1450" spans="2:8">
      <c r="B1450" s="810" t="s">
        <v>2510</v>
      </c>
      <c r="C1450" s="810">
        <v>2.2630000000000001E-2</v>
      </c>
      <c r="D1450" s="810">
        <v>0.10766000000000001</v>
      </c>
      <c r="E1450" s="810">
        <v>0.30518000000000001</v>
      </c>
      <c r="F1450" s="810">
        <v>0.12374</v>
      </c>
      <c r="G1450" s="810">
        <v>1.8950000000000002E-2</v>
      </c>
      <c r="H1450" s="810">
        <v>0.10478999999999999</v>
      </c>
    </row>
    <row r="1451" spans="2:8">
      <c r="B1451" s="810" t="s">
        <v>2511</v>
      </c>
      <c r="C1451" s="810">
        <v>2.2620000000000001E-2</v>
      </c>
      <c r="D1451" s="810">
        <v>0.11147</v>
      </c>
      <c r="E1451" s="810">
        <v>0.30107</v>
      </c>
      <c r="F1451" s="810">
        <v>0.12463</v>
      </c>
      <c r="G1451" s="810">
        <v>1.8720000000000001E-2</v>
      </c>
      <c r="H1451" s="810">
        <v>0.10591</v>
      </c>
    </row>
    <row r="1452" spans="2:8">
      <c r="B1452" s="810" t="s">
        <v>2512</v>
      </c>
      <c r="C1452" s="810">
        <v>2.2710000000000001E-2</v>
      </c>
      <c r="D1452" s="810">
        <v>0.10281999999999999</v>
      </c>
      <c r="E1452" s="810">
        <v>0.3004</v>
      </c>
      <c r="F1452" s="810">
        <v>0.11967999999999999</v>
      </c>
      <c r="G1452" s="810">
        <v>1.8870000000000001E-2</v>
      </c>
      <c r="H1452" s="810">
        <v>0.10081</v>
      </c>
    </row>
    <row r="1453" spans="2:8">
      <c r="B1453" s="810" t="s">
        <v>2513</v>
      </c>
      <c r="C1453" s="810">
        <v>2.2939999999999999E-2</v>
      </c>
      <c r="D1453" s="810">
        <v>0.10294</v>
      </c>
      <c r="E1453" s="810">
        <v>0.29727999999999999</v>
      </c>
      <c r="F1453" s="810">
        <v>0.11962</v>
      </c>
      <c r="G1453" s="810">
        <v>1.8499999999999999E-2</v>
      </c>
      <c r="H1453" s="810">
        <v>0.10112</v>
      </c>
    </row>
    <row r="1454" spans="2:8">
      <c r="B1454" s="810" t="s">
        <v>2514</v>
      </c>
      <c r="C1454" s="810">
        <v>2.307E-2</v>
      </c>
      <c r="D1454" s="810">
        <v>0.10299</v>
      </c>
      <c r="E1454" s="810">
        <v>0.29721999999999998</v>
      </c>
      <c r="F1454" s="810">
        <v>0.11939</v>
      </c>
      <c r="G1454" s="810">
        <v>1.865E-2</v>
      </c>
      <c r="H1454" s="810">
        <v>0.10074</v>
      </c>
    </row>
    <row r="1455" spans="2:8">
      <c r="B1455" s="810" t="s">
        <v>2515</v>
      </c>
      <c r="C1455" s="810">
        <v>2.3369999999999998E-2</v>
      </c>
      <c r="D1455" s="810">
        <v>9.7030000000000005E-2</v>
      </c>
      <c r="E1455" s="810">
        <v>0.28975000000000001</v>
      </c>
      <c r="F1455" s="810">
        <v>0.11787</v>
      </c>
      <c r="G1455" s="810">
        <v>1.83E-2</v>
      </c>
      <c r="H1455" s="810">
        <v>9.9570000000000006E-2</v>
      </c>
    </row>
    <row r="1456" spans="2:8">
      <c r="B1456" s="810" t="s">
        <v>2516</v>
      </c>
      <c r="C1456" s="810">
        <v>2.349E-2</v>
      </c>
      <c r="D1456" s="810">
        <v>9.6930000000000002E-2</v>
      </c>
      <c r="E1456" s="810">
        <v>0.28965000000000002</v>
      </c>
      <c r="F1456" s="810">
        <v>0.11811000000000001</v>
      </c>
      <c r="G1456" s="810">
        <v>1.805E-2</v>
      </c>
      <c r="H1456" s="810">
        <v>0.10006</v>
      </c>
    </row>
    <row r="1457" spans="2:8">
      <c r="B1457" s="810" t="s">
        <v>2517</v>
      </c>
      <c r="C1457" s="810">
        <v>2.3310000000000001E-2</v>
      </c>
      <c r="D1457" s="810">
        <v>9.6689999999999998E-2</v>
      </c>
      <c r="E1457" s="810">
        <v>0.28874</v>
      </c>
      <c r="F1457" s="810">
        <v>0.11841</v>
      </c>
      <c r="G1457" s="810">
        <v>1.84E-2</v>
      </c>
      <c r="H1457" s="810">
        <v>0.10001</v>
      </c>
    </row>
    <row r="1458" spans="2:8">
      <c r="B1458" s="810" t="s">
        <v>2518</v>
      </c>
      <c r="C1458" s="810">
        <v>2.333E-2</v>
      </c>
      <c r="D1458" s="810">
        <v>9.9709999999999993E-2</v>
      </c>
      <c r="E1458" s="810">
        <v>0.28661999999999999</v>
      </c>
      <c r="F1458" s="810">
        <v>0.11928999999999999</v>
      </c>
      <c r="G1458" s="810">
        <v>1.9050000000000001E-2</v>
      </c>
      <c r="H1458" s="810">
        <v>0.10024</v>
      </c>
    </row>
    <row r="1459" spans="2:8">
      <c r="B1459" s="810" t="s">
        <v>2519</v>
      </c>
      <c r="C1459" s="810">
        <v>2.3359999999999999E-2</v>
      </c>
      <c r="D1459" s="810">
        <v>9.9409999999999998E-2</v>
      </c>
      <c r="E1459" s="810">
        <v>0.28522999999999998</v>
      </c>
      <c r="F1459" s="810">
        <v>0.11892999999999999</v>
      </c>
      <c r="G1459" s="810">
        <v>1.8950000000000002E-2</v>
      </c>
      <c r="H1459" s="810">
        <v>9.9979999999999999E-2</v>
      </c>
    </row>
    <row r="1460" spans="2:8">
      <c r="B1460" s="810" t="s">
        <v>2520</v>
      </c>
      <c r="C1460" s="810">
        <v>2.29E-2</v>
      </c>
      <c r="D1460" s="810">
        <v>9.8979999999999999E-2</v>
      </c>
      <c r="E1460" s="810">
        <v>0.28399999999999997</v>
      </c>
      <c r="F1460" s="810">
        <v>0.11817</v>
      </c>
      <c r="G1460" s="810">
        <v>1.932E-2</v>
      </c>
      <c r="H1460" s="810">
        <v>9.8849999999999993E-2</v>
      </c>
    </row>
    <row r="1461" spans="2:8">
      <c r="B1461" s="810" t="s">
        <v>2521</v>
      </c>
      <c r="C1461" s="810">
        <v>2.2960000000000001E-2</v>
      </c>
      <c r="D1461" s="810">
        <v>0.10170999999999999</v>
      </c>
      <c r="E1461" s="810">
        <v>0.28177000000000002</v>
      </c>
      <c r="F1461" s="810">
        <v>0.11887</v>
      </c>
      <c r="G1461" s="810">
        <v>1.932E-2</v>
      </c>
      <c r="H1461" s="810">
        <v>9.955E-2</v>
      </c>
    </row>
    <row r="1462" spans="2:8">
      <c r="B1462" s="810" t="s">
        <v>2522</v>
      </c>
      <c r="C1462" s="810">
        <v>2.3099999999999999E-2</v>
      </c>
      <c r="D1462" s="810">
        <v>0.10342999999999999</v>
      </c>
      <c r="E1462" s="810">
        <v>0.28060000000000002</v>
      </c>
      <c r="F1462" s="810">
        <v>0.11896</v>
      </c>
      <c r="G1462" s="810">
        <v>1.9869999999999999E-2</v>
      </c>
      <c r="H1462" s="810">
        <v>9.9089999999999998E-2</v>
      </c>
    </row>
    <row r="1463" spans="2:8">
      <c r="B1463" s="810" t="s">
        <v>2523</v>
      </c>
      <c r="C1463" s="810">
        <v>2.308E-2</v>
      </c>
      <c r="D1463" s="810">
        <v>9.8979999999999999E-2</v>
      </c>
      <c r="E1463" s="810">
        <v>0.28012999999999999</v>
      </c>
      <c r="F1463" s="810">
        <v>0.11674</v>
      </c>
      <c r="G1463" s="810">
        <v>1.9800000000000002E-2</v>
      </c>
      <c r="H1463" s="810">
        <v>9.6939999999999998E-2</v>
      </c>
    </row>
    <row r="1464" spans="2:8">
      <c r="B1464" s="810" t="s">
        <v>2524</v>
      </c>
      <c r="C1464" s="810">
        <v>2.3029999999999998E-2</v>
      </c>
      <c r="D1464" s="810">
        <v>0.10026</v>
      </c>
      <c r="E1464" s="810">
        <v>0.27900000000000003</v>
      </c>
      <c r="F1464" s="810">
        <v>0.11742</v>
      </c>
      <c r="G1464" s="810">
        <v>1.9970000000000002E-2</v>
      </c>
      <c r="H1464" s="810">
        <v>9.7449999999999995E-2</v>
      </c>
    </row>
    <row r="1465" spans="2:8">
      <c r="B1465" s="810" t="s">
        <v>2525</v>
      </c>
      <c r="C1465" s="810">
        <v>2.308E-2</v>
      </c>
      <c r="D1465" s="810">
        <v>0.10573</v>
      </c>
      <c r="E1465" s="810">
        <v>0.27437</v>
      </c>
      <c r="F1465" s="810">
        <v>0.12064999999999999</v>
      </c>
      <c r="G1465" s="810">
        <v>1.992E-2</v>
      </c>
      <c r="H1465" s="810">
        <v>0.10073</v>
      </c>
    </row>
    <row r="1466" spans="2:8">
      <c r="B1466" s="810" t="s">
        <v>2526</v>
      </c>
      <c r="C1466" s="810">
        <v>2.3369999999999998E-2</v>
      </c>
      <c r="D1466" s="810">
        <v>0.10609</v>
      </c>
      <c r="E1466" s="810">
        <v>0.27245999999999998</v>
      </c>
      <c r="F1466" s="810">
        <v>0.12130000000000001</v>
      </c>
      <c r="G1466" s="810">
        <v>1.9800000000000002E-2</v>
      </c>
      <c r="H1466" s="810">
        <v>0.10150000000000001</v>
      </c>
    </row>
    <row r="1467" spans="2:8">
      <c r="B1467" s="810" t="s">
        <v>2527</v>
      </c>
      <c r="C1467" s="810">
        <v>2.3470000000000001E-2</v>
      </c>
      <c r="D1467" s="810">
        <v>0.10161000000000001</v>
      </c>
      <c r="E1467" s="810">
        <v>0.27150000000000002</v>
      </c>
      <c r="F1467" s="810">
        <v>0.11890000000000001</v>
      </c>
      <c r="G1467" s="810">
        <v>1.9699999999999999E-2</v>
      </c>
      <c r="H1467" s="810">
        <v>9.9199999999999997E-2</v>
      </c>
    </row>
    <row r="1468" spans="2:8">
      <c r="B1468" s="810" t="s">
        <v>2528</v>
      </c>
      <c r="C1468" s="810">
        <v>2.333E-2</v>
      </c>
      <c r="D1468" s="810">
        <v>0.10169</v>
      </c>
      <c r="E1468" s="810">
        <v>0.27023999999999998</v>
      </c>
      <c r="F1468" s="810">
        <v>0.11907</v>
      </c>
      <c r="G1468" s="810">
        <v>1.985E-2</v>
      </c>
      <c r="H1468" s="810">
        <v>9.9220000000000003E-2</v>
      </c>
    </row>
    <row r="1469" spans="2:8">
      <c r="B1469" s="810" t="s">
        <v>2529</v>
      </c>
      <c r="C1469" s="810">
        <v>2.3539999999999998E-2</v>
      </c>
      <c r="D1469" s="810">
        <v>0.10253</v>
      </c>
      <c r="E1469" s="810">
        <v>0.26928999999999997</v>
      </c>
      <c r="F1469" s="810">
        <v>0.11962</v>
      </c>
      <c r="G1469" s="810">
        <v>1.9879999999999998E-2</v>
      </c>
      <c r="H1469" s="810">
        <v>9.9739999999999995E-2</v>
      </c>
    </row>
    <row r="1470" spans="2:8">
      <c r="B1470" s="810" t="s">
        <v>2530</v>
      </c>
      <c r="C1470" s="810">
        <v>2.358E-2</v>
      </c>
      <c r="D1470" s="810">
        <v>0.10322000000000001</v>
      </c>
      <c r="E1470" s="810">
        <v>0.26973000000000003</v>
      </c>
      <c r="F1470" s="810">
        <v>0.11996</v>
      </c>
      <c r="G1470" s="810">
        <v>1.975E-2</v>
      </c>
      <c r="H1470" s="810">
        <v>0.10020999999999999</v>
      </c>
    </row>
    <row r="1471" spans="2:8">
      <c r="B1471" s="810" t="s">
        <v>2531</v>
      </c>
      <c r="C1471" s="810">
        <v>2.2849999999999999E-2</v>
      </c>
      <c r="D1471" s="810">
        <v>0.10227</v>
      </c>
      <c r="E1471" s="810">
        <v>0.26927000000000001</v>
      </c>
      <c r="F1471" s="810">
        <v>0.11890000000000001</v>
      </c>
      <c r="G1471" s="810">
        <v>2.01E-2</v>
      </c>
      <c r="H1471" s="810">
        <v>9.8799999999999999E-2</v>
      </c>
    </row>
    <row r="1472" spans="2:8">
      <c r="B1472" s="810" t="s">
        <v>2532</v>
      </c>
      <c r="C1472" s="810">
        <v>2.2749999999999999E-2</v>
      </c>
      <c r="D1472" s="810">
        <v>0.10289</v>
      </c>
      <c r="E1472" s="810">
        <v>0.26850000000000002</v>
      </c>
      <c r="F1472" s="810">
        <v>0.11876</v>
      </c>
      <c r="G1472" s="810">
        <v>2.0199999999999999E-2</v>
      </c>
      <c r="H1472" s="810">
        <v>9.8559999999999995E-2</v>
      </c>
    </row>
    <row r="1473" spans="2:8">
      <c r="B1473" s="810" t="s">
        <v>2533</v>
      </c>
      <c r="C1473" s="810">
        <v>2.273E-2</v>
      </c>
      <c r="D1473" s="810">
        <v>0.10281999999999999</v>
      </c>
      <c r="E1473" s="810">
        <v>0.26790000000000003</v>
      </c>
      <c r="F1473" s="810">
        <v>0.11866</v>
      </c>
      <c r="G1473" s="810">
        <v>2.027E-2</v>
      </c>
      <c r="H1473" s="810">
        <v>9.8390000000000005E-2</v>
      </c>
    </row>
    <row r="1474" spans="2:8">
      <c r="B1474" s="810" t="s">
        <v>2534</v>
      </c>
      <c r="C1474" s="810">
        <v>2.256E-2</v>
      </c>
      <c r="D1474" s="810">
        <v>0.1021</v>
      </c>
      <c r="E1474" s="810">
        <v>0.26649</v>
      </c>
      <c r="F1474" s="810">
        <v>0.11809</v>
      </c>
      <c r="G1474" s="810">
        <v>2.0250000000000001E-2</v>
      </c>
      <c r="H1474" s="810">
        <v>9.7839999999999996E-2</v>
      </c>
    </row>
    <row r="1475" spans="2:8">
      <c r="B1475" s="810" t="s">
        <v>2535</v>
      </c>
      <c r="C1475" s="810">
        <v>2.2460000000000001E-2</v>
      </c>
      <c r="D1475" s="810">
        <v>0.10020999999999999</v>
      </c>
      <c r="E1475" s="810">
        <v>0.26147999999999999</v>
      </c>
      <c r="F1475" s="810">
        <v>0.11738999999999999</v>
      </c>
      <c r="G1475" s="810">
        <v>1.985E-2</v>
      </c>
      <c r="H1475" s="810">
        <v>9.7540000000000002E-2</v>
      </c>
    </row>
    <row r="1476" spans="2:8">
      <c r="B1476" s="810" t="s">
        <v>2536</v>
      </c>
      <c r="C1476" s="810">
        <v>2.1989999999999999E-2</v>
      </c>
      <c r="D1476" s="810">
        <v>9.9479999999999999E-2</v>
      </c>
      <c r="E1476" s="810">
        <v>0.26152999999999998</v>
      </c>
      <c r="F1476" s="810">
        <v>0.11659</v>
      </c>
      <c r="G1476" s="810">
        <v>1.9769999999999999E-2</v>
      </c>
      <c r="H1476" s="810">
        <v>9.6820000000000003E-2</v>
      </c>
    </row>
    <row r="1477" spans="2:8">
      <c r="B1477" s="810" t="s">
        <v>2537</v>
      </c>
      <c r="C1477" s="810">
        <v>2.1950000000000001E-2</v>
      </c>
      <c r="D1477" s="810">
        <v>9.8750000000000004E-2</v>
      </c>
      <c r="E1477" s="810">
        <v>0.26249</v>
      </c>
      <c r="F1477" s="810">
        <v>0.11594</v>
      </c>
      <c r="G1477" s="810">
        <v>1.9949999999999999E-2</v>
      </c>
      <c r="H1477" s="810">
        <v>9.5990000000000006E-2</v>
      </c>
    </row>
    <row r="1478" spans="2:8">
      <c r="B1478" s="810" t="s">
        <v>2538</v>
      </c>
      <c r="C1478" s="810">
        <v>2.1600000000000001E-2</v>
      </c>
      <c r="D1478" s="810">
        <v>8.8400000000000006E-2</v>
      </c>
      <c r="E1478" s="810">
        <v>0.26240999999999998</v>
      </c>
      <c r="F1478" s="810">
        <v>0.11142000000000001</v>
      </c>
      <c r="G1478" s="810">
        <v>2.0150000000000001E-2</v>
      </c>
      <c r="H1478" s="810">
        <v>9.1270000000000004E-2</v>
      </c>
    </row>
    <row r="1479" spans="2:8">
      <c r="B1479" s="810" t="s">
        <v>2539</v>
      </c>
      <c r="C1479" s="810">
        <v>2.1340000000000001E-2</v>
      </c>
      <c r="D1479" s="810">
        <v>8.974E-2</v>
      </c>
      <c r="E1479" s="810">
        <v>0.26157000000000002</v>
      </c>
      <c r="F1479" s="810">
        <v>0.11304</v>
      </c>
      <c r="G1479" s="810">
        <v>2.002E-2</v>
      </c>
      <c r="H1479" s="810">
        <v>9.3020000000000005E-2</v>
      </c>
    </row>
    <row r="1480" spans="2:8">
      <c r="B1480" s="810" t="s">
        <v>2540</v>
      </c>
      <c r="C1480" s="810">
        <v>2.1350000000000001E-2</v>
      </c>
      <c r="D1480" s="810">
        <v>8.9569999999999997E-2</v>
      </c>
      <c r="E1480" s="810">
        <v>0.26084000000000002</v>
      </c>
      <c r="F1480" s="810">
        <v>0.11284</v>
      </c>
      <c r="G1480" s="810">
        <v>2.0150000000000001E-2</v>
      </c>
      <c r="H1480" s="810">
        <v>9.2689999999999995E-2</v>
      </c>
    </row>
    <row r="1481" spans="2:8">
      <c r="B1481" s="810" t="s">
        <v>2541</v>
      </c>
      <c r="C1481" s="810">
        <v>2.1350000000000001E-2</v>
      </c>
      <c r="D1481" s="810">
        <v>8.6629999999999999E-2</v>
      </c>
      <c r="E1481" s="810">
        <v>0.26066</v>
      </c>
      <c r="F1481" s="810">
        <v>0.11101</v>
      </c>
      <c r="G1481" s="810">
        <v>1.993E-2</v>
      </c>
      <c r="H1481" s="810">
        <v>9.1079999999999994E-2</v>
      </c>
    </row>
    <row r="1482" spans="2:8">
      <c r="B1482" s="810" t="s">
        <v>2542</v>
      </c>
      <c r="C1482" s="810">
        <v>2.163E-2</v>
      </c>
      <c r="D1482" s="810">
        <v>8.6230000000000001E-2</v>
      </c>
      <c r="E1482" s="810">
        <v>0.26046999999999998</v>
      </c>
      <c r="F1482" s="810">
        <v>0.11101999999999999</v>
      </c>
      <c r="G1482" s="810">
        <v>1.9970000000000002E-2</v>
      </c>
      <c r="H1482" s="810">
        <v>9.1050000000000006E-2</v>
      </c>
    </row>
    <row r="1483" spans="2:8">
      <c r="B1483" s="810" t="s">
        <v>2543</v>
      </c>
      <c r="C1483" s="810">
        <v>2.1520000000000001E-2</v>
      </c>
      <c r="D1483" s="810">
        <v>8.5199999999999998E-2</v>
      </c>
      <c r="E1483" s="810">
        <v>0.26052999999999998</v>
      </c>
      <c r="F1483" s="810">
        <v>0.11054</v>
      </c>
      <c r="G1483" s="810">
        <v>1.9970000000000002E-2</v>
      </c>
      <c r="H1483" s="810">
        <v>9.0569999999999998E-2</v>
      </c>
    </row>
    <row r="1484" spans="2:8">
      <c r="B1484" s="810" t="s">
        <v>2544</v>
      </c>
      <c r="C1484" s="810">
        <v>2.1299999999999999E-2</v>
      </c>
      <c r="D1484" s="810">
        <v>8.5680000000000006E-2</v>
      </c>
      <c r="E1484" s="810">
        <v>0.26012999999999997</v>
      </c>
      <c r="F1484" s="810">
        <v>0.11148</v>
      </c>
      <c r="G1484" s="810">
        <v>1.9650000000000001E-2</v>
      </c>
      <c r="H1484" s="810">
        <v>9.1829999999999995E-2</v>
      </c>
    </row>
    <row r="1485" spans="2:8">
      <c r="B1485" s="810" t="s">
        <v>2545</v>
      </c>
      <c r="C1485" s="810">
        <v>2.0979999999999999E-2</v>
      </c>
      <c r="D1485" s="810">
        <v>8.5610000000000006E-2</v>
      </c>
      <c r="E1485" s="810">
        <v>0.26014999999999999</v>
      </c>
      <c r="F1485" s="810">
        <v>0.1116</v>
      </c>
      <c r="G1485" s="810">
        <v>1.9800000000000002E-2</v>
      </c>
      <c r="H1485" s="810">
        <v>9.1800000000000007E-2</v>
      </c>
    </row>
    <row r="1486" spans="2:8">
      <c r="B1486" s="810" t="s">
        <v>2546</v>
      </c>
      <c r="C1486" s="810">
        <v>2.1129999999999999E-2</v>
      </c>
      <c r="D1486" s="810">
        <v>8.6449999999999999E-2</v>
      </c>
      <c r="E1486" s="810">
        <v>0.25996000000000002</v>
      </c>
      <c r="F1486" s="810">
        <v>0.11262999999999999</v>
      </c>
      <c r="G1486" s="810">
        <v>1.9900000000000001E-2</v>
      </c>
      <c r="H1486" s="810">
        <v>9.2730000000000007E-2</v>
      </c>
    </row>
    <row r="1487" spans="2:8">
      <c r="B1487" s="810" t="s">
        <v>2547</v>
      </c>
      <c r="C1487" s="810">
        <v>2.1059999999999999E-2</v>
      </c>
      <c r="D1487" s="810">
        <v>8.6569999999999994E-2</v>
      </c>
      <c r="E1487" s="810">
        <v>0.25979000000000002</v>
      </c>
      <c r="F1487" s="810">
        <v>0.11336</v>
      </c>
      <c r="G1487" s="810">
        <v>1.9800000000000002E-2</v>
      </c>
      <c r="H1487" s="810">
        <v>9.3560000000000004E-2</v>
      </c>
    </row>
    <row r="1488" spans="2:8">
      <c r="B1488" s="810" t="s">
        <v>2548</v>
      </c>
      <c r="C1488" s="810">
        <v>2.0969999999999999E-2</v>
      </c>
      <c r="D1488" s="810">
        <v>9.1499999999999998E-2</v>
      </c>
      <c r="E1488" s="810">
        <v>0.25896000000000002</v>
      </c>
      <c r="F1488" s="810">
        <v>0.11688</v>
      </c>
      <c r="G1488" s="810">
        <v>1.9400000000000001E-2</v>
      </c>
      <c r="H1488" s="810">
        <v>9.7479999999999997E-2</v>
      </c>
    </row>
    <row r="1489" spans="2:8">
      <c r="B1489" s="810" t="s">
        <v>2549</v>
      </c>
      <c r="C1489" s="810">
        <v>2.0299999999999999E-2</v>
      </c>
      <c r="D1489" s="810">
        <v>9.0870000000000006E-2</v>
      </c>
      <c r="E1489" s="810">
        <v>0.25818000000000002</v>
      </c>
      <c r="F1489" s="810">
        <v>0.11674</v>
      </c>
      <c r="G1489" s="810">
        <v>1.9619999999999999E-2</v>
      </c>
      <c r="H1489" s="810">
        <v>9.7119999999999998E-2</v>
      </c>
    </row>
    <row r="1490" spans="2:8">
      <c r="B1490" s="810" t="s">
        <v>2550</v>
      </c>
      <c r="C1490" s="810">
        <v>1.9890000000000001E-2</v>
      </c>
      <c r="D1490" s="810">
        <v>8.6629999999999999E-2</v>
      </c>
      <c r="E1490" s="810">
        <v>0.25680999999999998</v>
      </c>
      <c r="F1490" s="810">
        <v>0.11519</v>
      </c>
      <c r="G1490" s="810">
        <v>1.992E-2</v>
      </c>
      <c r="H1490" s="810">
        <v>9.5269999999999994E-2</v>
      </c>
    </row>
    <row r="1491" spans="2:8">
      <c r="B1491" s="810" t="s">
        <v>2551</v>
      </c>
      <c r="C1491" s="810">
        <v>1.925E-2</v>
      </c>
      <c r="D1491" s="810">
        <v>8.9179999999999995E-2</v>
      </c>
      <c r="E1491" s="810">
        <v>0.25542999999999999</v>
      </c>
      <c r="F1491" s="810">
        <v>0.11525000000000001</v>
      </c>
      <c r="G1491" s="810">
        <v>1.983E-2</v>
      </c>
      <c r="H1491" s="810">
        <v>9.5420000000000005E-2</v>
      </c>
    </row>
    <row r="1492" spans="2:8">
      <c r="B1492" s="810" t="s">
        <v>2552</v>
      </c>
      <c r="C1492" s="810">
        <v>2.206E-2</v>
      </c>
      <c r="D1492" s="810">
        <v>8.6510000000000004E-2</v>
      </c>
      <c r="E1492" s="810">
        <v>0.25358999999999998</v>
      </c>
      <c r="F1492" s="810">
        <v>0.11408</v>
      </c>
      <c r="G1492" s="810">
        <v>1.9970000000000002E-2</v>
      </c>
      <c r="H1492" s="810">
        <v>9.4109999999999999E-2</v>
      </c>
    </row>
    <row r="1493" spans="2:8">
      <c r="B1493" s="810" t="s">
        <v>2553</v>
      </c>
      <c r="C1493" s="810">
        <v>2.181E-2</v>
      </c>
      <c r="D1493" s="810">
        <v>8.7249999999999994E-2</v>
      </c>
      <c r="E1493" s="810">
        <v>0.24801999999999999</v>
      </c>
      <c r="F1493" s="810">
        <v>0.1149</v>
      </c>
      <c r="G1493" s="810">
        <v>2.0469999999999999E-2</v>
      </c>
      <c r="H1493" s="810">
        <v>9.443E-2</v>
      </c>
    </row>
    <row r="1494" spans="2:8">
      <c r="B1494" s="810" t="s">
        <v>2554</v>
      </c>
      <c r="C1494" s="810">
        <v>2.1579999999999998E-2</v>
      </c>
      <c r="D1494" s="810">
        <v>8.344E-2</v>
      </c>
      <c r="E1494" s="810">
        <v>0.24765000000000001</v>
      </c>
      <c r="F1494" s="810">
        <v>0.11494</v>
      </c>
      <c r="G1494" s="810">
        <v>2.0379999999999999E-2</v>
      </c>
      <c r="H1494" s="810">
        <v>9.4560000000000005E-2</v>
      </c>
    </row>
    <row r="1495" spans="2:8">
      <c r="B1495" s="810" t="s">
        <v>2555</v>
      </c>
      <c r="C1495" s="810">
        <v>2.1669999999999998E-2</v>
      </c>
      <c r="D1495" s="810">
        <v>9.6110000000000001E-2</v>
      </c>
      <c r="E1495" s="810">
        <v>0.24631</v>
      </c>
      <c r="F1495" s="810">
        <v>0.12124</v>
      </c>
      <c r="G1495" s="810">
        <v>2.0150000000000001E-2</v>
      </c>
      <c r="H1495" s="810">
        <v>0.10109</v>
      </c>
    </row>
    <row r="1496" spans="2:8">
      <c r="B1496" s="810" t="s">
        <v>2556</v>
      </c>
      <c r="C1496" s="810">
        <v>2.1739999999999999E-2</v>
      </c>
      <c r="D1496" s="810">
        <v>9.9110000000000004E-2</v>
      </c>
      <c r="E1496" s="810">
        <v>0.24656</v>
      </c>
      <c r="F1496" s="810">
        <v>0.12339</v>
      </c>
      <c r="G1496" s="810">
        <v>2.002E-2</v>
      </c>
      <c r="H1496" s="810">
        <v>0.10337</v>
      </c>
    </row>
    <row r="1497" spans="2:8">
      <c r="B1497" s="810" t="s">
        <v>2557</v>
      </c>
      <c r="C1497" s="810">
        <v>2.1999999999999999E-2</v>
      </c>
      <c r="D1497" s="810">
        <v>0.10285999999999999</v>
      </c>
      <c r="E1497" s="810">
        <v>0.24654999999999999</v>
      </c>
      <c r="F1497" s="810">
        <v>0.12559000000000001</v>
      </c>
      <c r="G1497" s="810">
        <v>1.992E-2</v>
      </c>
      <c r="H1497" s="810">
        <v>0.10567</v>
      </c>
    </row>
    <row r="1498" spans="2:8">
      <c r="B1498" s="810" t="s">
        <v>2558</v>
      </c>
      <c r="C1498" s="810">
        <v>2.2100000000000002E-2</v>
      </c>
      <c r="D1498" s="810">
        <v>0.10899</v>
      </c>
      <c r="E1498" s="810">
        <v>0.24449000000000001</v>
      </c>
      <c r="F1498" s="810">
        <v>0.12814</v>
      </c>
      <c r="G1498" s="810">
        <v>1.985E-2</v>
      </c>
      <c r="H1498" s="810">
        <v>0.10829</v>
      </c>
    </row>
    <row r="1499" spans="2:8">
      <c r="B1499" s="810" t="s">
        <v>2559</v>
      </c>
      <c r="C1499" s="810">
        <v>2.2210000000000001E-2</v>
      </c>
      <c r="D1499" s="810">
        <v>0.11278000000000001</v>
      </c>
      <c r="E1499" s="810">
        <v>0.24410999999999999</v>
      </c>
      <c r="F1499" s="810">
        <v>0.13027</v>
      </c>
      <c r="G1499" s="810">
        <v>1.9949999999999999E-2</v>
      </c>
      <c r="H1499" s="810">
        <v>0.11032</v>
      </c>
    </row>
    <row r="1500" spans="2:8">
      <c r="B1500" s="810" t="s">
        <v>2560</v>
      </c>
      <c r="C1500" s="810">
        <v>2.213E-2</v>
      </c>
      <c r="D1500" s="810">
        <v>0.11301</v>
      </c>
      <c r="E1500" s="810">
        <v>0.24326999999999999</v>
      </c>
      <c r="F1500" s="810">
        <v>0.13014000000000001</v>
      </c>
      <c r="G1500" s="810">
        <v>2.0299999999999999E-2</v>
      </c>
      <c r="H1500" s="810">
        <v>0.10983999999999999</v>
      </c>
    </row>
    <row r="1501" spans="2:8">
      <c r="B1501" s="810" t="s">
        <v>2561</v>
      </c>
      <c r="C1501" s="810">
        <v>2.1829999999999999E-2</v>
      </c>
      <c r="D1501" s="810">
        <v>0.11035</v>
      </c>
      <c r="E1501" s="810">
        <v>0.24238999999999999</v>
      </c>
      <c r="F1501" s="810">
        <v>0.12931999999999999</v>
      </c>
      <c r="G1501" s="810">
        <v>2.0119999999999999E-2</v>
      </c>
      <c r="H1501" s="810">
        <v>0.10920000000000001</v>
      </c>
    </row>
    <row r="1502" spans="2:8">
      <c r="B1502" s="810" t="s">
        <v>2562</v>
      </c>
      <c r="C1502" s="810">
        <v>2.1989999999999999E-2</v>
      </c>
      <c r="D1502" s="810">
        <v>0.10947</v>
      </c>
      <c r="E1502" s="810">
        <v>0.24217</v>
      </c>
      <c r="F1502" s="810">
        <v>0.12936</v>
      </c>
      <c r="G1502" s="810">
        <v>1.9769999999999999E-2</v>
      </c>
      <c r="H1502" s="810">
        <v>0.10959000000000001</v>
      </c>
    </row>
    <row r="1503" spans="2:8">
      <c r="B1503" s="810" t="s">
        <v>2563</v>
      </c>
      <c r="C1503" s="810">
        <v>2.2030000000000001E-2</v>
      </c>
      <c r="D1503" s="810">
        <v>0.10997999999999999</v>
      </c>
      <c r="E1503" s="810">
        <v>0.24152000000000001</v>
      </c>
      <c r="F1503" s="810">
        <v>0.12952</v>
      </c>
      <c r="G1503" s="810">
        <v>1.975E-2</v>
      </c>
      <c r="H1503" s="810">
        <v>0.10977000000000001</v>
      </c>
    </row>
    <row r="1504" spans="2:8">
      <c r="B1504" s="810" t="s">
        <v>2564</v>
      </c>
      <c r="C1504" s="810">
        <v>2.213E-2</v>
      </c>
      <c r="D1504" s="810">
        <v>0.1077</v>
      </c>
      <c r="E1504" s="810">
        <v>0.24138000000000001</v>
      </c>
      <c r="F1504" s="810">
        <v>0.12883</v>
      </c>
      <c r="G1504" s="810">
        <v>1.9619999999999999E-2</v>
      </c>
      <c r="H1504" s="810">
        <v>0.10921</v>
      </c>
    </row>
    <row r="1505" spans="2:8">
      <c r="B1505" s="810" t="s">
        <v>2565</v>
      </c>
      <c r="C1505" s="810">
        <v>2.2610000000000002E-2</v>
      </c>
      <c r="D1505" s="810">
        <v>0.10732999999999999</v>
      </c>
      <c r="E1505" s="810">
        <v>0.2417</v>
      </c>
      <c r="F1505" s="810">
        <v>0.12906999999999999</v>
      </c>
      <c r="G1505" s="810">
        <v>1.9720000000000001E-2</v>
      </c>
      <c r="H1505" s="810">
        <v>0.10935</v>
      </c>
    </row>
    <row r="1506" spans="2:8">
      <c r="B1506" s="810" t="s">
        <v>2566</v>
      </c>
      <c r="C1506" s="810">
        <v>2.2509999999999999E-2</v>
      </c>
      <c r="D1506" s="810">
        <v>9.9049999999999999E-2</v>
      </c>
      <c r="E1506" s="810">
        <v>0.23943</v>
      </c>
      <c r="F1506" s="810">
        <v>0.12388</v>
      </c>
      <c r="G1506" s="810">
        <v>1.9949999999999999E-2</v>
      </c>
      <c r="H1506" s="810">
        <v>0.10392999999999999</v>
      </c>
    </row>
    <row r="1507" spans="2:8">
      <c r="B1507" s="810" t="s">
        <v>2567</v>
      </c>
      <c r="C1507" s="810">
        <v>2.264E-2</v>
      </c>
      <c r="D1507" s="810">
        <v>9.597E-2</v>
      </c>
      <c r="E1507" s="810">
        <v>0.23909</v>
      </c>
      <c r="F1507" s="810">
        <v>0.12307</v>
      </c>
      <c r="G1507" s="810">
        <v>1.9599999999999999E-2</v>
      </c>
      <c r="H1507" s="810">
        <v>0.10347000000000001</v>
      </c>
    </row>
    <row r="1508" spans="2:8">
      <c r="B1508" s="810" t="s">
        <v>2568</v>
      </c>
      <c r="C1508" s="810">
        <v>2.2839999999999999E-2</v>
      </c>
      <c r="D1508" s="810">
        <v>9.6189999999999998E-2</v>
      </c>
      <c r="E1508" s="810">
        <v>0.23927000000000001</v>
      </c>
      <c r="F1508" s="810">
        <v>0.1235</v>
      </c>
      <c r="G1508" s="810">
        <v>1.9779999999999999E-2</v>
      </c>
      <c r="H1508" s="810">
        <v>0.10372000000000001</v>
      </c>
    </row>
    <row r="1509" spans="2:8">
      <c r="B1509" s="810" t="s">
        <v>2569</v>
      </c>
      <c r="C1509" s="810">
        <v>2.3609999999999999E-2</v>
      </c>
      <c r="D1509" s="810">
        <v>9.8949999999999996E-2</v>
      </c>
      <c r="E1509" s="810">
        <v>0.23604</v>
      </c>
      <c r="F1509" s="810">
        <v>0.12534000000000001</v>
      </c>
      <c r="G1509" s="810">
        <v>1.992E-2</v>
      </c>
      <c r="H1509" s="810">
        <v>0.10542</v>
      </c>
    </row>
    <row r="1510" spans="2:8">
      <c r="B1510" s="810" t="s">
        <v>2570</v>
      </c>
      <c r="C1510" s="810">
        <v>2.3460000000000002E-2</v>
      </c>
      <c r="D1510" s="810">
        <v>9.9320000000000006E-2</v>
      </c>
      <c r="E1510" s="810">
        <v>0.23058000000000001</v>
      </c>
      <c r="F1510" s="810">
        <v>0.12558</v>
      </c>
      <c r="G1510" s="810">
        <v>1.9800000000000002E-2</v>
      </c>
      <c r="H1510" s="810">
        <v>0.10578</v>
      </c>
    </row>
    <row r="1511" spans="2:8">
      <c r="B1511" s="810" t="s">
        <v>2571</v>
      </c>
      <c r="C1511" s="810">
        <v>2.3879999999999998E-2</v>
      </c>
      <c r="D1511" s="810">
        <v>0.10065</v>
      </c>
      <c r="E1511" s="810">
        <v>0.22744</v>
      </c>
      <c r="F1511" s="810">
        <v>0.13089999999999999</v>
      </c>
      <c r="G1511" s="810">
        <v>1.967E-2</v>
      </c>
      <c r="H1511" s="810">
        <v>0.11123</v>
      </c>
    </row>
    <row r="1512" spans="2:8">
      <c r="B1512" s="810" t="s">
        <v>2572</v>
      </c>
      <c r="C1512" s="810">
        <v>2.4E-2</v>
      </c>
      <c r="D1512" s="810">
        <v>0.11645</v>
      </c>
      <c r="E1512" s="810">
        <v>0.22731999999999999</v>
      </c>
      <c r="F1512" s="810">
        <v>0.1386</v>
      </c>
      <c r="G1512" s="810">
        <v>1.9619999999999999E-2</v>
      </c>
      <c r="H1512" s="810">
        <v>0.11898</v>
      </c>
    </row>
    <row r="1513" spans="2:8">
      <c r="B1513" s="810" t="s">
        <v>2573</v>
      </c>
      <c r="C1513" s="810">
        <v>2.3800000000000002E-2</v>
      </c>
      <c r="D1513" s="810">
        <v>0.1162</v>
      </c>
      <c r="E1513" s="810">
        <v>0.22644</v>
      </c>
      <c r="F1513" s="810">
        <v>0.13568</v>
      </c>
      <c r="G1513" s="810">
        <v>1.95E-2</v>
      </c>
      <c r="H1513" s="810">
        <v>0.11618000000000001</v>
      </c>
    </row>
    <row r="1514" spans="2:8">
      <c r="B1514" s="810" t="s">
        <v>2574</v>
      </c>
      <c r="C1514" s="810">
        <v>2.3099999999999999E-2</v>
      </c>
      <c r="D1514" s="810">
        <v>0.10402</v>
      </c>
      <c r="E1514" s="810">
        <v>0.21063000000000001</v>
      </c>
      <c r="F1514" s="810">
        <v>0.11554</v>
      </c>
      <c r="G1514" s="810">
        <v>1.9560000000000001E-2</v>
      </c>
      <c r="H1514" s="810">
        <v>9.5979999999999996E-2</v>
      </c>
    </row>
    <row r="1515" spans="2:8">
      <c r="B1515" s="810" t="s">
        <v>2575</v>
      </c>
      <c r="C1515" s="810">
        <v>2.3220000000000001E-2</v>
      </c>
      <c r="D1515" s="810">
        <v>0.10410999999999999</v>
      </c>
      <c r="E1515" s="810">
        <v>0.21065</v>
      </c>
      <c r="F1515" s="810">
        <v>0.11573</v>
      </c>
      <c r="G1515" s="810">
        <v>1.9369999999999998E-2</v>
      </c>
      <c r="H1515" s="810">
        <v>9.6360000000000001E-2</v>
      </c>
    </row>
    <row r="1516" spans="2:8">
      <c r="B1516" s="810" t="s">
        <v>2576</v>
      </c>
      <c r="C1516" s="810">
        <v>2.3179999999999999E-2</v>
      </c>
      <c r="D1516" s="810">
        <v>0.10303</v>
      </c>
      <c r="E1516" s="810">
        <v>0.21063999999999999</v>
      </c>
      <c r="F1516" s="810">
        <v>0.11512</v>
      </c>
      <c r="G1516" s="810">
        <v>1.9369999999999998E-2</v>
      </c>
      <c r="H1516" s="810">
        <v>9.5750000000000002E-2</v>
      </c>
    </row>
    <row r="1517" spans="2:8">
      <c r="B1517" s="810" t="s">
        <v>2577</v>
      </c>
      <c r="C1517" s="810">
        <v>2.2849999999999999E-2</v>
      </c>
      <c r="D1517" s="810">
        <v>0.1023</v>
      </c>
      <c r="E1517" s="810">
        <v>0.21057999999999999</v>
      </c>
      <c r="F1517" s="810">
        <v>0.11441999999999999</v>
      </c>
      <c r="G1517" s="810">
        <v>1.9900000000000001E-2</v>
      </c>
      <c r="H1517" s="810">
        <v>9.4520000000000007E-2</v>
      </c>
    </row>
    <row r="1518" spans="2:8">
      <c r="B1518" s="810" t="s">
        <v>2578</v>
      </c>
      <c r="C1518" s="810">
        <v>2.2780000000000002E-2</v>
      </c>
      <c r="D1518" s="810">
        <v>0.10455</v>
      </c>
      <c r="E1518" s="810">
        <v>0.21043000000000001</v>
      </c>
      <c r="F1518" s="810">
        <v>0.11519</v>
      </c>
      <c r="G1518" s="810">
        <v>1.975E-2</v>
      </c>
      <c r="H1518" s="810">
        <v>9.5439999999999997E-2</v>
      </c>
    </row>
    <row r="1519" spans="2:8">
      <c r="B1519" s="810" t="s">
        <v>2579</v>
      </c>
      <c r="C1519" s="810">
        <v>2.2790000000000001E-2</v>
      </c>
      <c r="D1519" s="810">
        <v>0.10546</v>
      </c>
      <c r="E1519" s="810">
        <v>0.21034</v>
      </c>
      <c r="F1519" s="810">
        <v>0.11541999999999999</v>
      </c>
      <c r="G1519" s="810">
        <v>1.934E-2</v>
      </c>
      <c r="H1519" s="810">
        <v>9.6079999999999999E-2</v>
      </c>
    </row>
    <row r="1520" spans="2:8">
      <c r="B1520" s="810" t="s">
        <v>2580</v>
      </c>
      <c r="C1520" s="810">
        <v>2.2599999999999999E-2</v>
      </c>
      <c r="D1520" s="810">
        <v>0.10519000000000001</v>
      </c>
      <c r="E1520" s="810">
        <v>0.21035999999999999</v>
      </c>
      <c r="F1520" s="810">
        <v>0.11513</v>
      </c>
      <c r="G1520" s="810">
        <v>1.9230000000000001E-2</v>
      </c>
      <c r="H1520" s="810">
        <v>9.5899999999999999E-2</v>
      </c>
    </row>
    <row r="1521" spans="2:8">
      <c r="B1521" s="810" t="s">
        <v>2581</v>
      </c>
      <c r="C1521" s="810">
        <v>2.2749999999999999E-2</v>
      </c>
      <c r="D1521" s="810">
        <v>0.10487</v>
      </c>
      <c r="E1521" s="810">
        <v>0.21024000000000001</v>
      </c>
      <c r="F1521" s="810">
        <v>0.11552</v>
      </c>
      <c r="G1521" s="810">
        <v>1.9699999999999999E-2</v>
      </c>
      <c r="H1521" s="810">
        <v>9.5820000000000002E-2</v>
      </c>
    </row>
    <row r="1522" spans="2:8">
      <c r="B1522" s="810" t="s">
        <v>2582</v>
      </c>
      <c r="C1522" s="810">
        <v>2.2689999999999998E-2</v>
      </c>
      <c r="D1522" s="810">
        <v>0.10462</v>
      </c>
      <c r="E1522" s="810">
        <v>0.21018999999999999</v>
      </c>
      <c r="F1522" s="810">
        <v>0.11551</v>
      </c>
      <c r="G1522" s="810">
        <v>2.002E-2</v>
      </c>
      <c r="H1522" s="810">
        <v>9.5490000000000005E-2</v>
      </c>
    </row>
    <row r="1523" spans="2:8">
      <c r="B1523" s="810" t="s">
        <v>2583</v>
      </c>
      <c r="C1523" s="810">
        <v>2.2720000000000001E-2</v>
      </c>
      <c r="D1523" s="810">
        <v>0.10538</v>
      </c>
      <c r="E1523" s="810">
        <v>0.21115999999999999</v>
      </c>
      <c r="F1523" s="810">
        <v>0.11609999999999999</v>
      </c>
      <c r="G1523" s="810">
        <v>0.02</v>
      </c>
      <c r="H1523" s="810">
        <v>9.6100000000000005E-2</v>
      </c>
    </row>
    <row r="1524" spans="2:8">
      <c r="B1524" s="810" t="s">
        <v>2584</v>
      </c>
      <c r="C1524" s="810">
        <v>2.2429999999999999E-2</v>
      </c>
      <c r="D1524" s="810">
        <v>0.10611</v>
      </c>
      <c r="E1524" s="810">
        <v>0.21071000000000001</v>
      </c>
      <c r="F1524" s="810">
        <v>0.11649</v>
      </c>
      <c r="G1524" s="810">
        <v>2.0199999999999999E-2</v>
      </c>
      <c r="H1524" s="810">
        <v>9.6290000000000001E-2</v>
      </c>
    </row>
    <row r="1525" spans="2:8">
      <c r="B1525" s="810" t="s">
        <v>2585</v>
      </c>
      <c r="C1525" s="810">
        <v>2.2540000000000001E-2</v>
      </c>
      <c r="D1525" s="810">
        <v>0.11434999999999999</v>
      </c>
      <c r="E1525" s="810">
        <v>0.21046000000000001</v>
      </c>
      <c r="F1525" s="810">
        <v>0.12087000000000001</v>
      </c>
      <c r="G1525" s="810">
        <v>2.0070000000000001E-2</v>
      </c>
      <c r="H1525" s="810">
        <v>0.1008</v>
      </c>
    </row>
    <row r="1526" spans="2:8">
      <c r="B1526" s="810" t="s">
        <v>2586</v>
      </c>
      <c r="C1526" s="810">
        <v>2.3089999999999999E-2</v>
      </c>
      <c r="D1526" s="810">
        <v>0.11385000000000001</v>
      </c>
      <c r="E1526" s="810">
        <v>0.20998</v>
      </c>
      <c r="F1526" s="810">
        <v>0.12197</v>
      </c>
      <c r="G1526" s="810">
        <v>1.983E-2</v>
      </c>
      <c r="H1526" s="810">
        <v>0.10213999999999999</v>
      </c>
    </row>
    <row r="1527" spans="2:8">
      <c r="B1527" s="810" t="s">
        <v>2587</v>
      </c>
      <c r="C1527" s="810">
        <v>2.3019999999999999E-2</v>
      </c>
      <c r="D1527" s="810">
        <v>0.11434999999999999</v>
      </c>
      <c r="E1527" s="810">
        <v>0.2099</v>
      </c>
      <c r="F1527" s="810">
        <v>0.12179</v>
      </c>
      <c r="G1527" s="810">
        <v>1.9769999999999999E-2</v>
      </c>
      <c r="H1527" s="810">
        <v>0.10202</v>
      </c>
    </row>
    <row r="1528" spans="2:8">
      <c r="B1528" s="810" t="s">
        <v>2588</v>
      </c>
      <c r="C1528" s="810">
        <v>2.2790000000000001E-2</v>
      </c>
      <c r="D1528" s="810">
        <v>0.11412</v>
      </c>
      <c r="E1528" s="810">
        <v>0.20976</v>
      </c>
      <c r="F1528" s="810">
        <v>0.1207</v>
      </c>
      <c r="G1528" s="810">
        <v>1.9970000000000002E-2</v>
      </c>
      <c r="H1528" s="810">
        <v>0.10073</v>
      </c>
    </row>
    <row r="1529" spans="2:8">
      <c r="B1529" s="810" t="s">
        <v>2589</v>
      </c>
      <c r="C1529" s="810">
        <v>2.2870000000000001E-2</v>
      </c>
      <c r="D1529" s="810">
        <v>0.11379</v>
      </c>
      <c r="E1529" s="810">
        <v>0.20968999999999999</v>
      </c>
      <c r="F1529" s="810">
        <v>0.12167</v>
      </c>
      <c r="G1529" s="810">
        <v>1.9820000000000001E-2</v>
      </c>
      <c r="H1529" s="810">
        <v>0.10185</v>
      </c>
    </row>
    <row r="1530" spans="2:8">
      <c r="B1530" s="810" t="s">
        <v>2590</v>
      </c>
      <c r="C1530" s="810">
        <v>2.2519999999999998E-2</v>
      </c>
      <c r="D1530" s="810">
        <v>0.11446000000000001</v>
      </c>
      <c r="E1530" s="810">
        <v>0.20967</v>
      </c>
      <c r="F1530" s="810">
        <v>0.12096999999999999</v>
      </c>
      <c r="G1530" s="810">
        <v>2.035E-2</v>
      </c>
      <c r="H1530" s="810">
        <v>0.10062</v>
      </c>
    </row>
    <row r="1531" spans="2:8">
      <c r="B1531" s="810" t="s">
        <v>2591</v>
      </c>
      <c r="C1531" s="810">
        <v>2.2370000000000001E-2</v>
      </c>
      <c r="D1531" s="810">
        <v>0.11346000000000001</v>
      </c>
      <c r="E1531" s="810">
        <v>0.2094</v>
      </c>
      <c r="F1531" s="810">
        <v>0.12049</v>
      </c>
      <c r="G1531" s="810">
        <v>2.0920000000000001E-2</v>
      </c>
      <c r="H1531" s="810">
        <v>9.9570000000000006E-2</v>
      </c>
    </row>
    <row r="1532" spans="2:8">
      <c r="B1532" s="810" t="s">
        <v>2592</v>
      </c>
      <c r="C1532" s="810">
        <v>2.2040000000000001E-2</v>
      </c>
      <c r="D1532" s="810">
        <v>0.11371000000000001</v>
      </c>
      <c r="E1532" s="810">
        <v>0.20935999999999999</v>
      </c>
      <c r="F1532" s="810">
        <v>0.12033000000000001</v>
      </c>
      <c r="G1532" s="810">
        <v>2.1270000000000001E-2</v>
      </c>
      <c r="H1532" s="810">
        <v>9.9059999999999995E-2</v>
      </c>
    </row>
    <row r="1533" spans="2:8">
      <c r="B1533" s="810" t="s">
        <v>2593</v>
      </c>
      <c r="C1533" s="810">
        <v>2.351E-2</v>
      </c>
      <c r="D1533" s="810">
        <v>0.11413</v>
      </c>
      <c r="E1533" s="810">
        <v>0.20957999999999999</v>
      </c>
      <c r="F1533" s="810">
        <v>0.12117</v>
      </c>
      <c r="G1533" s="810">
        <v>2.1100000000000001E-2</v>
      </c>
      <c r="H1533" s="810">
        <v>0.10007000000000001</v>
      </c>
    </row>
    <row r="1534" spans="2:8">
      <c r="B1534" s="810" t="s">
        <v>2594</v>
      </c>
      <c r="C1534" s="810">
        <v>2.332E-2</v>
      </c>
      <c r="D1534" s="810">
        <v>0.11297</v>
      </c>
      <c r="E1534" s="810">
        <v>0.20930000000000001</v>
      </c>
      <c r="F1534" s="810">
        <v>0.12051000000000001</v>
      </c>
      <c r="G1534" s="810">
        <v>2.1139999999999999E-2</v>
      </c>
      <c r="H1534" s="810">
        <v>9.937E-2</v>
      </c>
    </row>
    <row r="1535" spans="2:8">
      <c r="B1535" s="810" t="s">
        <v>2595</v>
      </c>
      <c r="C1535" s="810">
        <v>2.342E-2</v>
      </c>
      <c r="D1535" s="810">
        <v>0.11304</v>
      </c>
      <c r="E1535" s="810">
        <v>0.20960000000000001</v>
      </c>
      <c r="F1535" s="810">
        <v>0.1208</v>
      </c>
      <c r="G1535" s="810">
        <v>2.1520000000000001E-2</v>
      </c>
      <c r="H1535" s="810">
        <v>9.9279999999999993E-2</v>
      </c>
    </row>
    <row r="1536" spans="2:8">
      <c r="B1536" s="810" t="s">
        <v>2596</v>
      </c>
      <c r="C1536" s="810">
        <v>2.3529999999999999E-2</v>
      </c>
      <c r="D1536" s="810">
        <v>0.11282</v>
      </c>
      <c r="E1536" s="810">
        <v>0.20951</v>
      </c>
      <c r="F1536" s="810">
        <v>0.121</v>
      </c>
      <c r="G1536" s="810">
        <v>2.1510000000000001E-2</v>
      </c>
      <c r="H1536" s="810">
        <v>9.9489999999999995E-2</v>
      </c>
    </row>
    <row r="1537" spans="2:8">
      <c r="B1537" s="810" t="s">
        <v>2597</v>
      </c>
      <c r="C1537" s="810">
        <v>2.3869999999999999E-2</v>
      </c>
      <c r="D1537" s="810">
        <v>0.11259</v>
      </c>
      <c r="E1537" s="810">
        <v>0.20945</v>
      </c>
      <c r="F1537" s="810">
        <v>0.12154</v>
      </c>
      <c r="G1537" s="810">
        <v>2.1700000000000001E-2</v>
      </c>
      <c r="H1537" s="810">
        <v>9.9839999999999998E-2</v>
      </c>
    </row>
    <row r="1538" spans="2:8">
      <c r="B1538" s="810" t="s">
        <v>2598</v>
      </c>
      <c r="C1538" s="810">
        <v>2.4170000000000001E-2</v>
      </c>
      <c r="D1538" s="810">
        <v>0.11125</v>
      </c>
      <c r="E1538" s="810">
        <v>0.20982999999999999</v>
      </c>
      <c r="F1538" s="810">
        <v>0.1217</v>
      </c>
      <c r="G1538" s="810">
        <v>2.1649999999999999E-2</v>
      </c>
      <c r="H1538" s="810">
        <v>0.10005</v>
      </c>
    </row>
    <row r="1539" spans="2:8">
      <c r="B1539" s="810" t="s">
        <v>2599</v>
      </c>
      <c r="C1539" s="810">
        <v>2.4039999999999999E-2</v>
      </c>
      <c r="D1539" s="810">
        <v>0.11088000000000001</v>
      </c>
      <c r="E1539" s="810">
        <v>0.20971000000000001</v>
      </c>
      <c r="F1539" s="810">
        <v>0.12127</v>
      </c>
      <c r="G1539" s="810">
        <v>2.205E-2</v>
      </c>
      <c r="H1539" s="810">
        <v>9.9220000000000003E-2</v>
      </c>
    </row>
    <row r="1540" spans="2:8">
      <c r="B1540" s="810" t="s">
        <v>2600</v>
      </c>
      <c r="C1540" s="810">
        <v>2.3959999999999999E-2</v>
      </c>
      <c r="D1540" s="810">
        <v>0.11088000000000001</v>
      </c>
      <c r="E1540" s="810">
        <v>0.20973</v>
      </c>
      <c r="F1540" s="810">
        <v>0.12103</v>
      </c>
      <c r="G1540" s="810">
        <v>2.2100000000000002E-2</v>
      </c>
      <c r="H1540" s="810">
        <v>9.8930000000000004E-2</v>
      </c>
    </row>
    <row r="1541" spans="2:8">
      <c r="B1541" s="810" t="s">
        <v>2601</v>
      </c>
      <c r="C1541" s="810">
        <v>2.3869999999999999E-2</v>
      </c>
      <c r="D1541" s="810">
        <v>0.11049</v>
      </c>
      <c r="E1541" s="810">
        <v>0.20968999999999999</v>
      </c>
      <c r="F1541" s="810">
        <v>0.12075</v>
      </c>
      <c r="G1541" s="810">
        <v>2.205E-2</v>
      </c>
      <c r="H1541" s="810">
        <v>9.8699999999999996E-2</v>
      </c>
    </row>
    <row r="1542" spans="2:8">
      <c r="B1542" s="810" t="s">
        <v>2602</v>
      </c>
      <c r="C1542" s="810">
        <v>2.358E-2</v>
      </c>
      <c r="D1542" s="810">
        <v>0.11051999999999999</v>
      </c>
      <c r="E1542" s="810">
        <v>0.20954999999999999</v>
      </c>
      <c r="F1542" s="810">
        <v>0.12058000000000001</v>
      </c>
      <c r="G1542" s="810">
        <v>2.197E-2</v>
      </c>
      <c r="H1542" s="810">
        <v>9.8610000000000003E-2</v>
      </c>
    </row>
    <row r="1543" spans="2:8">
      <c r="B1543" s="810" t="s">
        <v>2603</v>
      </c>
      <c r="C1543" s="810">
        <v>2.3650000000000001E-2</v>
      </c>
      <c r="D1543" s="810">
        <v>0.11131000000000001</v>
      </c>
      <c r="E1543" s="810">
        <v>0.21002000000000001</v>
      </c>
      <c r="F1543" s="810">
        <v>0.12126000000000001</v>
      </c>
      <c r="G1543" s="810">
        <v>2.2200000000000001E-2</v>
      </c>
      <c r="H1543" s="810">
        <v>9.9059999999999995E-2</v>
      </c>
    </row>
    <row r="1544" spans="2:8">
      <c r="B1544" s="810" t="s">
        <v>2604</v>
      </c>
      <c r="C1544" s="810">
        <v>2.368E-2</v>
      </c>
      <c r="D1544" s="810">
        <v>0.11043</v>
      </c>
      <c r="E1544" s="810">
        <v>0.21004999999999999</v>
      </c>
      <c r="F1544" s="810">
        <v>0.12138</v>
      </c>
      <c r="G1544" s="810">
        <v>2.23E-2</v>
      </c>
      <c r="H1544" s="810">
        <v>9.9080000000000001E-2</v>
      </c>
    </row>
    <row r="1545" spans="2:8">
      <c r="B1545" s="810" t="s">
        <v>2605</v>
      </c>
      <c r="C1545" s="810">
        <v>2.3910000000000001E-2</v>
      </c>
      <c r="D1545" s="810">
        <v>0.111</v>
      </c>
      <c r="E1545" s="810">
        <v>0.20946000000000001</v>
      </c>
      <c r="F1545" s="810">
        <v>0.12225</v>
      </c>
      <c r="G1545" s="810">
        <v>2.197E-2</v>
      </c>
      <c r="H1545" s="810">
        <v>0.10027999999999999</v>
      </c>
    </row>
    <row r="1546" spans="2:8">
      <c r="B1546" s="810" t="s">
        <v>2606</v>
      </c>
      <c r="C1546" s="810">
        <v>2.384E-2</v>
      </c>
      <c r="D1546" s="810">
        <v>0.11070000000000001</v>
      </c>
      <c r="E1546" s="810">
        <v>0.20935999999999999</v>
      </c>
      <c r="F1546" s="810">
        <v>0.12217</v>
      </c>
      <c r="G1546" s="810">
        <v>2.2069999999999999E-2</v>
      </c>
      <c r="H1546" s="810">
        <v>0.10009999999999999</v>
      </c>
    </row>
    <row r="1547" spans="2:8">
      <c r="B1547" s="810" t="s">
        <v>2607</v>
      </c>
      <c r="C1547" s="810">
        <v>2.3709999999999998E-2</v>
      </c>
      <c r="D1547" s="810">
        <v>0.10833</v>
      </c>
      <c r="E1547" s="810">
        <v>0.20931</v>
      </c>
      <c r="F1547" s="810">
        <v>0.12076000000000001</v>
      </c>
      <c r="G1547" s="810">
        <v>2.2100000000000002E-2</v>
      </c>
      <c r="H1547" s="810">
        <v>9.8659999999999998E-2</v>
      </c>
    </row>
    <row r="1548" spans="2:8">
      <c r="B1548" s="810" t="s">
        <v>2608</v>
      </c>
      <c r="C1548" s="810">
        <v>2.375E-2</v>
      </c>
      <c r="D1548" s="810">
        <v>0.10782</v>
      </c>
      <c r="E1548" s="810">
        <v>0.2072</v>
      </c>
      <c r="F1548" s="810">
        <v>0.12073</v>
      </c>
      <c r="G1548" s="810">
        <v>2.2249999999999999E-2</v>
      </c>
      <c r="H1548" s="810">
        <v>9.8479999999999998E-2</v>
      </c>
    </row>
    <row r="1549" spans="2:8">
      <c r="B1549" s="810" t="s">
        <v>2609</v>
      </c>
      <c r="C1549" s="810">
        <v>2.3699999999999999E-2</v>
      </c>
      <c r="D1549" s="810">
        <v>0.10831</v>
      </c>
      <c r="E1549" s="810">
        <v>0.20698</v>
      </c>
      <c r="F1549" s="810">
        <v>0.12078999999999999</v>
      </c>
      <c r="G1549" s="810">
        <v>2.2499999999999999E-2</v>
      </c>
      <c r="H1549" s="810">
        <v>9.8290000000000002E-2</v>
      </c>
    </row>
    <row r="1550" spans="2:8">
      <c r="B1550" s="810" t="s">
        <v>2610</v>
      </c>
      <c r="C1550" s="810">
        <v>2.385E-2</v>
      </c>
      <c r="D1550" s="810">
        <v>0.10799</v>
      </c>
      <c r="E1550" s="810">
        <v>0.20695</v>
      </c>
      <c r="F1550" s="810">
        <v>0.1208</v>
      </c>
      <c r="G1550" s="810">
        <v>2.2499999999999999E-2</v>
      </c>
      <c r="H1550" s="810">
        <v>9.8299999999999998E-2</v>
      </c>
    </row>
    <row r="1551" spans="2:8">
      <c r="B1551" s="810" t="s">
        <v>2611</v>
      </c>
      <c r="C1551" s="810">
        <v>2.375E-2</v>
      </c>
      <c r="D1551" s="810">
        <v>0.10831</v>
      </c>
      <c r="E1551" s="810">
        <v>0.20685999999999999</v>
      </c>
      <c r="F1551" s="810">
        <v>0.11952</v>
      </c>
      <c r="G1551" s="810">
        <v>2.2919999999999999E-2</v>
      </c>
      <c r="H1551" s="810">
        <v>9.6600000000000005E-2</v>
      </c>
    </row>
    <row r="1552" spans="2:8">
      <c r="B1552" s="810" t="s">
        <v>2612</v>
      </c>
      <c r="C1552" s="810">
        <v>2.3900000000000001E-2</v>
      </c>
      <c r="D1552" s="810">
        <v>0.1013</v>
      </c>
      <c r="E1552" s="810">
        <v>0.20687</v>
      </c>
      <c r="F1552" s="810">
        <v>0.11749</v>
      </c>
      <c r="G1552" s="810">
        <v>2.2720000000000001E-2</v>
      </c>
      <c r="H1552" s="810">
        <v>9.4769999999999993E-2</v>
      </c>
    </row>
    <row r="1553" spans="2:8">
      <c r="B1553" s="810" t="s">
        <v>2613</v>
      </c>
      <c r="C1553" s="810">
        <v>2.367E-2</v>
      </c>
      <c r="D1553" s="810">
        <v>0.10126</v>
      </c>
      <c r="E1553" s="810">
        <v>0.20485999999999999</v>
      </c>
      <c r="F1553" s="810">
        <v>0.11738999999999999</v>
      </c>
      <c r="G1553" s="810">
        <v>2.2800000000000001E-2</v>
      </c>
      <c r="H1553" s="810">
        <v>9.4589999999999994E-2</v>
      </c>
    </row>
    <row r="1554" spans="2:8">
      <c r="B1554" s="810" t="s">
        <v>2614</v>
      </c>
      <c r="C1554" s="810">
        <v>2.436E-2</v>
      </c>
      <c r="D1554" s="810">
        <v>0.10273</v>
      </c>
      <c r="E1554" s="810">
        <v>0.20480999999999999</v>
      </c>
      <c r="F1554" s="810">
        <v>0.11944</v>
      </c>
      <c r="G1554" s="810">
        <v>2.2519999999999998E-2</v>
      </c>
      <c r="H1554" s="810">
        <v>9.6920000000000006E-2</v>
      </c>
    </row>
    <row r="1555" spans="2:8">
      <c r="B1555" s="810" t="s">
        <v>2615</v>
      </c>
      <c r="C1555" s="810">
        <v>2.4410000000000001E-2</v>
      </c>
      <c r="D1555" s="810">
        <v>0.1018</v>
      </c>
      <c r="E1555" s="810">
        <v>0.20435</v>
      </c>
      <c r="F1555" s="810">
        <v>0.11906</v>
      </c>
      <c r="G1555" s="810">
        <v>2.2450000000000001E-2</v>
      </c>
      <c r="H1555" s="810">
        <v>9.6610000000000001E-2</v>
      </c>
    </row>
    <row r="1556" spans="2:8">
      <c r="B1556" s="810" t="s">
        <v>2616</v>
      </c>
      <c r="C1556" s="810">
        <v>2.4590000000000001E-2</v>
      </c>
      <c r="D1556" s="810">
        <v>0.10163</v>
      </c>
      <c r="E1556" s="810">
        <v>0.2034</v>
      </c>
      <c r="F1556" s="810">
        <v>0.1197</v>
      </c>
      <c r="G1556" s="810">
        <v>2.222E-2</v>
      </c>
      <c r="H1556" s="810">
        <v>9.7479999999999997E-2</v>
      </c>
    </row>
    <row r="1557" spans="2:8">
      <c r="B1557" s="810" t="s">
        <v>2617</v>
      </c>
      <c r="C1557" s="810">
        <v>2.477E-2</v>
      </c>
      <c r="D1557" s="810">
        <v>0.10062</v>
      </c>
      <c r="E1557" s="810">
        <v>0.20300000000000001</v>
      </c>
      <c r="F1557" s="810">
        <v>0.11956</v>
      </c>
      <c r="G1557" s="810">
        <v>2.1600000000000001E-2</v>
      </c>
      <c r="H1557" s="810">
        <v>9.7960000000000005E-2</v>
      </c>
    </row>
    <row r="1558" spans="2:8">
      <c r="B1558" s="810" t="s">
        <v>2618</v>
      </c>
      <c r="C1558" s="810">
        <v>2.3210000000000001E-2</v>
      </c>
      <c r="D1558" s="810">
        <v>0.10075000000000001</v>
      </c>
      <c r="E1558" s="810">
        <v>0.20268</v>
      </c>
      <c r="F1558" s="810">
        <v>0.11896</v>
      </c>
      <c r="G1558" s="810">
        <v>2.2519999999999998E-2</v>
      </c>
      <c r="H1558" s="810">
        <v>9.6439999999999998E-2</v>
      </c>
    </row>
    <row r="1559" spans="2:8">
      <c r="B1559" s="810" t="s">
        <v>2619</v>
      </c>
      <c r="C1559" s="810">
        <v>2.283E-2</v>
      </c>
      <c r="D1559" s="810">
        <v>0.10326</v>
      </c>
      <c r="E1559" s="810">
        <v>0.20141999999999999</v>
      </c>
      <c r="F1559" s="810">
        <v>0.11867999999999999</v>
      </c>
      <c r="G1559" s="810">
        <v>2.2720000000000001E-2</v>
      </c>
      <c r="H1559" s="810">
        <v>9.5960000000000004E-2</v>
      </c>
    </row>
    <row r="1560" spans="2:8">
      <c r="B1560" s="810" t="s">
        <v>2620</v>
      </c>
      <c r="C1560" s="810">
        <v>2.247E-2</v>
      </c>
      <c r="D1560" s="810">
        <v>0.10238</v>
      </c>
      <c r="E1560" s="810">
        <v>0.20130000000000001</v>
      </c>
      <c r="F1560" s="810">
        <v>0.11795</v>
      </c>
      <c r="G1560" s="810">
        <v>2.3019999999999999E-2</v>
      </c>
      <c r="H1560" s="810">
        <v>9.493E-2</v>
      </c>
    </row>
    <row r="1561" spans="2:8">
      <c r="B1561" s="810" t="s">
        <v>2621</v>
      </c>
      <c r="C1561" s="810">
        <v>2.24E-2</v>
      </c>
      <c r="D1561" s="810">
        <v>0.10279000000000001</v>
      </c>
      <c r="E1561" s="810">
        <v>0.20135</v>
      </c>
      <c r="F1561" s="810">
        <v>0.11774</v>
      </c>
      <c r="G1561" s="810">
        <v>2.307E-2</v>
      </c>
      <c r="H1561" s="810">
        <v>9.4670000000000004E-2</v>
      </c>
    </row>
    <row r="1562" spans="2:8">
      <c r="B1562" s="810" t="s">
        <v>2622</v>
      </c>
      <c r="C1562" s="810">
        <v>2.1850000000000001E-2</v>
      </c>
      <c r="D1562" s="810">
        <v>0.10227</v>
      </c>
      <c r="E1562" s="810">
        <v>0.20161000000000001</v>
      </c>
      <c r="F1562" s="810">
        <v>0.11612</v>
      </c>
      <c r="G1562" s="810">
        <v>2.342E-2</v>
      </c>
      <c r="H1562" s="810">
        <v>9.2700000000000005E-2</v>
      </c>
    </row>
    <row r="1563" spans="2:8">
      <c r="B1563" s="810" t="s">
        <v>2623</v>
      </c>
      <c r="C1563" s="810">
        <v>2.213E-2</v>
      </c>
      <c r="D1563" s="810">
        <v>0.10201</v>
      </c>
      <c r="E1563" s="810">
        <v>0.20451</v>
      </c>
      <c r="F1563" s="810">
        <v>0.11661000000000001</v>
      </c>
      <c r="G1563" s="810">
        <v>2.3220000000000001E-2</v>
      </c>
      <c r="H1563" s="810">
        <v>9.3390000000000001E-2</v>
      </c>
    </row>
    <row r="1564" spans="2:8">
      <c r="B1564" s="810" t="s">
        <v>2624</v>
      </c>
      <c r="C1564" s="810">
        <v>2.2210000000000001E-2</v>
      </c>
      <c r="D1564" s="810">
        <v>0.10596999999999999</v>
      </c>
      <c r="E1564" s="810">
        <v>0.20444999999999999</v>
      </c>
      <c r="F1564" s="810">
        <v>0.11916</v>
      </c>
      <c r="G1564" s="810">
        <v>2.2970000000000001E-2</v>
      </c>
      <c r="H1564" s="810">
        <v>9.6189999999999998E-2</v>
      </c>
    </row>
    <row r="1565" spans="2:8">
      <c r="B1565" s="810" t="s">
        <v>2625</v>
      </c>
      <c r="C1565" s="810">
        <v>2.2009999999999998E-2</v>
      </c>
      <c r="D1565" s="810">
        <v>0.10896</v>
      </c>
      <c r="E1565" s="810">
        <v>0.20433000000000001</v>
      </c>
      <c r="F1565" s="810">
        <v>0.12043</v>
      </c>
      <c r="G1565" s="810">
        <v>2.3300000000000001E-2</v>
      </c>
      <c r="H1565" s="810">
        <v>9.7129999999999994E-2</v>
      </c>
    </row>
    <row r="1566" spans="2:8">
      <c r="B1566" s="810" t="s">
        <v>2626</v>
      </c>
      <c r="C1566" s="810">
        <v>2.2249999999999999E-2</v>
      </c>
      <c r="D1566" s="810">
        <v>0.10891000000000001</v>
      </c>
      <c r="E1566" s="810">
        <v>0.20402000000000001</v>
      </c>
      <c r="F1566" s="810">
        <v>0.12093</v>
      </c>
      <c r="G1566" s="810">
        <v>2.375E-2</v>
      </c>
      <c r="H1566" s="810">
        <v>9.7180000000000002E-2</v>
      </c>
    </row>
    <row r="1567" spans="2:8">
      <c r="B1567" s="810" t="s">
        <v>2627</v>
      </c>
      <c r="C1567" s="810">
        <v>2.23E-2</v>
      </c>
      <c r="D1567" s="810">
        <v>0.10754</v>
      </c>
      <c r="E1567" s="810">
        <v>0.20415</v>
      </c>
      <c r="F1567" s="810">
        <v>0.12024</v>
      </c>
      <c r="G1567" s="810">
        <v>2.3800000000000002E-2</v>
      </c>
      <c r="H1567" s="810">
        <v>9.6439999999999998E-2</v>
      </c>
    </row>
    <row r="1568" spans="2:8">
      <c r="B1568" s="810" t="s">
        <v>2628</v>
      </c>
      <c r="C1568" s="810">
        <v>2.2069999999999999E-2</v>
      </c>
      <c r="D1568" s="810">
        <v>0.10463</v>
      </c>
      <c r="E1568" s="810">
        <v>0.20288</v>
      </c>
      <c r="F1568" s="810">
        <v>0.11866</v>
      </c>
      <c r="G1568" s="810">
        <v>2.4E-2</v>
      </c>
      <c r="H1568" s="810">
        <v>9.4659999999999994E-2</v>
      </c>
    </row>
    <row r="1569" spans="2:8">
      <c r="B1569" s="810" t="s">
        <v>2629</v>
      </c>
      <c r="C1569" s="810">
        <v>2.248E-2</v>
      </c>
      <c r="D1569" s="810">
        <v>0.1051</v>
      </c>
      <c r="E1569" s="810">
        <v>0.20183000000000001</v>
      </c>
      <c r="F1569" s="810">
        <v>0.11931</v>
      </c>
      <c r="G1569" s="810">
        <v>2.3650000000000001E-2</v>
      </c>
      <c r="H1569" s="810">
        <v>9.5659999999999995E-2</v>
      </c>
    </row>
    <row r="1570" spans="2:8">
      <c r="B1570" s="810" t="s">
        <v>2630</v>
      </c>
      <c r="C1570" s="810">
        <v>2.145E-2</v>
      </c>
      <c r="D1570" s="810">
        <v>0.10525</v>
      </c>
      <c r="E1570" s="810">
        <v>0.20199</v>
      </c>
      <c r="F1570" s="810">
        <v>0.11699</v>
      </c>
      <c r="G1570" s="810">
        <v>2.41E-2</v>
      </c>
      <c r="H1570" s="810">
        <v>9.289E-2</v>
      </c>
    </row>
    <row r="1571" spans="2:8">
      <c r="B1571" s="810" t="s">
        <v>2631</v>
      </c>
      <c r="C1571" s="810">
        <v>2.128E-2</v>
      </c>
      <c r="D1571" s="810">
        <v>0.1042</v>
      </c>
      <c r="E1571" s="810">
        <v>0.20426</v>
      </c>
      <c r="F1571" s="810">
        <v>0.11565</v>
      </c>
      <c r="G1571" s="810">
        <v>2.4420000000000001E-2</v>
      </c>
      <c r="H1571" s="810">
        <v>9.1230000000000006E-2</v>
      </c>
    </row>
    <row r="1572" spans="2:8">
      <c r="B1572" s="810" t="s">
        <v>2632</v>
      </c>
      <c r="C1572" s="810">
        <v>2.1219999999999999E-2</v>
      </c>
      <c r="D1572" s="810">
        <v>0.10332</v>
      </c>
      <c r="E1572" s="810">
        <v>0.20568</v>
      </c>
      <c r="F1572" s="810">
        <v>0.11544</v>
      </c>
      <c r="G1572" s="810">
        <v>2.445E-2</v>
      </c>
      <c r="H1572" s="810">
        <v>9.0990000000000001E-2</v>
      </c>
    </row>
    <row r="1573" spans="2:8">
      <c r="B1573" s="810" t="s">
        <v>2633</v>
      </c>
      <c r="C1573" s="810">
        <v>2.1190000000000001E-2</v>
      </c>
      <c r="D1573" s="810">
        <v>0.10424</v>
      </c>
      <c r="E1573" s="810">
        <v>0.20563999999999999</v>
      </c>
      <c r="F1573" s="810">
        <v>0.11554</v>
      </c>
      <c r="G1573" s="810">
        <v>2.445E-2</v>
      </c>
      <c r="H1573" s="810">
        <v>9.1090000000000004E-2</v>
      </c>
    </row>
    <row r="1574" spans="2:8">
      <c r="B1574" s="810" t="s">
        <v>2634</v>
      </c>
      <c r="C1574" s="810">
        <v>2.0709999999999999E-2</v>
      </c>
      <c r="D1574" s="810">
        <v>0.10281</v>
      </c>
      <c r="E1574" s="810">
        <v>0.20604</v>
      </c>
      <c r="F1574" s="810">
        <v>0.114</v>
      </c>
      <c r="G1574" s="810">
        <v>2.375E-2</v>
      </c>
      <c r="H1574" s="810">
        <v>9.0249999999999997E-2</v>
      </c>
    </row>
    <row r="1575" spans="2:8">
      <c r="B1575" s="810" t="s">
        <v>2635</v>
      </c>
      <c r="C1575" s="810">
        <v>2.0459999999999999E-2</v>
      </c>
      <c r="D1575" s="810">
        <v>0.10352</v>
      </c>
      <c r="E1575" s="810">
        <v>0.20573</v>
      </c>
      <c r="F1575" s="810">
        <v>0.11436</v>
      </c>
      <c r="G1575" s="810">
        <v>2.3800000000000002E-2</v>
      </c>
      <c r="H1575" s="810">
        <v>9.0560000000000002E-2</v>
      </c>
    </row>
    <row r="1576" spans="2:8">
      <c r="B1576" s="810" t="s">
        <v>2636</v>
      </c>
      <c r="C1576" s="810">
        <v>2.0369999999999999E-2</v>
      </c>
      <c r="D1576" s="810">
        <v>0.11402</v>
      </c>
      <c r="E1576" s="810">
        <v>0.20574999999999999</v>
      </c>
      <c r="F1576" s="810">
        <v>0.11901</v>
      </c>
      <c r="G1576" s="810">
        <v>2.3550000000000001E-2</v>
      </c>
      <c r="H1576" s="810">
        <v>9.5460000000000003E-2</v>
      </c>
    </row>
    <row r="1577" spans="2:8">
      <c r="B1577" s="810" t="s">
        <v>2637</v>
      </c>
      <c r="C1577" s="810">
        <v>2.0250000000000001E-2</v>
      </c>
      <c r="D1577" s="810">
        <v>0.11481</v>
      </c>
      <c r="E1577" s="810">
        <v>0.20558999999999999</v>
      </c>
      <c r="F1577" s="810">
        <v>0.11849</v>
      </c>
      <c r="G1577" s="810">
        <v>2.3650000000000001E-2</v>
      </c>
      <c r="H1577" s="810">
        <v>9.4839999999999994E-2</v>
      </c>
    </row>
    <row r="1578" spans="2:8">
      <c r="B1578" s="810" t="s">
        <v>2638</v>
      </c>
      <c r="C1578" s="810">
        <v>2.026E-2</v>
      </c>
      <c r="D1578" s="810">
        <v>0.10274</v>
      </c>
      <c r="E1578" s="810">
        <v>0.20362</v>
      </c>
      <c r="F1578" s="810">
        <v>0.11237</v>
      </c>
      <c r="G1578" s="810">
        <v>2.41E-2</v>
      </c>
      <c r="H1578" s="810">
        <v>8.8270000000000001E-2</v>
      </c>
    </row>
    <row r="1579" spans="2:8">
      <c r="B1579" s="810" t="s">
        <v>2639</v>
      </c>
      <c r="C1579" s="810">
        <v>2.0389999999999998E-2</v>
      </c>
      <c r="D1579" s="810">
        <v>0.10302</v>
      </c>
      <c r="E1579" s="810">
        <v>0.20352999999999999</v>
      </c>
      <c r="F1579" s="810">
        <v>0.11294999999999999</v>
      </c>
      <c r="G1579" s="810">
        <v>2.4299999999999999E-2</v>
      </c>
      <c r="H1579" s="810">
        <v>8.8650000000000007E-2</v>
      </c>
    </row>
    <row r="1580" spans="2:8">
      <c r="B1580" s="810" t="s">
        <v>2640</v>
      </c>
      <c r="C1580" s="810">
        <v>2.052E-2</v>
      </c>
      <c r="D1580" s="810">
        <v>0.10395</v>
      </c>
      <c r="E1580" s="810">
        <v>0.20335</v>
      </c>
      <c r="F1580" s="810">
        <v>0.11347</v>
      </c>
      <c r="G1580" s="810">
        <v>2.375E-2</v>
      </c>
      <c r="H1580" s="810">
        <v>8.9719999999999994E-2</v>
      </c>
    </row>
    <row r="1581" spans="2:8">
      <c r="B1581" s="810" t="s">
        <v>2641</v>
      </c>
      <c r="C1581" s="810">
        <v>2.0539999999999999E-2</v>
      </c>
      <c r="D1581" s="810">
        <v>0.10392999999999999</v>
      </c>
      <c r="E1581" s="810">
        <v>0.20319999999999999</v>
      </c>
      <c r="F1581" s="810">
        <v>0.11342000000000001</v>
      </c>
      <c r="G1581" s="810">
        <v>2.3349999999999999E-2</v>
      </c>
      <c r="H1581" s="810">
        <v>9.0069999999999997E-2</v>
      </c>
    </row>
    <row r="1582" spans="2:8">
      <c r="B1582" s="810" t="s">
        <v>2642</v>
      </c>
      <c r="C1582" s="810">
        <v>2.06E-2</v>
      </c>
      <c r="D1582" s="810">
        <v>0.10413</v>
      </c>
      <c r="E1582" s="810">
        <v>0.20313999999999999</v>
      </c>
      <c r="F1582" s="810">
        <v>0.11337</v>
      </c>
      <c r="G1582" s="810">
        <v>2.325E-2</v>
      </c>
      <c r="H1582" s="810">
        <v>9.0120000000000006E-2</v>
      </c>
    </row>
    <row r="1583" spans="2:8">
      <c r="B1583" s="810" t="s">
        <v>2643</v>
      </c>
      <c r="C1583" s="810">
        <v>2.0449999999999999E-2</v>
      </c>
      <c r="D1583" s="810">
        <v>0.10369</v>
      </c>
      <c r="E1583" s="810">
        <v>0.20330000000000001</v>
      </c>
      <c r="F1583" s="810">
        <v>0.11315</v>
      </c>
      <c r="G1583" s="810">
        <v>2.3099999999999999E-2</v>
      </c>
      <c r="H1583" s="810">
        <v>9.0050000000000005E-2</v>
      </c>
    </row>
    <row r="1584" spans="2:8">
      <c r="B1584" s="810" t="s">
        <v>2644</v>
      </c>
      <c r="C1584" s="810">
        <v>2.0760000000000001E-2</v>
      </c>
      <c r="D1584" s="810">
        <v>0.10349999999999999</v>
      </c>
      <c r="E1584" s="810">
        <v>0.20285</v>
      </c>
      <c r="F1584" s="810">
        <v>0.11355</v>
      </c>
      <c r="G1584" s="810">
        <v>2.2620000000000001E-2</v>
      </c>
      <c r="H1584" s="810">
        <v>9.0929999999999997E-2</v>
      </c>
    </row>
    <row r="1585" spans="2:8">
      <c r="B1585" s="810" t="s">
        <v>2645</v>
      </c>
      <c r="C1585" s="810">
        <v>2.0799999999999999E-2</v>
      </c>
      <c r="D1585" s="810">
        <v>0.104</v>
      </c>
      <c r="E1585" s="810">
        <v>0.20291999999999999</v>
      </c>
      <c r="F1585" s="810">
        <v>0.11405</v>
      </c>
      <c r="G1585" s="810">
        <v>2.2499999999999999E-2</v>
      </c>
      <c r="H1585" s="810">
        <v>9.1550000000000006E-2</v>
      </c>
    </row>
    <row r="1586" spans="2:8">
      <c r="B1586" s="810" t="s">
        <v>2646</v>
      </c>
      <c r="C1586" s="810">
        <v>2.078E-2</v>
      </c>
      <c r="D1586" s="810">
        <v>0.10372000000000001</v>
      </c>
      <c r="E1586" s="810">
        <v>0.20297000000000001</v>
      </c>
      <c r="F1586" s="810">
        <v>0.11407</v>
      </c>
      <c r="G1586" s="810">
        <v>2.2700000000000001E-2</v>
      </c>
      <c r="H1586" s="810">
        <v>9.1370000000000007E-2</v>
      </c>
    </row>
    <row r="1587" spans="2:8">
      <c r="B1587" s="810" t="s">
        <v>2647</v>
      </c>
      <c r="C1587" s="810">
        <v>2.0709999999999999E-2</v>
      </c>
      <c r="D1587" s="810">
        <v>0.10324999999999999</v>
      </c>
      <c r="E1587" s="810">
        <v>0.20297999999999999</v>
      </c>
      <c r="F1587" s="810">
        <v>0.11391</v>
      </c>
      <c r="G1587" s="810">
        <v>2.2519999999999998E-2</v>
      </c>
      <c r="H1587" s="810">
        <v>9.1389999999999999E-2</v>
      </c>
    </row>
    <row r="1588" spans="2:8">
      <c r="B1588" s="810" t="s">
        <v>2648</v>
      </c>
      <c r="C1588" s="810">
        <v>2.0789999999999999E-2</v>
      </c>
      <c r="D1588" s="810">
        <v>0.104</v>
      </c>
      <c r="E1588" s="810">
        <v>0.20493</v>
      </c>
      <c r="F1588" s="810">
        <v>0.11434</v>
      </c>
      <c r="G1588" s="810">
        <v>2.2620000000000001E-2</v>
      </c>
      <c r="H1588" s="810">
        <v>9.1719999999999996E-2</v>
      </c>
    </row>
    <row r="1589" spans="2:8">
      <c r="B1589" s="810" t="s">
        <v>2649</v>
      </c>
      <c r="C1589" s="810">
        <v>2.0719999999999999E-2</v>
      </c>
      <c r="D1589" s="810">
        <v>0.10397000000000001</v>
      </c>
      <c r="E1589" s="810">
        <v>0.20493</v>
      </c>
      <c r="F1589" s="810">
        <v>0.11434</v>
      </c>
      <c r="G1589" s="810">
        <v>2.2749999999999999E-2</v>
      </c>
      <c r="H1589" s="810">
        <v>9.1590000000000005E-2</v>
      </c>
    </row>
    <row r="1590" spans="2:8">
      <c r="B1590" s="810" t="s">
        <v>2650</v>
      </c>
      <c r="C1590" s="810">
        <v>2.069E-2</v>
      </c>
      <c r="D1590" s="810">
        <v>0.10285999999999999</v>
      </c>
      <c r="E1590" s="810">
        <v>0.20498</v>
      </c>
      <c r="F1590" s="810">
        <v>0.11403000000000001</v>
      </c>
      <c r="G1590" s="810">
        <v>2.265E-2</v>
      </c>
      <c r="H1590" s="810">
        <v>9.1380000000000003E-2</v>
      </c>
    </row>
    <row r="1591" spans="2:8">
      <c r="B1591" s="810" t="s">
        <v>2651</v>
      </c>
      <c r="C1591" s="810">
        <v>2.0449999999999999E-2</v>
      </c>
      <c r="D1591" s="810">
        <v>0.10298</v>
      </c>
      <c r="E1591" s="810">
        <v>0.20498</v>
      </c>
      <c r="F1591" s="810">
        <v>0.11360000000000001</v>
      </c>
      <c r="G1591" s="810">
        <v>2.3089999999999999E-2</v>
      </c>
      <c r="H1591" s="810">
        <v>9.0509999999999993E-2</v>
      </c>
    </row>
    <row r="1592" spans="2:8">
      <c r="B1592" s="810" t="s">
        <v>2652</v>
      </c>
      <c r="C1592" s="810">
        <v>2.0500000000000001E-2</v>
      </c>
      <c r="D1592" s="810">
        <v>0.10256999999999999</v>
      </c>
      <c r="E1592" s="810">
        <v>0.20499999999999999</v>
      </c>
      <c r="F1592" s="810">
        <v>0.11362</v>
      </c>
      <c r="G1592" s="810">
        <v>2.3019999999999999E-2</v>
      </c>
      <c r="H1592" s="810">
        <v>9.06E-2</v>
      </c>
    </row>
    <row r="1593" spans="2:8">
      <c r="B1593" s="810" t="s">
        <v>2653</v>
      </c>
      <c r="C1593" s="810">
        <v>2.0469999999999999E-2</v>
      </c>
      <c r="D1593" s="810">
        <v>0.10245</v>
      </c>
      <c r="E1593" s="810">
        <v>0.20518</v>
      </c>
      <c r="F1593" s="810">
        <v>0.11361</v>
      </c>
      <c r="G1593" s="810">
        <v>2.3099999999999999E-2</v>
      </c>
      <c r="H1593" s="810">
        <v>9.0509999999999993E-2</v>
      </c>
    </row>
    <row r="1594" spans="2:8">
      <c r="B1594" s="810" t="s">
        <v>2654</v>
      </c>
      <c r="C1594" s="810">
        <v>2.0590000000000001E-2</v>
      </c>
      <c r="D1594" s="810">
        <v>0.10284</v>
      </c>
      <c r="E1594" s="810">
        <v>0.20518</v>
      </c>
      <c r="F1594" s="810">
        <v>0.11397</v>
      </c>
      <c r="G1594" s="810">
        <v>2.3650000000000001E-2</v>
      </c>
      <c r="H1594" s="810">
        <v>9.0319999999999998E-2</v>
      </c>
    </row>
    <row r="1595" spans="2:8">
      <c r="B1595" s="810" t="s">
        <v>2655</v>
      </c>
      <c r="C1595" s="810">
        <v>2.0590000000000001E-2</v>
      </c>
      <c r="D1595" s="810">
        <v>0.10276</v>
      </c>
      <c r="E1595" s="810">
        <v>0.20472000000000001</v>
      </c>
      <c r="F1595" s="810">
        <v>0.11376</v>
      </c>
      <c r="G1595" s="810">
        <v>2.3650000000000001E-2</v>
      </c>
      <c r="H1595" s="810">
        <v>9.0109999999999996E-2</v>
      </c>
    </row>
    <row r="1596" spans="2:8">
      <c r="B1596" s="810" t="s">
        <v>2656</v>
      </c>
      <c r="C1596" s="810">
        <v>2.0629999999999999E-2</v>
      </c>
      <c r="D1596" s="810">
        <v>0.10288</v>
      </c>
      <c r="E1596" s="810">
        <v>0.20444999999999999</v>
      </c>
      <c r="F1596" s="810">
        <v>0.11393</v>
      </c>
      <c r="G1596" s="810">
        <v>2.3570000000000001E-2</v>
      </c>
      <c r="H1596" s="810">
        <v>9.0359999999999996E-2</v>
      </c>
    </row>
    <row r="1597" spans="2:8">
      <c r="B1597" s="810" t="s">
        <v>2657</v>
      </c>
      <c r="C1597" s="810">
        <v>2.0670000000000001E-2</v>
      </c>
      <c r="D1597" s="810">
        <v>0.10353</v>
      </c>
      <c r="E1597" s="810">
        <v>0.20394999999999999</v>
      </c>
      <c r="F1597" s="810">
        <v>0.11408</v>
      </c>
      <c r="G1597" s="810">
        <v>2.3640000000000001E-2</v>
      </c>
      <c r="H1597" s="810">
        <v>9.0440000000000006E-2</v>
      </c>
    </row>
    <row r="1598" spans="2:8">
      <c r="B1598" s="810" t="s">
        <v>2658</v>
      </c>
      <c r="C1598" s="810">
        <v>2.0729999999999998E-2</v>
      </c>
      <c r="D1598" s="810">
        <v>0.10351</v>
      </c>
      <c r="E1598" s="810">
        <v>0.20394999999999999</v>
      </c>
      <c r="F1598" s="810">
        <v>0.11423</v>
      </c>
      <c r="G1598" s="810">
        <v>2.3769999999999999E-2</v>
      </c>
      <c r="H1598" s="810">
        <v>9.0459999999999999E-2</v>
      </c>
    </row>
    <row r="1599" spans="2:8">
      <c r="B1599" s="810" t="s">
        <v>2659</v>
      </c>
      <c r="C1599" s="810">
        <v>2.0809999999999999E-2</v>
      </c>
      <c r="D1599" s="810">
        <v>0.10298</v>
      </c>
      <c r="E1599" s="810">
        <v>0.20374999999999999</v>
      </c>
      <c r="F1599" s="810">
        <v>0.11439000000000001</v>
      </c>
      <c r="G1599" s="810">
        <v>2.3949999999999999E-2</v>
      </c>
      <c r="H1599" s="810">
        <v>9.0440000000000006E-2</v>
      </c>
    </row>
    <row r="1600" spans="2:8">
      <c r="B1600" s="810" t="s">
        <v>2660</v>
      </c>
      <c r="C1600" s="810">
        <v>2.0899999999999998E-2</v>
      </c>
      <c r="D1600" s="810">
        <v>0.10249999999999999</v>
      </c>
      <c r="E1600" s="810">
        <v>0.20372000000000001</v>
      </c>
      <c r="F1600" s="810">
        <v>0.11455</v>
      </c>
      <c r="G1600" s="810">
        <v>2.402E-2</v>
      </c>
      <c r="H1600" s="810">
        <v>9.0529999999999999E-2</v>
      </c>
    </row>
    <row r="1601" spans="2:8">
      <c r="B1601" s="810" t="s">
        <v>2661</v>
      </c>
      <c r="C1601" s="810">
        <v>2.095E-2</v>
      </c>
      <c r="D1601" s="810">
        <v>0.10211000000000001</v>
      </c>
      <c r="E1601" s="810">
        <v>0.20372000000000001</v>
      </c>
      <c r="F1601" s="810">
        <v>0.1143</v>
      </c>
      <c r="G1601" s="810">
        <v>2.3769999999999999E-2</v>
      </c>
      <c r="H1601" s="810">
        <v>9.0529999999999999E-2</v>
      </c>
    </row>
    <row r="1602" spans="2:8">
      <c r="B1602" s="810" t="s">
        <v>2662</v>
      </c>
      <c r="C1602" s="810">
        <v>2.1170000000000001E-2</v>
      </c>
      <c r="D1602" s="810">
        <v>0.10149</v>
      </c>
      <c r="E1602" s="810">
        <v>0.20369000000000001</v>
      </c>
      <c r="F1602" s="810">
        <v>0.11448999999999999</v>
      </c>
      <c r="G1602" s="810">
        <v>2.4049999999999998E-2</v>
      </c>
      <c r="H1602" s="810">
        <v>9.0440000000000006E-2</v>
      </c>
    </row>
    <row r="1603" spans="2:8">
      <c r="B1603" s="810" t="s">
        <v>2663</v>
      </c>
      <c r="C1603" s="810">
        <v>2.1170000000000001E-2</v>
      </c>
      <c r="D1603" s="810">
        <v>0.10063</v>
      </c>
      <c r="E1603" s="810">
        <v>0.20387</v>
      </c>
      <c r="F1603" s="810">
        <v>0.11441999999999999</v>
      </c>
      <c r="G1603" s="810">
        <v>2.427E-2</v>
      </c>
      <c r="H1603" s="810">
        <v>9.0149999999999994E-2</v>
      </c>
    </row>
    <row r="1604" spans="2:8">
      <c r="B1604" s="810" t="s">
        <v>2664</v>
      </c>
      <c r="C1604" s="810">
        <v>2.1190000000000001E-2</v>
      </c>
      <c r="D1604" s="810">
        <v>0.10045999999999999</v>
      </c>
      <c r="E1604" s="810">
        <v>0.20380999999999999</v>
      </c>
      <c r="F1604" s="810">
        <v>0.11453000000000001</v>
      </c>
      <c r="G1604" s="810">
        <v>2.47E-2</v>
      </c>
      <c r="H1604" s="810">
        <v>8.9829999999999993E-2</v>
      </c>
    </row>
    <row r="1605" spans="2:8">
      <c r="B1605" s="810" t="s">
        <v>2665</v>
      </c>
      <c r="C1605" s="810">
        <v>2.104E-2</v>
      </c>
      <c r="D1605" s="810">
        <v>0.10106</v>
      </c>
      <c r="E1605" s="810">
        <v>0.20427999999999999</v>
      </c>
      <c r="F1605" s="810">
        <v>0.11448999999999999</v>
      </c>
      <c r="G1605" s="810">
        <v>2.495E-2</v>
      </c>
      <c r="H1605" s="810">
        <v>8.9539999999999995E-2</v>
      </c>
    </row>
    <row r="1606" spans="2:8">
      <c r="B1606" s="810" t="s">
        <v>2666</v>
      </c>
      <c r="C1606" s="810">
        <v>2.1129999999999999E-2</v>
      </c>
      <c r="D1606" s="810">
        <v>9.9110000000000004E-2</v>
      </c>
      <c r="E1606" s="810">
        <v>0.20441999999999999</v>
      </c>
      <c r="F1606" s="810">
        <v>0.11434999999999999</v>
      </c>
      <c r="G1606" s="810">
        <v>2.4969999999999999E-2</v>
      </c>
      <c r="H1606" s="810">
        <v>8.9380000000000001E-2</v>
      </c>
    </row>
    <row r="1607" spans="2:8">
      <c r="B1607" s="810" t="s">
        <v>2667</v>
      </c>
      <c r="C1607" s="810">
        <v>2.0830000000000001E-2</v>
      </c>
      <c r="D1607" s="810">
        <v>9.9540000000000003E-2</v>
      </c>
      <c r="E1607" s="810">
        <v>0.20308999999999999</v>
      </c>
      <c r="F1607" s="810">
        <v>0.11365</v>
      </c>
      <c r="G1607" s="810">
        <v>2.496E-2</v>
      </c>
      <c r="H1607" s="810">
        <v>8.8690000000000005E-2</v>
      </c>
    </row>
    <row r="1608" spans="2:8">
      <c r="B1608" s="810" t="s">
        <v>2668</v>
      </c>
      <c r="C1608" s="810">
        <v>2.06E-2</v>
      </c>
      <c r="D1608" s="810">
        <v>9.987E-2</v>
      </c>
      <c r="E1608" s="810">
        <v>0.20286999999999999</v>
      </c>
      <c r="F1608" s="810">
        <v>0.11366</v>
      </c>
      <c r="G1608" s="810">
        <v>2.5170000000000001E-2</v>
      </c>
      <c r="H1608" s="810">
        <v>8.8489999999999999E-2</v>
      </c>
    </row>
    <row r="1609" spans="2:8">
      <c r="B1609" s="810" t="s">
        <v>2669</v>
      </c>
      <c r="C1609" s="810">
        <v>2.0629999999999999E-2</v>
      </c>
      <c r="D1609" s="810">
        <v>0.10005</v>
      </c>
      <c r="E1609" s="810">
        <v>0.20283000000000001</v>
      </c>
      <c r="F1609" s="810">
        <v>0.11401</v>
      </c>
      <c r="G1609" s="810">
        <v>2.555E-2</v>
      </c>
      <c r="H1609" s="810">
        <v>8.8459999999999997E-2</v>
      </c>
    </row>
    <row r="1610" spans="2:8">
      <c r="B1610" s="810" t="s">
        <v>2670</v>
      </c>
      <c r="C1610" s="810">
        <v>2.061E-2</v>
      </c>
      <c r="D1610" s="810">
        <v>0.10038999999999999</v>
      </c>
      <c r="E1610" s="810">
        <v>0.20282</v>
      </c>
      <c r="F1610" s="810">
        <v>0.11421000000000001</v>
      </c>
      <c r="G1610" s="810">
        <v>2.5569999999999999E-2</v>
      </c>
      <c r="H1610" s="810">
        <v>8.8639999999999997E-2</v>
      </c>
    </row>
    <row r="1611" spans="2:8">
      <c r="B1611" s="810" t="s">
        <v>2671</v>
      </c>
      <c r="C1611" s="810">
        <v>2.07E-2</v>
      </c>
      <c r="D1611" s="810">
        <v>0.1007</v>
      </c>
      <c r="E1611" s="810">
        <v>0.20311000000000001</v>
      </c>
      <c r="F1611" s="810">
        <v>0.11433</v>
      </c>
      <c r="G1611" s="810">
        <v>2.5649999999999999E-2</v>
      </c>
      <c r="H1611" s="810">
        <v>8.8679999999999995E-2</v>
      </c>
    </row>
    <row r="1612" spans="2:8">
      <c r="B1612" s="810" t="s">
        <v>2672</v>
      </c>
      <c r="C1612" s="810">
        <v>2.068E-2</v>
      </c>
      <c r="D1612" s="810">
        <v>0.10083</v>
      </c>
      <c r="E1612" s="810">
        <v>0.20286999999999999</v>
      </c>
      <c r="F1612" s="810">
        <v>0.1145</v>
      </c>
      <c r="G1612" s="810">
        <v>2.5749999999999999E-2</v>
      </c>
      <c r="H1612" s="810">
        <v>8.8749999999999996E-2</v>
      </c>
    </row>
    <row r="1613" spans="2:8">
      <c r="B1613" s="810" t="s">
        <v>2673</v>
      </c>
      <c r="C1613" s="810">
        <v>2.0930000000000001E-2</v>
      </c>
      <c r="D1613" s="810">
        <v>0.10215</v>
      </c>
      <c r="E1613" s="810">
        <v>0.20301</v>
      </c>
      <c r="F1613" s="810">
        <v>0.11505</v>
      </c>
      <c r="G1613" s="810">
        <v>2.572E-2</v>
      </c>
      <c r="H1613" s="810">
        <v>8.9330000000000007E-2</v>
      </c>
    </row>
    <row r="1614" spans="2:8">
      <c r="B1614" s="810" t="s">
        <v>2674</v>
      </c>
      <c r="C1614" s="810">
        <v>2.0580000000000001E-2</v>
      </c>
      <c r="D1614" s="810">
        <v>0.10142</v>
      </c>
      <c r="E1614" s="810">
        <v>0.20283999999999999</v>
      </c>
      <c r="F1614" s="810">
        <v>0.11426</v>
      </c>
      <c r="G1614" s="810">
        <v>2.5850000000000001E-2</v>
      </c>
      <c r="H1614" s="810">
        <v>8.8410000000000002E-2</v>
      </c>
    </row>
    <row r="1615" spans="2:8">
      <c r="B1615" s="810" t="s">
        <v>2675</v>
      </c>
      <c r="C1615" s="810">
        <v>2.0619999999999999E-2</v>
      </c>
      <c r="D1615" s="810">
        <v>9.8269999999999996E-2</v>
      </c>
      <c r="E1615" s="810">
        <v>0.20296</v>
      </c>
      <c r="F1615" s="810">
        <v>0.11264</v>
      </c>
      <c r="G1615" s="810">
        <v>2.5700000000000001E-2</v>
      </c>
      <c r="H1615" s="810">
        <v>8.6940000000000003E-2</v>
      </c>
    </row>
    <row r="1616" spans="2:8">
      <c r="B1616" s="810" t="s">
        <v>2676</v>
      </c>
      <c r="C1616" s="810">
        <v>2.0619999999999999E-2</v>
      </c>
      <c r="D1616" s="810">
        <v>9.7000000000000003E-2</v>
      </c>
      <c r="E1616" s="810">
        <v>0.20225000000000001</v>
      </c>
      <c r="F1616" s="810">
        <v>0.11247</v>
      </c>
      <c r="G1616" s="810">
        <v>2.571E-2</v>
      </c>
      <c r="H1616" s="810">
        <v>8.6760000000000004E-2</v>
      </c>
    </row>
    <row r="1617" spans="2:8">
      <c r="B1617" s="810" t="s">
        <v>2677</v>
      </c>
      <c r="C1617" s="810">
        <v>1.9550000000000001E-2</v>
      </c>
      <c r="D1617" s="810">
        <v>9.7640000000000005E-2</v>
      </c>
      <c r="E1617" s="810">
        <v>0.20269999999999999</v>
      </c>
      <c r="F1617" s="810">
        <v>0.11273</v>
      </c>
      <c r="G1617" s="810">
        <v>2.5700000000000001E-2</v>
      </c>
      <c r="H1617" s="810">
        <v>8.7029999999999996E-2</v>
      </c>
    </row>
    <row r="1618" spans="2:8">
      <c r="B1618" s="810" t="s">
        <v>2678</v>
      </c>
      <c r="C1618" s="810">
        <v>1.959E-2</v>
      </c>
      <c r="D1618" s="810">
        <v>9.6579999999999999E-2</v>
      </c>
      <c r="E1618" s="810">
        <v>0.20213</v>
      </c>
      <c r="F1618" s="810">
        <v>0.11235000000000001</v>
      </c>
      <c r="G1618" s="810">
        <v>2.5499999999999998E-2</v>
      </c>
      <c r="H1618" s="810">
        <v>8.6849999999999997E-2</v>
      </c>
    </row>
    <row r="1619" spans="2:8">
      <c r="B1619" s="810" t="s">
        <v>2679</v>
      </c>
      <c r="C1619" s="810">
        <v>1.9740000000000001E-2</v>
      </c>
      <c r="D1619" s="810">
        <v>9.1469999999999996E-2</v>
      </c>
      <c r="E1619" s="810">
        <v>0.20249</v>
      </c>
      <c r="F1619" s="810">
        <v>0.11011</v>
      </c>
      <c r="G1619" s="810">
        <v>2.545E-2</v>
      </c>
      <c r="H1619" s="810">
        <v>8.4659999999999999E-2</v>
      </c>
    </row>
    <row r="1620" spans="2:8">
      <c r="B1620" s="810" t="s">
        <v>2680</v>
      </c>
      <c r="C1620" s="810">
        <v>1.966E-2</v>
      </c>
      <c r="D1620" s="810">
        <v>9.2619999999999994E-2</v>
      </c>
      <c r="E1620" s="810">
        <v>0.20211999999999999</v>
      </c>
      <c r="F1620" s="810">
        <v>0.11027000000000001</v>
      </c>
      <c r="G1620" s="810">
        <v>2.5700000000000001E-2</v>
      </c>
      <c r="H1620" s="810">
        <v>8.4570000000000006E-2</v>
      </c>
    </row>
    <row r="1621" spans="2:8">
      <c r="B1621" s="810" t="s">
        <v>2681</v>
      </c>
      <c r="C1621" s="810">
        <v>1.9740000000000001E-2</v>
      </c>
      <c r="D1621" s="810">
        <v>9.2359999999999998E-2</v>
      </c>
      <c r="E1621" s="810">
        <v>0.20166999999999999</v>
      </c>
      <c r="F1621" s="810">
        <v>0.11079</v>
      </c>
      <c r="G1621" s="810">
        <v>2.5399999999999999E-2</v>
      </c>
      <c r="H1621" s="810">
        <v>8.5389999999999994E-2</v>
      </c>
    </row>
    <row r="1622" spans="2:8">
      <c r="B1622" s="810" t="s">
        <v>2682</v>
      </c>
      <c r="C1622" s="810">
        <v>1.9730000000000001E-2</v>
      </c>
      <c r="D1622" s="810">
        <v>9.7600000000000006E-2</v>
      </c>
      <c r="E1622" s="810">
        <v>0.20301</v>
      </c>
      <c r="F1622" s="810">
        <v>0.1132</v>
      </c>
      <c r="G1622" s="810">
        <v>2.5219999999999999E-2</v>
      </c>
      <c r="H1622" s="810">
        <v>8.7980000000000003E-2</v>
      </c>
    </row>
    <row r="1623" spans="2:8">
      <c r="B1623" s="810" t="s">
        <v>2683</v>
      </c>
      <c r="C1623" s="810">
        <v>1.9789999999999999E-2</v>
      </c>
      <c r="D1623" s="810">
        <v>9.7229999999999997E-2</v>
      </c>
      <c r="E1623" s="810">
        <v>0.20286000000000001</v>
      </c>
      <c r="F1623" s="810">
        <v>0.11310000000000001</v>
      </c>
      <c r="G1623" s="810">
        <v>2.5399999999999999E-2</v>
      </c>
      <c r="H1623" s="810">
        <v>8.77E-2</v>
      </c>
    </row>
    <row r="1624" spans="2:8">
      <c r="B1624" s="810" t="s">
        <v>2684</v>
      </c>
      <c r="C1624" s="810">
        <v>1.9720000000000001E-2</v>
      </c>
      <c r="D1624" s="810">
        <v>9.7479999999999997E-2</v>
      </c>
      <c r="E1624" s="810">
        <v>0.20286999999999999</v>
      </c>
      <c r="F1624" s="810">
        <v>0.11277</v>
      </c>
      <c r="G1624" s="810">
        <v>2.53E-2</v>
      </c>
      <c r="H1624" s="810">
        <v>8.7470000000000006E-2</v>
      </c>
    </row>
    <row r="1625" spans="2:8">
      <c r="B1625" s="810" t="s">
        <v>2685</v>
      </c>
      <c r="C1625" s="810">
        <v>1.967E-2</v>
      </c>
      <c r="D1625" s="810">
        <v>9.7430000000000003E-2</v>
      </c>
      <c r="E1625" s="810">
        <v>0.20275000000000001</v>
      </c>
      <c r="F1625" s="810">
        <v>0.11226999999999999</v>
      </c>
      <c r="G1625" s="810">
        <v>2.5499999999999998E-2</v>
      </c>
      <c r="H1625" s="810">
        <v>8.677E-2</v>
      </c>
    </row>
    <row r="1626" spans="2:8">
      <c r="B1626" s="810" t="s">
        <v>2686</v>
      </c>
      <c r="C1626" s="810">
        <v>1.9609999999999999E-2</v>
      </c>
      <c r="D1626" s="810">
        <v>9.6579999999999999E-2</v>
      </c>
      <c r="E1626" s="810">
        <v>0.20255999999999999</v>
      </c>
      <c r="F1626" s="810">
        <v>0.11166</v>
      </c>
      <c r="G1626" s="810">
        <v>2.5430000000000001E-2</v>
      </c>
      <c r="H1626" s="810">
        <v>8.6230000000000001E-2</v>
      </c>
    </row>
    <row r="1627" spans="2:8">
      <c r="B1627" s="810" t="s">
        <v>2687</v>
      </c>
      <c r="C1627" s="810">
        <v>1.9570000000000001E-2</v>
      </c>
      <c r="D1627" s="810">
        <v>9.4719999999999999E-2</v>
      </c>
      <c r="E1627" s="810">
        <v>0.20257</v>
      </c>
      <c r="F1627" s="810">
        <v>0.1109</v>
      </c>
      <c r="G1627" s="810">
        <v>2.5569999999999999E-2</v>
      </c>
      <c r="H1627" s="810">
        <v>8.5330000000000003E-2</v>
      </c>
    </row>
    <row r="1628" spans="2:8">
      <c r="B1628" s="810" t="s">
        <v>2688</v>
      </c>
      <c r="C1628" s="810">
        <v>1.9630000000000002E-2</v>
      </c>
      <c r="D1628" s="810">
        <v>9.5070000000000002E-2</v>
      </c>
      <c r="E1628" s="810">
        <v>0.20249</v>
      </c>
      <c r="F1628" s="810">
        <v>0.11210000000000001</v>
      </c>
      <c r="G1628" s="810">
        <v>2.547E-2</v>
      </c>
      <c r="H1628" s="810">
        <v>8.6629999999999999E-2</v>
      </c>
    </row>
    <row r="1629" spans="2:8">
      <c r="B1629" s="810" t="s">
        <v>2689</v>
      </c>
      <c r="C1629" s="810">
        <v>1.967E-2</v>
      </c>
      <c r="D1629" s="810">
        <v>9.486E-2</v>
      </c>
      <c r="E1629" s="810">
        <v>0.20250000000000001</v>
      </c>
      <c r="F1629" s="810">
        <v>0.11301</v>
      </c>
      <c r="G1629" s="810">
        <v>2.5069999999999999E-2</v>
      </c>
      <c r="H1629" s="810">
        <v>8.7940000000000004E-2</v>
      </c>
    </row>
    <row r="1630" spans="2:8">
      <c r="B1630" s="810" t="s">
        <v>2690</v>
      </c>
      <c r="C1630" s="810">
        <v>1.942E-2</v>
      </c>
      <c r="D1630" s="810">
        <v>0.10348</v>
      </c>
      <c r="E1630" s="810">
        <v>0.20238</v>
      </c>
      <c r="F1630" s="810">
        <v>0.11642</v>
      </c>
      <c r="G1630" s="810">
        <v>2.5499999999999998E-2</v>
      </c>
      <c r="H1630" s="810">
        <v>9.0920000000000001E-2</v>
      </c>
    </row>
    <row r="1631" spans="2:8">
      <c r="B1631" s="810" t="s">
        <v>2691</v>
      </c>
      <c r="C1631" s="810">
        <v>1.942E-2</v>
      </c>
      <c r="D1631" s="810">
        <v>0.10227</v>
      </c>
      <c r="E1631" s="810">
        <v>0.2016</v>
      </c>
      <c r="F1631" s="810">
        <v>0.11788</v>
      </c>
      <c r="G1631" s="810">
        <v>2.5569999999999999E-2</v>
      </c>
      <c r="H1631" s="810">
        <v>9.2310000000000003E-2</v>
      </c>
    </row>
    <row r="1632" spans="2:8">
      <c r="B1632" s="810" t="s">
        <v>2692</v>
      </c>
      <c r="C1632" s="810">
        <v>1.959E-2</v>
      </c>
      <c r="D1632" s="810">
        <v>0.13999</v>
      </c>
      <c r="E1632" s="810">
        <v>0.20183000000000001</v>
      </c>
      <c r="F1632" s="810">
        <v>0.13652</v>
      </c>
      <c r="G1632" s="810">
        <v>2.555E-2</v>
      </c>
      <c r="H1632" s="810">
        <v>0.11097</v>
      </c>
    </row>
    <row r="1633" spans="2:8">
      <c r="B1633" s="810" t="s">
        <v>2693</v>
      </c>
      <c r="C1633" s="810">
        <v>1.9900000000000001E-2</v>
      </c>
      <c r="D1633" s="810">
        <v>0.13915</v>
      </c>
      <c r="E1633" s="810">
        <v>0.20014000000000001</v>
      </c>
      <c r="F1633" s="810">
        <v>0.13619999999999999</v>
      </c>
      <c r="G1633" s="810">
        <v>2.5489999999999999E-2</v>
      </c>
      <c r="H1633" s="810">
        <v>0.11071</v>
      </c>
    </row>
    <row r="1634" spans="2:8">
      <c r="B1634" s="810" t="s">
        <v>2694</v>
      </c>
      <c r="C1634" s="810">
        <v>1.985E-2</v>
      </c>
      <c r="D1634" s="810">
        <v>0.13986000000000001</v>
      </c>
      <c r="E1634" s="810">
        <v>0.20008999999999999</v>
      </c>
      <c r="F1634" s="810">
        <v>0.13611000000000001</v>
      </c>
      <c r="G1634" s="810">
        <v>2.5489999999999999E-2</v>
      </c>
      <c r="H1634" s="810">
        <v>0.11062</v>
      </c>
    </row>
    <row r="1635" spans="2:8">
      <c r="B1635" s="810" t="s">
        <v>2695</v>
      </c>
      <c r="C1635" s="810">
        <v>1.9769999999999999E-2</v>
      </c>
      <c r="D1635" s="810">
        <v>0.13800000000000001</v>
      </c>
      <c r="E1635" s="810">
        <v>0.20005999999999999</v>
      </c>
      <c r="F1635" s="810">
        <v>0.13442000000000001</v>
      </c>
      <c r="G1635" s="810">
        <v>2.5770000000000001E-2</v>
      </c>
      <c r="H1635" s="810">
        <v>0.10865</v>
      </c>
    </row>
    <row r="1636" spans="2:8">
      <c r="B1636" s="810" t="s">
        <v>2696</v>
      </c>
      <c r="C1636" s="810">
        <v>1.9769999999999999E-2</v>
      </c>
      <c r="D1636" s="810">
        <v>0.13034000000000001</v>
      </c>
      <c r="E1636" s="810">
        <v>0.19994000000000001</v>
      </c>
      <c r="F1636" s="810">
        <v>0.13070000000000001</v>
      </c>
      <c r="G1636" s="810">
        <v>2.53E-2</v>
      </c>
      <c r="H1636" s="810">
        <v>0.10539999999999999</v>
      </c>
    </row>
    <row r="1637" spans="2:8">
      <c r="B1637" s="810" t="s">
        <v>2697</v>
      </c>
      <c r="C1637" s="810">
        <v>1.9300000000000001E-2</v>
      </c>
      <c r="D1637" s="810">
        <v>0.12816</v>
      </c>
      <c r="E1637" s="810">
        <v>0.20044999999999999</v>
      </c>
      <c r="F1637" s="810">
        <v>0.12873999999999999</v>
      </c>
      <c r="G1637" s="810">
        <v>2.555E-2</v>
      </c>
      <c r="H1637" s="810">
        <v>0.10319</v>
      </c>
    </row>
    <row r="1638" spans="2:8">
      <c r="B1638" s="810" t="s">
        <v>2698</v>
      </c>
      <c r="C1638" s="810">
        <v>1.9400000000000001E-2</v>
      </c>
      <c r="D1638" s="810">
        <v>0.12803999999999999</v>
      </c>
      <c r="E1638" s="810">
        <v>0.20058000000000001</v>
      </c>
      <c r="F1638" s="810">
        <v>0.12887999999999999</v>
      </c>
      <c r="G1638" s="810">
        <v>2.5600000000000001E-2</v>
      </c>
      <c r="H1638" s="810">
        <v>0.10328</v>
      </c>
    </row>
    <row r="1639" spans="2:8">
      <c r="B1639" s="810" t="s">
        <v>2699</v>
      </c>
      <c r="C1639" s="810">
        <v>1.9179999999999999E-2</v>
      </c>
      <c r="D1639" s="810">
        <v>0.12748999999999999</v>
      </c>
      <c r="E1639" s="810">
        <v>0.20043</v>
      </c>
      <c r="F1639" s="810">
        <v>0.12819</v>
      </c>
      <c r="G1639" s="810">
        <v>2.5749999999999999E-2</v>
      </c>
      <c r="H1639" s="810">
        <v>0.10244</v>
      </c>
    </row>
    <row r="1640" spans="2:8">
      <c r="B1640" s="810" t="s">
        <v>2700</v>
      </c>
      <c r="C1640" s="810">
        <v>1.9120000000000002E-2</v>
      </c>
      <c r="D1640" s="810">
        <v>0.12620999999999999</v>
      </c>
      <c r="E1640" s="810">
        <v>0.20057</v>
      </c>
      <c r="F1640" s="810">
        <v>0.12803999999999999</v>
      </c>
      <c r="G1640" s="810">
        <v>2.6079999999999999E-2</v>
      </c>
      <c r="H1640" s="810">
        <v>0.10196</v>
      </c>
    </row>
    <row r="1641" spans="2:8">
      <c r="B1641" s="810" t="s">
        <v>2701</v>
      </c>
      <c r="C1641" s="810">
        <v>1.908E-2</v>
      </c>
      <c r="D1641" s="810">
        <v>0.13611000000000001</v>
      </c>
      <c r="E1641" s="810">
        <v>0.2006</v>
      </c>
      <c r="F1641" s="810">
        <v>0.13284000000000001</v>
      </c>
      <c r="G1641" s="810">
        <v>2.5999999999999999E-2</v>
      </c>
      <c r="H1641" s="810">
        <v>0.10684</v>
      </c>
    </row>
    <row r="1642" spans="2:8">
      <c r="B1642" s="810" t="s">
        <v>2702</v>
      </c>
      <c r="C1642" s="810">
        <v>1.9089999999999999E-2</v>
      </c>
      <c r="D1642" s="810">
        <v>0.13328000000000001</v>
      </c>
      <c r="E1642" s="810">
        <v>0.20039000000000001</v>
      </c>
      <c r="F1642" s="810">
        <v>0.13195000000000001</v>
      </c>
      <c r="G1642" s="810">
        <v>2.613E-2</v>
      </c>
      <c r="H1642" s="810">
        <v>0.10582</v>
      </c>
    </row>
    <row r="1643" spans="2:8">
      <c r="B1643" s="810" t="s">
        <v>2703</v>
      </c>
      <c r="C1643" s="810">
        <v>1.925E-2</v>
      </c>
      <c r="D1643" s="810">
        <v>0.13342999999999999</v>
      </c>
      <c r="E1643" s="810">
        <v>0.20035</v>
      </c>
      <c r="F1643" s="810">
        <v>0.13252</v>
      </c>
      <c r="G1643" s="810">
        <v>2.5950000000000001E-2</v>
      </c>
      <c r="H1643" s="810">
        <v>0.10657</v>
      </c>
    </row>
    <row r="1644" spans="2:8">
      <c r="B1644" s="810" t="s">
        <v>2704</v>
      </c>
      <c r="C1644" s="810">
        <v>1.9050000000000001E-2</v>
      </c>
      <c r="D1644" s="810">
        <v>0.13353000000000001</v>
      </c>
      <c r="E1644" s="810">
        <v>0.20038</v>
      </c>
      <c r="F1644" s="810">
        <v>0.13213</v>
      </c>
      <c r="G1644" s="810">
        <v>2.6120000000000001E-2</v>
      </c>
      <c r="H1644" s="810">
        <v>0.10600999999999999</v>
      </c>
    </row>
    <row r="1645" spans="2:8">
      <c r="B1645" s="810" t="s">
        <v>2705</v>
      </c>
      <c r="C1645" s="810">
        <v>1.9210000000000001E-2</v>
      </c>
      <c r="D1645" s="810">
        <v>0.13325999999999999</v>
      </c>
      <c r="E1645" s="810">
        <v>0.20053000000000001</v>
      </c>
      <c r="F1645" s="810">
        <v>0.13234000000000001</v>
      </c>
      <c r="G1645" s="810">
        <v>2.6120000000000001E-2</v>
      </c>
      <c r="H1645" s="810">
        <v>0.10621999999999999</v>
      </c>
    </row>
    <row r="1646" spans="2:8">
      <c r="B1646" s="810" t="s">
        <v>2706</v>
      </c>
      <c r="C1646" s="810">
        <v>1.8960000000000001E-2</v>
      </c>
      <c r="D1646" s="810">
        <v>0.13220000000000001</v>
      </c>
      <c r="E1646" s="810">
        <v>0.20047000000000001</v>
      </c>
      <c r="F1646" s="810">
        <v>0.13084000000000001</v>
      </c>
      <c r="G1646" s="810">
        <v>2.6499999999999999E-2</v>
      </c>
      <c r="H1646" s="810">
        <v>0.10434</v>
      </c>
    </row>
    <row r="1647" spans="2:8">
      <c r="B1647" s="810" t="s">
        <v>2707</v>
      </c>
      <c r="C1647" s="810">
        <v>1.8749999999999999E-2</v>
      </c>
      <c r="D1647" s="810">
        <v>0.13203000000000001</v>
      </c>
      <c r="E1647" s="810">
        <v>0.20055999999999999</v>
      </c>
      <c r="F1647" s="810">
        <v>0.13023000000000001</v>
      </c>
      <c r="G1647" s="810">
        <v>2.6769999999999999E-2</v>
      </c>
      <c r="H1647" s="810">
        <v>0.10346</v>
      </c>
    </row>
    <row r="1648" spans="2:8">
      <c r="B1648" s="810" t="s">
        <v>2708</v>
      </c>
      <c r="C1648" s="810">
        <v>1.8579999999999999E-2</v>
      </c>
      <c r="D1648" s="810">
        <v>0.13197999999999999</v>
      </c>
      <c r="E1648" s="810">
        <v>0.20047999999999999</v>
      </c>
      <c r="F1648" s="810">
        <v>0.12975999999999999</v>
      </c>
      <c r="G1648" s="810">
        <v>2.7099999999999999E-2</v>
      </c>
      <c r="H1648" s="810">
        <v>0.10266</v>
      </c>
    </row>
    <row r="1649" spans="2:8">
      <c r="B1649" s="810" t="s">
        <v>2709</v>
      </c>
      <c r="C1649" s="810">
        <v>1.823E-2</v>
      </c>
      <c r="D1649" s="810">
        <v>0.13095999999999999</v>
      </c>
      <c r="E1649" s="810">
        <v>0.20014000000000001</v>
      </c>
      <c r="F1649" s="810">
        <v>0.12856999999999999</v>
      </c>
      <c r="G1649" s="810">
        <v>2.7150000000000001E-2</v>
      </c>
      <c r="H1649" s="810">
        <v>0.10142</v>
      </c>
    </row>
    <row r="1650" spans="2:8">
      <c r="B1650" s="810" t="s">
        <v>2710</v>
      </c>
      <c r="C1650" s="810">
        <v>1.8159999999999999E-2</v>
      </c>
      <c r="D1650" s="810">
        <v>0.13159999999999999</v>
      </c>
      <c r="E1650" s="810">
        <v>0.19997999999999999</v>
      </c>
      <c r="F1650" s="810">
        <v>0.12914999999999999</v>
      </c>
      <c r="G1650" s="810">
        <v>2.7300000000000001E-2</v>
      </c>
      <c r="H1650" s="810">
        <v>0.10185</v>
      </c>
    </row>
    <row r="1651" spans="2:8">
      <c r="B1651" s="810" t="s">
        <v>2711</v>
      </c>
      <c r="C1651" s="810">
        <v>1.8290000000000001E-2</v>
      </c>
      <c r="D1651" s="810">
        <v>0.13481000000000001</v>
      </c>
      <c r="E1651" s="810">
        <v>0.19982</v>
      </c>
      <c r="F1651" s="810">
        <v>0.13045999999999999</v>
      </c>
      <c r="G1651" s="810">
        <v>2.707E-2</v>
      </c>
      <c r="H1651" s="810">
        <v>0.10339</v>
      </c>
    </row>
    <row r="1652" spans="2:8">
      <c r="B1652" s="810" t="s">
        <v>2712</v>
      </c>
      <c r="C1652" s="810">
        <v>1.814E-2</v>
      </c>
      <c r="D1652" s="810">
        <v>0.13461000000000001</v>
      </c>
      <c r="E1652" s="810">
        <v>0.19989000000000001</v>
      </c>
      <c r="F1652" s="810">
        <v>0.13014000000000001</v>
      </c>
      <c r="G1652" s="810">
        <v>2.7519999999999999E-2</v>
      </c>
      <c r="H1652" s="810">
        <v>0.10262</v>
      </c>
    </row>
    <row r="1653" spans="2:8">
      <c r="B1653" s="810" t="s">
        <v>2713</v>
      </c>
      <c r="C1653" s="810">
        <v>1.83E-2</v>
      </c>
      <c r="D1653" s="810">
        <v>0.13417999999999999</v>
      </c>
      <c r="E1653" s="810">
        <v>0.19983000000000001</v>
      </c>
      <c r="F1653" s="810">
        <v>0.13184999999999999</v>
      </c>
      <c r="G1653" s="810">
        <v>2.717E-2</v>
      </c>
      <c r="H1653" s="810">
        <v>0.10468</v>
      </c>
    </row>
    <row r="1654" spans="2:8">
      <c r="B1654" s="810" t="s">
        <v>2714</v>
      </c>
      <c r="C1654" s="810">
        <v>1.8339999999999999E-2</v>
      </c>
      <c r="D1654" s="810">
        <v>0.15321000000000001</v>
      </c>
      <c r="E1654" s="810">
        <v>0.20082</v>
      </c>
      <c r="F1654" s="810">
        <v>0.14269999999999999</v>
      </c>
      <c r="G1654" s="810">
        <v>2.7349999999999999E-2</v>
      </c>
      <c r="H1654" s="810">
        <v>0.11534999999999999</v>
      </c>
    </row>
    <row r="1655" spans="2:8">
      <c r="B1655" s="810" t="s">
        <v>2715</v>
      </c>
      <c r="C1655" s="810">
        <v>1.847E-2</v>
      </c>
      <c r="D1655" s="810">
        <v>0.15378</v>
      </c>
      <c r="E1655" s="810">
        <v>0.20041</v>
      </c>
      <c r="F1655" s="810">
        <v>0.14333000000000001</v>
      </c>
      <c r="G1655" s="810">
        <v>2.7019999999999999E-2</v>
      </c>
      <c r="H1655" s="810">
        <v>0.11631</v>
      </c>
    </row>
    <row r="1656" spans="2:8">
      <c r="B1656" s="810" t="s">
        <v>2716</v>
      </c>
      <c r="C1656" s="810">
        <v>1.8599999999999998E-2</v>
      </c>
      <c r="D1656" s="810">
        <v>0.15381</v>
      </c>
      <c r="E1656" s="810">
        <v>0.20011999999999999</v>
      </c>
      <c r="F1656" s="810">
        <v>0.14383000000000001</v>
      </c>
      <c r="G1656" s="810">
        <v>2.6950000000000002E-2</v>
      </c>
      <c r="H1656" s="810">
        <v>0.11688</v>
      </c>
    </row>
    <row r="1657" spans="2:8">
      <c r="B1657" s="810" t="s">
        <v>2717</v>
      </c>
      <c r="C1657" s="810">
        <v>1.8610000000000002E-2</v>
      </c>
      <c r="D1657" s="810">
        <v>0.15296000000000001</v>
      </c>
      <c r="E1657" s="810">
        <v>0.19950999999999999</v>
      </c>
      <c r="F1657" s="810">
        <v>0.14379</v>
      </c>
      <c r="G1657" s="810">
        <v>2.6950000000000002E-2</v>
      </c>
      <c r="H1657" s="810">
        <v>0.11684</v>
      </c>
    </row>
    <row r="1658" spans="2:8">
      <c r="B1658" s="810" t="s">
        <v>2718</v>
      </c>
      <c r="C1658" s="810">
        <v>1.8339999999999999E-2</v>
      </c>
      <c r="D1658" s="810">
        <v>0.15332999999999999</v>
      </c>
      <c r="E1658" s="810">
        <v>0.19949</v>
      </c>
      <c r="F1658" s="810">
        <v>0.14287</v>
      </c>
      <c r="G1658" s="810">
        <v>2.6870000000000002E-2</v>
      </c>
      <c r="H1658" s="810">
        <v>0.11600000000000001</v>
      </c>
    </row>
    <row r="1659" spans="2:8">
      <c r="B1659" s="810" t="s">
        <v>2719</v>
      </c>
      <c r="C1659" s="810">
        <v>1.8249999999999999E-2</v>
      </c>
      <c r="D1659" s="810">
        <v>0.15347</v>
      </c>
      <c r="E1659" s="810">
        <v>0.20604</v>
      </c>
      <c r="F1659" s="810">
        <v>0.1424</v>
      </c>
      <c r="G1659" s="810">
        <v>2.7220000000000001E-2</v>
      </c>
      <c r="H1659" s="810">
        <v>0.11518</v>
      </c>
    </row>
    <row r="1660" spans="2:8">
      <c r="B1660" s="810" t="s">
        <v>2720</v>
      </c>
      <c r="C1660" s="810">
        <v>1.8329999999999999E-2</v>
      </c>
      <c r="D1660" s="810">
        <v>0.15365999999999999</v>
      </c>
      <c r="E1660" s="810">
        <v>0.20538999999999999</v>
      </c>
      <c r="F1660" s="810">
        <v>0.14258999999999999</v>
      </c>
      <c r="G1660" s="810">
        <v>2.7199999999999998E-2</v>
      </c>
      <c r="H1660" s="810">
        <v>0.11539000000000001</v>
      </c>
    </row>
    <row r="1661" spans="2:8">
      <c r="B1661" s="810" t="s">
        <v>2721</v>
      </c>
      <c r="C1661" s="810">
        <v>1.8319999999999999E-2</v>
      </c>
      <c r="D1661" s="810">
        <v>0.15240999999999999</v>
      </c>
      <c r="E1661" s="810">
        <v>0.20601</v>
      </c>
      <c r="F1661" s="810">
        <v>0.14210999999999999</v>
      </c>
      <c r="G1661" s="810">
        <v>2.7199999999999998E-2</v>
      </c>
      <c r="H1661" s="810">
        <v>0.11491</v>
      </c>
    </row>
    <row r="1662" spans="2:8">
      <c r="B1662" s="810" t="s">
        <v>2722</v>
      </c>
      <c r="C1662" s="810">
        <v>1.8270000000000002E-2</v>
      </c>
      <c r="D1662" s="810">
        <v>0.15225</v>
      </c>
      <c r="E1662" s="810">
        <v>0.20602999999999999</v>
      </c>
      <c r="F1662" s="810">
        <v>0.14185</v>
      </c>
      <c r="G1662" s="810">
        <v>2.7400000000000001E-2</v>
      </c>
      <c r="H1662" s="810">
        <v>0.11445</v>
      </c>
    </row>
    <row r="1663" spans="2:8">
      <c r="B1663" s="810" t="s">
        <v>2723</v>
      </c>
      <c r="C1663" s="810">
        <v>1.8350000000000002E-2</v>
      </c>
      <c r="D1663" s="810">
        <v>0.15049999999999999</v>
      </c>
      <c r="E1663" s="810">
        <v>0.20598</v>
      </c>
      <c r="F1663" s="810">
        <v>0.14116999999999999</v>
      </c>
      <c r="G1663" s="810">
        <v>2.7650000000000001E-2</v>
      </c>
      <c r="H1663" s="810">
        <v>0.11352</v>
      </c>
    </row>
    <row r="1664" spans="2:8">
      <c r="B1664" s="810" t="s">
        <v>2724</v>
      </c>
      <c r="C1664" s="810">
        <v>1.8380000000000001E-2</v>
      </c>
      <c r="D1664" s="810">
        <v>0.15068000000000001</v>
      </c>
      <c r="E1664" s="810">
        <v>0.20598</v>
      </c>
      <c r="F1664" s="810">
        <v>0.14133999999999999</v>
      </c>
      <c r="G1664" s="810">
        <v>2.75E-2</v>
      </c>
      <c r="H1664" s="810">
        <v>0.11384</v>
      </c>
    </row>
    <row r="1665" spans="2:8">
      <c r="B1665" s="810" t="s">
        <v>2725</v>
      </c>
      <c r="C1665" s="810">
        <v>1.8460000000000001E-2</v>
      </c>
      <c r="D1665" s="810">
        <v>0.15045</v>
      </c>
      <c r="E1665" s="810">
        <v>0.20612</v>
      </c>
      <c r="F1665" s="810">
        <v>0.14146</v>
      </c>
      <c r="G1665" s="810">
        <v>2.7969999999999998E-2</v>
      </c>
      <c r="H1665" s="810">
        <v>0.11348999999999999</v>
      </c>
    </row>
    <row r="1666" spans="2:8">
      <c r="B1666" s="810" t="s">
        <v>2726</v>
      </c>
      <c r="C1666" s="810">
        <v>1.831E-2</v>
      </c>
      <c r="D1666" s="810">
        <v>0.15076999999999999</v>
      </c>
      <c r="E1666" s="810">
        <v>0.20610000000000001</v>
      </c>
      <c r="F1666" s="810">
        <v>0.14137</v>
      </c>
      <c r="G1666" s="810">
        <v>2.7820000000000001E-2</v>
      </c>
      <c r="H1666" s="810">
        <v>0.11355</v>
      </c>
    </row>
    <row r="1667" spans="2:8">
      <c r="B1667" s="810" t="s">
        <v>2727</v>
      </c>
      <c r="C1667" s="810">
        <v>1.839E-2</v>
      </c>
      <c r="D1667" s="810">
        <v>0.14985000000000001</v>
      </c>
      <c r="E1667" s="810">
        <v>0.20707999999999999</v>
      </c>
      <c r="F1667" s="810">
        <v>0.14168</v>
      </c>
      <c r="G1667" s="810">
        <v>2.8150000000000001E-2</v>
      </c>
      <c r="H1667" s="810">
        <v>0.11353000000000001</v>
      </c>
    </row>
    <row r="1668" spans="2:8">
      <c r="B1668" s="810" t="s">
        <v>2728</v>
      </c>
      <c r="C1668" s="810">
        <v>1.8180000000000002E-2</v>
      </c>
      <c r="D1668" s="810">
        <v>0.14896999999999999</v>
      </c>
      <c r="E1668" s="810">
        <v>0.20588999999999999</v>
      </c>
      <c r="F1668" s="810">
        <v>0.14138999999999999</v>
      </c>
      <c r="G1668" s="810">
        <v>2.792E-2</v>
      </c>
      <c r="H1668" s="810">
        <v>0.11347</v>
      </c>
    </row>
    <row r="1669" spans="2:8">
      <c r="B1669" s="810" t="s">
        <v>2729</v>
      </c>
      <c r="C1669" s="810">
        <v>1.8159999999999999E-2</v>
      </c>
      <c r="D1669" s="810">
        <v>0.1512</v>
      </c>
      <c r="E1669" s="810">
        <v>0.20610999999999999</v>
      </c>
      <c r="F1669" s="810">
        <v>0.14232</v>
      </c>
      <c r="G1669" s="810">
        <v>2.785E-2</v>
      </c>
      <c r="H1669" s="810">
        <v>0.11447</v>
      </c>
    </row>
    <row r="1670" spans="2:8">
      <c r="B1670" s="810" t="s">
        <v>2730</v>
      </c>
      <c r="C1670" s="810">
        <v>1.822E-2</v>
      </c>
      <c r="D1670" s="810">
        <v>0.15175</v>
      </c>
      <c r="E1670" s="810">
        <v>0.20721999999999999</v>
      </c>
      <c r="F1670" s="810">
        <v>0.14291000000000001</v>
      </c>
      <c r="G1670" s="810">
        <v>2.777E-2</v>
      </c>
      <c r="H1670" s="810">
        <v>0.11514000000000001</v>
      </c>
    </row>
    <row r="1671" spans="2:8">
      <c r="B1671" s="810" t="s">
        <v>2731</v>
      </c>
      <c r="C1671" s="810">
        <v>1.8409999999999999E-2</v>
      </c>
      <c r="D1671" s="810">
        <v>0.15425</v>
      </c>
      <c r="E1671" s="810">
        <v>0.20724999999999999</v>
      </c>
      <c r="F1671" s="810">
        <v>0.14502000000000001</v>
      </c>
      <c r="G1671" s="810">
        <v>2.8000000000000001E-2</v>
      </c>
      <c r="H1671" s="810">
        <v>0.11702</v>
      </c>
    </row>
    <row r="1672" spans="2:8">
      <c r="B1672" s="810" t="s">
        <v>2732</v>
      </c>
      <c r="C1672" s="810">
        <v>1.8329999999999999E-2</v>
      </c>
      <c r="D1672" s="810">
        <v>0.15576000000000001</v>
      </c>
      <c r="E1672" s="810">
        <v>0.20738000000000001</v>
      </c>
      <c r="F1672" s="810">
        <v>0.14634</v>
      </c>
      <c r="G1672" s="810">
        <v>2.775E-2</v>
      </c>
      <c r="H1672" s="810">
        <v>0.11859</v>
      </c>
    </row>
    <row r="1673" spans="2:8">
      <c r="B1673" s="810" t="s">
        <v>2733</v>
      </c>
      <c r="C1673" s="810">
        <v>1.8180000000000002E-2</v>
      </c>
      <c r="D1673" s="810">
        <v>0.15573999999999999</v>
      </c>
      <c r="E1673" s="810">
        <v>0.31752999999999998</v>
      </c>
      <c r="F1673" s="810">
        <v>0.15285000000000001</v>
      </c>
      <c r="G1673" s="810">
        <v>2.7619999999999999E-2</v>
      </c>
      <c r="H1673" s="810">
        <v>0.12523000000000001</v>
      </c>
    </row>
    <row r="1674" spans="2:8">
      <c r="B1674" s="810" t="s">
        <v>2734</v>
      </c>
      <c r="C1674" s="810">
        <v>1.321E-2</v>
      </c>
      <c r="D1674" s="810">
        <v>0.15669</v>
      </c>
      <c r="E1674" s="810">
        <v>0.20902999999999999</v>
      </c>
      <c r="F1674" s="810">
        <v>0.14413999999999999</v>
      </c>
      <c r="G1674" s="810">
        <v>2.7570000000000001E-2</v>
      </c>
      <c r="H1674" s="810">
        <v>0.11656999999999999</v>
      </c>
    </row>
    <row r="1675" spans="2:8">
      <c r="B1675" s="810" t="s">
        <v>2735</v>
      </c>
      <c r="C1675" s="810">
        <v>1.312E-2</v>
      </c>
      <c r="D1675" s="810">
        <v>0.15901000000000001</v>
      </c>
      <c r="E1675" s="810">
        <v>0.20910000000000001</v>
      </c>
      <c r="F1675" s="810">
        <v>0.14326</v>
      </c>
      <c r="G1675" s="810">
        <v>2.7470000000000001E-2</v>
      </c>
      <c r="H1675" s="810">
        <v>0.11579</v>
      </c>
    </row>
    <row r="1676" spans="2:8">
      <c r="B1676" s="810" t="s">
        <v>2736</v>
      </c>
      <c r="C1676" s="810">
        <v>1.323E-2</v>
      </c>
      <c r="D1676" s="810">
        <v>0.16855999999999999</v>
      </c>
      <c r="E1676" s="810">
        <v>0.20755000000000001</v>
      </c>
      <c r="F1676" s="810">
        <v>0.12709999999999999</v>
      </c>
      <c r="G1676" s="810">
        <v>2.717E-2</v>
      </c>
      <c r="H1676" s="810">
        <v>9.9930000000000005E-2</v>
      </c>
    </row>
    <row r="1677" spans="2:8">
      <c r="B1677" s="810" t="s">
        <v>2737</v>
      </c>
      <c r="C1677" s="810">
        <v>1.8249999999999999E-2</v>
      </c>
      <c r="D1677" s="810">
        <v>0.16647999999999999</v>
      </c>
      <c r="E1677" s="810">
        <v>0.20769000000000001</v>
      </c>
      <c r="F1677" s="810">
        <v>0.15007999999999999</v>
      </c>
      <c r="G1677" s="810">
        <v>2.6950000000000002E-2</v>
      </c>
      <c r="H1677" s="810">
        <v>0.12313</v>
      </c>
    </row>
    <row r="1678" spans="2:8">
      <c r="B1678" s="810" t="s">
        <v>2738</v>
      </c>
      <c r="C1678" s="810">
        <v>1.8440000000000002E-2</v>
      </c>
      <c r="D1678" s="810">
        <v>0.16758999999999999</v>
      </c>
      <c r="E1678" s="810">
        <v>0.20798</v>
      </c>
      <c r="F1678" s="810">
        <v>0.15087999999999999</v>
      </c>
      <c r="G1678" s="810">
        <v>2.7400000000000001E-2</v>
      </c>
      <c r="H1678" s="810">
        <v>0.12348000000000001</v>
      </c>
    </row>
    <row r="1679" spans="2:8">
      <c r="B1679" s="810" t="s">
        <v>2739</v>
      </c>
      <c r="C1679" s="810">
        <v>1.864E-2</v>
      </c>
      <c r="D1679" s="810">
        <v>0.16853000000000001</v>
      </c>
      <c r="E1679" s="810">
        <v>0.20871999999999999</v>
      </c>
      <c r="F1679" s="810">
        <v>0.15131</v>
      </c>
      <c r="G1679" s="810">
        <v>2.767E-2</v>
      </c>
      <c r="H1679" s="810">
        <v>0.12364</v>
      </c>
    </row>
    <row r="1680" spans="2:8">
      <c r="B1680" s="810" t="s">
        <v>2740</v>
      </c>
      <c r="C1680" s="810">
        <v>1.8509999999999999E-2</v>
      </c>
      <c r="D1680" s="810">
        <v>0.16783999999999999</v>
      </c>
      <c r="E1680" s="810">
        <v>0.20693</v>
      </c>
      <c r="F1680" s="810">
        <v>0.15024999999999999</v>
      </c>
      <c r="G1680" s="810">
        <v>2.7199999999999998E-2</v>
      </c>
      <c r="H1680" s="810">
        <v>0.12305000000000001</v>
      </c>
    </row>
    <row r="1681" spans="2:8">
      <c r="B1681" s="810" t="s">
        <v>2741</v>
      </c>
      <c r="C1681" s="810">
        <v>1.8499999999999999E-2</v>
      </c>
      <c r="D1681" s="810">
        <v>0.16253000000000001</v>
      </c>
      <c r="E1681" s="810">
        <v>0.20683000000000001</v>
      </c>
      <c r="F1681" s="810">
        <v>0.14660000000000001</v>
      </c>
      <c r="G1681" s="810">
        <v>2.7220000000000001E-2</v>
      </c>
      <c r="H1681" s="810">
        <v>0.11938</v>
      </c>
    </row>
    <row r="1682" spans="2:8">
      <c r="B1682" s="810" t="s">
        <v>2742</v>
      </c>
      <c r="C1682" s="810">
        <v>1.753E-2</v>
      </c>
      <c r="D1682" s="810">
        <v>0.16209000000000001</v>
      </c>
      <c r="E1682" s="810">
        <v>0.20915</v>
      </c>
      <c r="F1682" s="810">
        <v>0.14552000000000001</v>
      </c>
      <c r="G1682" s="810">
        <v>2.665E-2</v>
      </c>
      <c r="H1682" s="810">
        <v>0.11887</v>
      </c>
    </row>
    <row r="1683" spans="2:8">
      <c r="B1683" s="810" t="s">
        <v>2743</v>
      </c>
      <c r="C1683" s="810">
        <v>1.7430000000000001E-2</v>
      </c>
      <c r="D1683" s="810">
        <v>0.16073999999999999</v>
      </c>
      <c r="E1683" s="810">
        <v>0.20884</v>
      </c>
      <c r="F1683" s="810">
        <v>0.14466000000000001</v>
      </c>
      <c r="G1683" s="810">
        <v>2.64E-2</v>
      </c>
      <c r="H1683" s="810">
        <v>0.11826</v>
      </c>
    </row>
    <row r="1684" spans="2:8">
      <c r="B1684" s="810" t="s">
        <v>2744</v>
      </c>
      <c r="C1684" s="810">
        <v>1.7469999999999999E-2</v>
      </c>
      <c r="D1684" s="810">
        <v>0.15570000000000001</v>
      </c>
      <c r="E1684" s="810">
        <v>0.20887</v>
      </c>
      <c r="F1684" s="810">
        <v>0.14291000000000001</v>
      </c>
      <c r="G1684" s="810">
        <v>2.6419999999999999E-2</v>
      </c>
      <c r="H1684" s="810">
        <v>0.11649</v>
      </c>
    </row>
    <row r="1685" spans="2:8">
      <c r="B1685" s="810" t="s">
        <v>2745</v>
      </c>
      <c r="C1685" s="810">
        <v>1.7659999999999999E-2</v>
      </c>
      <c r="D1685" s="810">
        <v>0.15379999999999999</v>
      </c>
      <c r="E1685" s="810">
        <v>0.20787</v>
      </c>
      <c r="F1685" s="810">
        <v>0.14285999999999999</v>
      </c>
      <c r="G1685" s="810">
        <v>2.632E-2</v>
      </c>
      <c r="H1685" s="810">
        <v>0.11654</v>
      </c>
    </row>
    <row r="1686" spans="2:8">
      <c r="B1686" s="810" t="s">
        <v>2746</v>
      </c>
      <c r="C1686" s="810">
        <v>1.7680000000000001E-2</v>
      </c>
      <c r="D1686" s="810">
        <v>0.15526999999999999</v>
      </c>
      <c r="E1686" s="810">
        <v>0.20863999999999999</v>
      </c>
      <c r="F1686" s="810">
        <v>0.14377999999999999</v>
      </c>
      <c r="G1686" s="810">
        <v>2.63E-2</v>
      </c>
      <c r="H1686" s="810">
        <v>0.11748</v>
      </c>
    </row>
    <row r="1687" spans="2:8">
      <c r="B1687" s="810" t="s">
        <v>2747</v>
      </c>
      <c r="C1687" s="810">
        <v>1.7690000000000001E-2</v>
      </c>
      <c r="D1687" s="810">
        <v>0.15343999999999999</v>
      </c>
      <c r="E1687" s="810">
        <v>0.20780000000000001</v>
      </c>
      <c r="F1687" s="810">
        <v>0.14354</v>
      </c>
      <c r="G1687" s="810">
        <v>2.6069999999999999E-2</v>
      </c>
      <c r="H1687" s="810">
        <v>0.11747</v>
      </c>
    </row>
    <row r="1688" spans="2:8">
      <c r="B1688" s="810" t="s">
        <v>2748</v>
      </c>
      <c r="C1688" s="810">
        <v>1.779E-2</v>
      </c>
      <c r="D1688" s="810">
        <v>0.15306</v>
      </c>
      <c r="E1688" s="810">
        <v>0.2077</v>
      </c>
      <c r="F1688" s="810">
        <v>0.14296</v>
      </c>
      <c r="G1688" s="810">
        <v>2.5780000000000001E-2</v>
      </c>
      <c r="H1688" s="810">
        <v>0.11718000000000001</v>
      </c>
    </row>
    <row r="1689" spans="2:8">
      <c r="B1689" s="810" t="s">
        <v>2749</v>
      </c>
      <c r="C1689" s="810">
        <v>1.78E-2</v>
      </c>
      <c r="D1689" s="810">
        <v>0.15223</v>
      </c>
      <c r="E1689" s="810">
        <v>0.20737</v>
      </c>
      <c r="F1689" s="810">
        <v>0.14285</v>
      </c>
      <c r="G1689" s="810">
        <v>2.5819999999999999E-2</v>
      </c>
      <c r="H1689" s="810">
        <v>0.11703</v>
      </c>
    </row>
    <row r="1690" spans="2:8">
      <c r="B1690" s="810" t="s">
        <v>2750</v>
      </c>
      <c r="C1690" s="810">
        <v>1.7659999999999999E-2</v>
      </c>
      <c r="D1690" s="810">
        <v>0.15101999999999999</v>
      </c>
      <c r="E1690" s="810">
        <v>0.20652000000000001</v>
      </c>
      <c r="F1690" s="810">
        <v>0.1426</v>
      </c>
      <c r="G1690" s="810">
        <v>2.6069999999999999E-2</v>
      </c>
      <c r="H1690" s="810">
        <v>0.11652999999999999</v>
      </c>
    </row>
    <row r="1691" spans="2:8">
      <c r="B1691" s="810" t="s">
        <v>2751</v>
      </c>
      <c r="C1691" s="810">
        <v>1.7690000000000001E-2</v>
      </c>
      <c r="D1691" s="810">
        <v>0.15085999999999999</v>
      </c>
      <c r="E1691" s="810">
        <v>0.20524999999999999</v>
      </c>
      <c r="F1691" s="810">
        <v>0.14271</v>
      </c>
      <c r="G1691" s="810">
        <v>2.6100000000000002E-2</v>
      </c>
      <c r="H1691" s="810">
        <v>0.11661000000000001</v>
      </c>
    </row>
    <row r="1692" spans="2:8">
      <c r="B1692" s="810" t="s">
        <v>2752</v>
      </c>
      <c r="C1692" s="810">
        <v>1.7860000000000001E-2</v>
      </c>
      <c r="D1692" s="810">
        <v>0.14277000000000001</v>
      </c>
      <c r="E1692" s="810">
        <v>0.20599000000000001</v>
      </c>
      <c r="F1692" s="810">
        <v>0.14022999999999999</v>
      </c>
      <c r="G1692" s="810">
        <v>2.6020000000000001E-2</v>
      </c>
      <c r="H1692" s="810">
        <v>0.11421000000000001</v>
      </c>
    </row>
    <row r="1693" spans="2:8">
      <c r="B1693" s="810" t="s">
        <v>2753</v>
      </c>
      <c r="C1693" s="810">
        <v>1.7780000000000001E-2</v>
      </c>
      <c r="D1693" s="810">
        <v>0.14226</v>
      </c>
      <c r="E1693" s="810">
        <v>0.20627999999999999</v>
      </c>
      <c r="F1693" s="810">
        <v>0.13955999999999999</v>
      </c>
      <c r="G1693" s="810">
        <v>2.6370000000000001E-2</v>
      </c>
      <c r="H1693" s="810">
        <v>0.11319</v>
      </c>
    </row>
    <row r="1694" spans="2:8">
      <c r="B1694" s="810" t="s">
        <v>2754</v>
      </c>
      <c r="C1694" s="810">
        <v>1.8020000000000001E-2</v>
      </c>
      <c r="D1694" s="810">
        <v>0.13961000000000001</v>
      </c>
      <c r="E1694" s="810">
        <v>0.20609</v>
      </c>
      <c r="F1694" s="810">
        <v>0.1389</v>
      </c>
      <c r="G1694" s="810">
        <v>2.6100000000000002E-2</v>
      </c>
      <c r="H1694" s="810">
        <v>0.1128</v>
      </c>
    </row>
    <row r="1695" spans="2:8">
      <c r="B1695" s="810" t="s">
        <v>2755</v>
      </c>
      <c r="C1695" s="810">
        <v>1.7780000000000001E-2</v>
      </c>
      <c r="D1695" s="810">
        <v>0.14130000000000001</v>
      </c>
      <c r="E1695" s="810">
        <v>0.20566000000000001</v>
      </c>
      <c r="F1695" s="810">
        <v>0.13944000000000001</v>
      </c>
      <c r="G1695" s="810">
        <v>2.6370000000000001E-2</v>
      </c>
      <c r="H1695" s="810">
        <v>0.11307</v>
      </c>
    </row>
    <row r="1696" spans="2:8">
      <c r="B1696" s="810" t="s">
        <v>2756</v>
      </c>
      <c r="C1696" s="810">
        <v>1.788E-2</v>
      </c>
      <c r="D1696" s="810">
        <v>0.14524999999999999</v>
      </c>
      <c r="E1696" s="810">
        <v>0.20587</v>
      </c>
      <c r="F1696" s="810">
        <v>0.13891999999999999</v>
      </c>
      <c r="G1696" s="810">
        <v>2.6370000000000001E-2</v>
      </c>
      <c r="H1696" s="810">
        <v>0.11255</v>
      </c>
    </row>
    <row r="1697" spans="2:8">
      <c r="B1697" s="810" t="s">
        <v>2757</v>
      </c>
      <c r="C1697" s="810">
        <v>1.779E-2</v>
      </c>
      <c r="D1697" s="810">
        <v>0.12714</v>
      </c>
      <c r="E1697" s="810">
        <v>0.20568</v>
      </c>
      <c r="F1697" s="810">
        <v>0.12716</v>
      </c>
      <c r="G1697" s="810">
        <v>2.622E-2</v>
      </c>
      <c r="H1697" s="810">
        <v>0.10094</v>
      </c>
    </row>
    <row r="1698" spans="2:8">
      <c r="B1698" s="810" t="s">
        <v>2758</v>
      </c>
      <c r="C1698" s="810">
        <v>1.7840000000000002E-2</v>
      </c>
      <c r="D1698" s="810">
        <v>0.12823999999999999</v>
      </c>
      <c r="E1698" s="810">
        <v>0.20574999999999999</v>
      </c>
      <c r="F1698" s="810">
        <v>0.12765000000000001</v>
      </c>
      <c r="G1698" s="810">
        <v>2.6380000000000001E-2</v>
      </c>
      <c r="H1698" s="810">
        <v>0.10127</v>
      </c>
    </row>
    <row r="1699" spans="2:8">
      <c r="B1699" s="810" t="s">
        <v>2759</v>
      </c>
      <c r="C1699" s="810">
        <v>1.7940000000000001E-2</v>
      </c>
      <c r="D1699" s="810">
        <v>0.12772</v>
      </c>
      <c r="E1699" s="810">
        <v>0.20562</v>
      </c>
      <c r="F1699" s="810">
        <v>0.12791</v>
      </c>
      <c r="G1699" s="810">
        <v>2.6419999999999999E-2</v>
      </c>
      <c r="H1699" s="810">
        <v>0.10149</v>
      </c>
    </row>
    <row r="1700" spans="2:8">
      <c r="B1700" s="810" t="s">
        <v>2760</v>
      </c>
      <c r="C1700" s="810">
        <v>1.7659999999999999E-2</v>
      </c>
      <c r="D1700" s="810">
        <v>0.12728999999999999</v>
      </c>
      <c r="E1700" s="810">
        <v>0.20491000000000001</v>
      </c>
      <c r="F1700" s="810">
        <v>0.12733</v>
      </c>
      <c r="G1700" s="810">
        <v>2.6700000000000002E-2</v>
      </c>
      <c r="H1700" s="810">
        <v>0.10063</v>
      </c>
    </row>
    <row r="1701" spans="2:8">
      <c r="B1701" s="810" t="s">
        <v>2761</v>
      </c>
      <c r="C1701" s="810">
        <v>1.7770000000000001E-2</v>
      </c>
      <c r="D1701" s="810">
        <v>0.13134000000000001</v>
      </c>
      <c r="E1701" s="810">
        <v>0.20480000000000001</v>
      </c>
      <c r="F1701" s="810">
        <v>0.12797</v>
      </c>
      <c r="G1701" s="810">
        <v>2.69E-2</v>
      </c>
      <c r="H1701" s="810">
        <v>0.10106999999999999</v>
      </c>
    </row>
    <row r="1702" spans="2:8">
      <c r="B1702" s="810" t="s">
        <v>2762</v>
      </c>
      <c r="C1702" s="810">
        <v>1.7899999999999999E-2</v>
      </c>
      <c r="D1702" s="810">
        <v>0.12059</v>
      </c>
      <c r="E1702" s="810">
        <v>0.20519999999999999</v>
      </c>
      <c r="F1702" s="810">
        <v>0.12515999999999999</v>
      </c>
      <c r="G1702" s="810">
        <v>2.6499999999999999E-2</v>
      </c>
      <c r="H1702" s="810">
        <v>9.8659999999999998E-2</v>
      </c>
    </row>
    <row r="1703" spans="2:8">
      <c r="B1703" s="810" t="s">
        <v>2763</v>
      </c>
      <c r="C1703" s="810">
        <v>1.7309999999999999E-2</v>
      </c>
      <c r="D1703" s="810">
        <v>0.12171999999999999</v>
      </c>
      <c r="E1703" s="810">
        <v>0.20516000000000001</v>
      </c>
      <c r="F1703" s="810">
        <v>0.12434000000000001</v>
      </c>
      <c r="G1703" s="810">
        <v>2.6870000000000002E-2</v>
      </c>
      <c r="H1703" s="810">
        <v>9.7470000000000001E-2</v>
      </c>
    </row>
    <row r="1704" spans="2:8">
      <c r="B1704" s="810" t="s">
        <v>2764</v>
      </c>
      <c r="C1704" s="810">
        <v>1.7409999999999998E-2</v>
      </c>
      <c r="D1704" s="810">
        <v>0.12178</v>
      </c>
      <c r="E1704" s="810">
        <v>0.20541999999999999</v>
      </c>
      <c r="F1704" s="810">
        <v>0.1244</v>
      </c>
      <c r="G1704" s="810">
        <v>2.7220000000000001E-2</v>
      </c>
      <c r="H1704" s="810">
        <v>9.7180000000000002E-2</v>
      </c>
    </row>
    <row r="1705" spans="2:8">
      <c r="B1705" s="810" t="s">
        <v>2765</v>
      </c>
      <c r="C1705" s="810">
        <v>1.7399999999999999E-2</v>
      </c>
      <c r="D1705" s="810">
        <v>0.12225</v>
      </c>
      <c r="E1705" s="810">
        <v>0.20538999999999999</v>
      </c>
      <c r="F1705" s="810">
        <v>0.12474</v>
      </c>
      <c r="G1705" s="810">
        <v>2.7320000000000001E-2</v>
      </c>
      <c r="H1705" s="810">
        <v>9.7420000000000007E-2</v>
      </c>
    </row>
    <row r="1706" spans="2:8">
      <c r="B1706" s="810" t="s">
        <v>2766</v>
      </c>
      <c r="C1706" s="810">
        <v>1.7520000000000001E-2</v>
      </c>
      <c r="D1706" s="810">
        <v>0.12168</v>
      </c>
      <c r="E1706" s="810">
        <v>0.20538000000000001</v>
      </c>
      <c r="F1706" s="810">
        <v>0.12466000000000001</v>
      </c>
      <c r="G1706" s="810">
        <v>2.725E-2</v>
      </c>
      <c r="H1706" s="810">
        <v>9.7409999999999997E-2</v>
      </c>
    </row>
    <row r="1707" spans="2:8">
      <c r="B1707" s="810" t="s">
        <v>2767</v>
      </c>
      <c r="C1707" s="810">
        <v>1.7389999999999999E-2</v>
      </c>
      <c r="D1707" s="810">
        <v>0.12103</v>
      </c>
      <c r="E1707" s="810">
        <v>0.20424999999999999</v>
      </c>
      <c r="F1707" s="810">
        <v>0.12393</v>
      </c>
      <c r="G1707" s="810">
        <v>2.7150000000000001E-2</v>
      </c>
      <c r="H1707" s="810">
        <v>9.6780000000000005E-2</v>
      </c>
    </row>
    <row r="1708" spans="2:8">
      <c r="B1708" s="810" t="s">
        <v>2768</v>
      </c>
      <c r="C1708" s="810">
        <v>1.7399999999999999E-2</v>
      </c>
      <c r="D1708" s="810">
        <v>0.12</v>
      </c>
      <c r="E1708" s="810">
        <v>0.20418</v>
      </c>
      <c r="F1708" s="810">
        <v>0.12368999999999999</v>
      </c>
      <c r="G1708" s="810">
        <v>2.707E-2</v>
      </c>
      <c r="H1708" s="810">
        <v>9.6619999999999998E-2</v>
      </c>
    </row>
    <row r="1709" spans="2:8">
      <c r="B1709" s="810" t="s">
        <v>2769</v>
      </c>
      <c r="C1709" s="810">
        <v>1.7430000000000001E-2</v>
      </c>
      <c r="D1709" s="810">
        <v>0.12023</v>
      </c>
      <c r="E1709" s="810">
        <v>0.20411000000000001</v>
      </c>
      <c r="F1709" s="810">
        <v>0.12391000000000001</v>
      </c>
      <c r="G1709" s="810">
        <v>2.7109999999999999E-2</v>
      </c>
      <c r="H1709" s="810">
        <v>9.6799999999999997E-2</v>
      </c>
    </row>
    <row r="1710" spans="2:8">
      <c r="B1710" s="810" t="s">
        <v>2770</v>
      </c>
      <c r="C1710" s="810">
        <v>1.738E-2</v>
      </c>
      <c r="D1710" s="810">
        <v>0.12107</v>
      </c>
      <c r="E1710" s="810">
        <v>0.20396</v>
      </c>
      <c r="F1710" s="810">
        <v>0.12336999999999999</v>
      </c>
      <c r="G1710" s="810">
        <v>2.7449999999999999E-2</v>
      </c>
      <c r="H1710" s="810">
        <v>9.5920000000000005E-2</v>
      </c>
    </row>
    <row r="1711" spans="2:8">
      <c r="B1711" s="810" t="s">
        <v>2771</v>
      </c>
      <c r="C1711" s="810">
        <v>1.7520000000000001E-2</v>
      </c>
      <c r="D1711" s="810">
        <v>0.12121999999999999</v>
      </c>
      <c r="E1711" s="810">
        <v>0.20422999999999999</v>
      </c>
      <c r="F1711" s="810">
        <v>0.12365</v>
      </c>
      <c r="G1711" s="810">
        <v>2.7570000000000001E-2</v>
      </c>
      <c r="H1711" s="810">
        <v>9.6079999999999999E-2</v>
      </c>
    </row>
    <row r="1712" spans="2:8">
      <c r="B1712" s="810" t="s">
        <v>2772</v>
      </c>
      <c r="C1712" s="810">
        <v>1.8329999999999999E-2</v>
      </c>
      <c r="D1712" s="810">
        <v>0.11983000000000001</v>
      </c>
      <c r="E1712" s="810">
        <v>0.20463999999999999</v>
      </c>
      <c r="F1712" s="810">
        <v>0.12392</v>
      </c>
      <c r="G1712" s="810">
        <v>2.7470000000000001E-2</v>
      </c>
      <c r="H1712" s="810">
        <v>9.6449999999999994E-2</v>
      </c>
    </row>
    <row r="1713" spans="2:8">
      <c r="B1713" s="810" t="s">
        <v>2773</v>
      </c>
      <c r="C1713" s="810">
        <v>1.8519999999999998E-2</v>
      </c>
      <c r="D1713" s="810">
        <v>0.11935999999999999</v>
      </c>
      <c r="E1713" s="810">
        <v>0.20494999999999999</v>
      </c>
      <c r="F1713" s="810">
        <v>0.12422999999999999</v>
      </c>
      <c r="G1713" s="810">
        <v>2.7300000000000001E-2</v>
      </c>
      <c r="H1713" s="810">
        <v>9.6930000000000002E-2</v>
      </c>
    </row>
    <row r="1714" spans="2:8">
      <c r="B1714" s="810" t="s">
        <v>2774</v>
      </c>
      <c r="C1714" s="810">
        <v>1.8720000000000001E-2</v>
      </c>
      <c r="D1714" s="810">
        <v>0.11864</v>
      </c>
      <c r="E1714" s="810">
        <v>0.20485</v>
      </c>
      <c r="F1714" s="810">
        <v>0.12472999999999999</v>
      </c>
      <c r="G1714" s="810">
        <v>2.7300000000000001E-2</v>
      </c>
      <c r="H1714" s="810">
        <v>9.7430000000000003E-2</v>
      </c>
    </row>
    <row r="1715" spans="2:8">
      <c r="B1715" s="810" t="s">
        <v>2775</v>
      </c>
      <c r="C1715" s="810">
        <v>1.866E-2</v>
      </c>
      <c r="D1715" s="810">
        <v>0.11823</v>
      </c>
      <c r="E1715" s="810">
        <v>0.20465</v>
      </c>
      <c r="F1715" s="810">
        <v>0.12417</v>
      </c>
      <c r="G1715" s="810">
        <v>2.7519999999999999E-2</v>
      </c>
      <c r="H1715" s="810">
        <v>9.665E-2</v>
      </c>
    </row>
    <row r="1716" spans="2:8">
      <c r="B1716" s="810" t="s">
        <v>2776</v>
      </c>
      <c r="C1716" s="810">
        <v>1.8929999999999999E-2</v>
      </c>
      <c r="D1716" s="810">
        <v>0.11656999999999999</v>
      </c>
      <c r="E1716" s="810">
        <v>0.20496</v>
      </c>
      <c r="F1716" s="810">
        <v>0.12446</v>
      </c>
      <c r="G1716" s="810">
        <v>2.725E-2</v>
      </c>
      <c r="H1716" s="810">
        <v>9.7210000000000005E-2</v>
      </c>
    </row>
    <row r="1717" spans="2:8">
      <c r="B1717" s="810" t="s">
        <v>2777</v>
      </c>
      <c r="C1717" s="810">
        <v>1.8669999999999999E-2</v>
      </c>
      <c r="D1717" s="810">
        <v>0.11751</v>
      </c>
      <c r="E1717" s="810">
        <v>0.20613999999999999</v>
      </c>
      <c r="F1717" s="810">
        <v>0.12547</v>
      </c>
      <c r="G1717" s="810">
        <v>2.7550000000000002E-2</v>
      </c>
      <c r="H1717" s="810">
        <v>9.7919999999999993E-2</v>
      </c>
    </row>
    <row r="1718" spans="2:8">
      <c r="B1718" s="810" t="s">
        <v>2778</v>
      </c>
      <c r="C1718" s="810">
        <v>1.8450000000000001E-2</v>
      </c>
      <c r="D1718" s="810">
        <v>0.12046999999999999</v>
      </c>
      <c r="E1718" s="810">
        <v>0.20594000000000001</v>
      </c>
      <c r="F1718" s="810">
        <v>0.12642</v>
      </c>
      <c r="G1718" s="810">
        <v>2.7349999999999999E-2</v>
      </c>
      <c r="H1718" s="810">
        <v>9.9070000000000005E-2</v>
      </c>
    </row>
    <row r="1719" spans="2:8">
      <c r="B1719" s="810" t="s">
        <v>2779</v>
      </c>
      <c r="C1719" s="810">
        <v>1.8180000000000002E-2</v>
      </c>
      <c r="D1719" s="810">
        <v>0.12056</v>
      </c>
      <c r="E1719" s="810">
        <v>0.20591999999999999</v>
      </c>
      <c r="F1719" s="810">
        <v>0.12586</v>
      </c>
      <c r="G1719" s="810">
        <v>2.7320000000000001E-2</v>
      </c>
      <c r="H1719" s="810">
        <v>9.8540000000000003E-2</v>
      </c>
    </row>
    <row r="1720" spans="2:8">
      <c r="B1720" s="810" t="s">
        <v>2780</v>
      </c>
      <c r="C1720" s="810">
        <v>1.7930000000000001E-2</v>
      </c>
      <c r="D1720" s="810">
        <v>0.11756</v>
      </c>
      <c r="E1720" s="810">
        <v>0.20637</v>
      </c>
      <c r="F1720" s="810">
        <v>0.12519</v>
      </c>
      <c r="G1720" s="810">
        <v>2.75E-2</v>
      </c>
      <c r="H1720" s="810">
        <v>9.7689999999999999E-2</v>
      </c>
    </row>
    <row r="1721" spans="2:8">
      <c r="B1721" s="810" t="s">
        <v>2781</v>
      </c>
      <c r="C1721" s="810">
        <v>1.789E-2</v>
      </c>
      <c r="D1721" s="810">
        <v>0.12013</v>
      </c>
      <c r="E1721" s="810">
        <v>0.20568</v>
      </c>
      <c r="F1721" s="810">
        <v>0.12603</v>
      </c>
      <c r="G1721" s="810">
        <v>2.7969999999999998E-2</v>
      </c>
      <c r="H1721" s="810">
        <v>9.8059999999999994E-2</v>
      </c>
    </row>
    <row r="1722" spans="2:8">
      <c r="B1722" s="810" t="s">
        <v>2782</v>
      </c>
      <c r="C1722" s="810">
        <v>1.8190000000000001E-2</v>
      </c>
      <c r="D1722" s="810">
        <v>0.1202</v>
      </c>
      <c r="E1722" s="810">
        <v>0.20530000000000001</v>
      </c>
      <c r="F1722" s="810">
        <v>0.12665000000000001</v>
      </c>
      <c r="G1722" s="810">
        <v>2.8000000000000001E-2</v>
      </c>
      <c r="H1722" s="810">
        <v>9.8650000000000002E-2</v>
      </c>
    </row>
    <row r="1723" spans="2:8">
      <c r="B1723" s="810" t="s">
        <v>2783</v>
      </c>
      <c r="C1723" s="810">
        <v>1.804E-2</v>
      </c>
      <c r="D1723" s="810">
        <v>0.11942999999999999</v>
      </c>
      <c r="E1723" s="810">
        <v>0.20463000000000001</v>
      </c>
      <c r="F1723" s="810">
        <v>0.12612000000000001</v>
      </c>
      <c r="G1723" s="810">
        <v>2.802E-2</v>
      </c>
      <c r="H1723" s="810">
        <v>9.8100000000000007E-2</v>
      </c>
    </row>
    <row r="1724" spans="2:8">
      <c r="B1724" s="810" t="s">
        <v>2784</v>
      </c>
      <c r="C1724" s="810">
        <v>1.8149999999999999E-2</v>
      </c>
      <c r="D1724" s="810">
        <v>0.11926</v>
      </c>
      <c r="E1724" s="810">
        <v>0.20449000000000001</v>
      </c>
      <c r="F1724" s="810">
        <v>0.12631999999999999</v>
      </c>
      <c r="G1724" s="810">
        <v>2.81E-2</v>
      </c>
      <c r="H1724" s="810">
        <v>9.8220000000000002E-2</v>
      </c>
    </row>
    <row r="1725" spans="2:8">
      <c r="B1725" s="810" t="s">
        <v>2785</v>
      </c>
      <c r="C1725" s="810">
        <v>1.7919999999999998E-2</v>
      </c>
      <c r="D1725" s="810">
        <v>0.11858</v>
      </c>
      <c r="E1725" s="810">
        <v>0.20458000000000001</v>
      </c>
      <c r="F1725" s="810">
        <v>0.12562000000000001</v>
      </c>
      <c r="G1725" s="810">
        <v>2.7949999999999999E-2</v>
      </c>
      <c r="H1725" s="810">
        <v>9.7670000000000007E-2</v>
      </c>
    </row>
    <row r="1726" spans="2:8">
      <c r="B1726" s="810" t="s">
        <v>2786</v>
      </c>
      <c r="C1726" s="810">
        <v>1.7739999999999999E-2</v>
      </c>
      <c r="D1726" s="810">
        <v>0.11951000000000001</v>
      </c>
      <c r="E1726" s="810">
        <v>0.20138</v>
      </c>
      <c r="F1726" s="810">
        <v>0.12615999999999999</v>
      </c>
      <c r="G1726" s="810">
        <v>2.7519999999999999E-2</v>
      </c>
      <c r="H1726" s="810">
        <v>9.8640000000000005E-2</v>
      </c>
    </row>
    <row r="1727" spans="2:8">
      <c r="B1727" s="810" t="s">
        <v>2787</v>
      </c>
      <c r="C1727" s="810">
        <v>1.796E-2</v>
      </c>
      <c r="D1727" s="810">
        <v>0.11796</v>
      </c>
      <c r="E1727" s="810">
        <v>0.20108000000000001</v>
      </c>
      <c r="F1727" s="810">
        <v>0.12633</v>
      </c>
      <c r="G1727" s="810">
        <v>2.777E-2</v>
      </c>
      <c r="H1727" s="810">
        <v>9.8559999999999995E-2</v>
      </c>
    </row>
    <row r="1728" spans="2:8">
      <c r="B1728" s="810" t="s">
        <v>2788</v>
      </c>
      <c r="C1728" s="810">
        <v>1.8120000000000001E-2</v>
      </c>
      <c r="D1728" s="810">
        <v>0.11928</v>
      </c>
      <c r="E1728" s="810">
        <v>0.20107</v>
      </c>
      <c r="F1728" s="810">
        <v>0.12733</v>
      </c>
      <c r="G1728" s="810">
        <v>2.8119999999999999E-2</v>
      </c>
      <c r="H1728" s="810">
        <v>9.9210000000000007E-2</v>
      </c>
    </row>
    <row r="1729" spans="2:8">
      <c r="B1729" s="810" t="s">
        <v>2789</v>
      </c>
      <c r="C1729" s="810">
        <v>1.839E-2</v>
      </c>
      <c r="D1729" s="810">
        <v>0.11796</v>
      </c>
      <c r="E1729" s="810">
        <v>0.20333000000000001</v>
      </c>
      <c r="F1729" s="810">
        <v>0.12698999999999999</v>
      </c>
      <c r="G1729" s="810">
        <v>2.767E-2</v>
      </c>
      <c r="H1729" s="810">
        <v>9.9320000000000006E-2</v>
      </c>
    </row>
    <row r="1730" spans="2:8">
      <c r="B1730" s="810" t="s">
        <v>2790</v>
      </c>
      <c r="C1730" s="810">
        <v>1.8450000000000001E-2</v>
      </c>
      <c r="D1730" s="810">
        <v>0.11432</v>
      </c>
      <c r="E1730" s="810">
        <v>0.20337</v>
      </c>
      <c r="F1730" s="810">
        <v>0.12651000000000001</v>
      </c>
      <c r="G1730" s="810">
        <v>2.7480000000000001E-2</v>
      </c>
      <c r="H1730" s="810">
        <v>9.9030000000000007E-2</v>
      </c>
    </row>
    <row r="1731" spans="2:8">
      <c r="B1731" s="810" t="s">
        <v>2791</v>
      </c>
      <c r="C1731" s="810">
        <v>1.7930000000000001E-2</v>
      </c>
      <c r="D1731" s="810">
        <v>0.11336</v>
      </c>
      <c r="E1731" s="810">
        <v>0.20347999999999999</v>
      </c>
      <c r="F1731" s="810">
        <v>0.12662999999999999</v>
      </c>
      <c r="G1731" s="810">
        <v>2.7130000000000001E-2</v>
      </c>
      <c r="H1731" s="810">
        <v>9.9500000000000005E-2</v>
      </c>
    </row>
    <row r="1732" spans="2:8">
      <c r="B1732" s="810" t="s">
        <v>2792</v>
      </c>
      <c r="C1732" s="810">
        <v>1.7430000000000001E-2</v>
      </c>
      <c r="D1732" s="810">
        <v>0.11536</v>
      </c>
      <c r="E1732" s="810">
        <v>0.20332</v>
      </c>
      <c r="F1732" s="810">
        <v>0.12587000000000001</v>
      </c>
      <c r="G1732" s="810">
        <v>2.7650000000000001E-2</v>
      </c>
      <c r="H1732" s="810">
        <v>9.8220000000000002E-2</v>
      </c>
    </row>
    <row r="1733" spans="2:8">
      <c r="B1733" s="810" t="s">
        <v>2793</v>
      </c>
      <c r="C1733" s="810">
        <v>1.7129999999999999E-2</v>
      </c>
      <c r="D1733" s="810">
        <v>0.11482000000000001</v>
      </c>
      <c r="E1733" s="810">
        <v>0.2031</v>
      </c>
      <c r="F1733" s="810">
        <v>0.12422</v>
      </c>
      <c r="G1733" s="810">
        <v>2.8119999999999999E-2</v>
      </c>
      <c r="H1733" s="810">
        <v>9.6100000000000005E-2</v>
      </c>
    </row>
    <row r="1734" spans="2:8">
      <c r="B1734" s="810" t="s">
        <v>2794</v>
      </c>
      <c r="C1734" s="810">
        <v>1.6740000000000001E-2</v>
      </c>
      <c r="D1734" s="810">
        <v>0.11339</v>
      </c>
      <c r="E1734" s="810">
        <v>0.20141999999999999</v>
      </c>
      <c r="F1734" s="810">
        <v>0.12188</v>
      </c>
      <c r="G1734" s="810">
        <v>2.7519999999999999E-2</v>
      </c>
      <c r="H1734" s="810">
        <v>9.4359999999999999E-2</v>
      </c>
    </row>
    <row r="1735" spans="2:8">
      <c r="B1735" s="810" t="s">
        <v>2795</v>
      </c>
      <c r="C1735" s="810">
        <v>1.558E-2</v>
      </c>
      <c r="D1735" s="810">
        <v>0.10932</v>
      </c>
      <c r="E1735" s="810">
        <v>0.20036000000000001</v>
      </c>
      <c r="F1735" s="810">
        <v>0.11996999999999999</v>
      </c>
      <c r="G1735" s="810">
        <v>2.758E-2</v>
      </c>
      <c r="H1735" s="810">
        <v>9.239E-2</v>
      </c>
    </row>
    <row r="1736" spans="2:8">
      <c r="B1736" s="810" t="s">
        <v>2796</v>
      </c>
      <c r="C1736" s="810">
        <v>1.7180000000000001E-2</v>
      </c>
      <c r="D1736" s="810">
        <v>0.10975</v>
      </c>
      <c r="E1736" s="810">
        <v>0.20046</v>
      </c>
      <c r="F1736" s="810">
        <v>0.12268</v>
      </c>
      <c r="G1736" s="810">
        <v>2.7699999999999999E-2</v>
      </c>
      <c r="H1736" s="810">
        <v>9.4979999999999995E-2</v>
      </c>
    </row>
    <row r="1737" spans="2:8">
      <c r="B1737" s="810" t="s">
        <v>2797</v>
      </c>
      <c r="C1737" s="810">
        <v>1.6760000000000001E-2</v>
      </c>
      <c r="D1737" s="810">
        <v>0.14299000000000001</v>
      </c>
      <c r="E1737" s="810">
        <v>0.20052</v>
      </c>
      <c r="F1737" s="810">
        <v>0.13891999999999999</v>
      </c>
      <c r="G1737" s="810">
        <v>2.8049999999999999E-2</v>
      </c>
      <c r="H1737" s="810">
        <v>0.11087</v>
      </c>
    </row>
    <row r="1738" spans="2:8">
      <c r="B1738" s="810" t="s">
        <v>2798</v>
      </c>
      <c r="C1738" s="810">
        <v>1.644E-2</v>
      </c>
      <c r="D1738" s="810">
        <v>0.14268</v>
      </c>
      <c r="E1738" s="810">
        <v>0.20011000000000001</v>
      </c>
      <c r="F1738" s="810">
        <v>0.13847000000000001</v>
      </c>
      <c r="G1738" s="810">
        <v>2.75E-2</v>
      </c>
      <c r="H1738" s="810">
        <v>0.11097</v>
      </c>
    </row>
    <row r="1739" spans="2:8">
      <c r="B1739" s="810" t="s">
        <v>2799</v>
      </c>
      <c r="C1739" s="810">
        <v>1.506E-2</v>
      </c>
      <c r="D1739" s="810">
        <v>0.14122999999999999</v>
      </c>
      <c r="E1739" s="810">
        <v>0.20005000000000001</v>
      </c>
      <c r="F1739" s="810">
        <v>0.13855999999999999</v>
      </c>
      <c r="G1739" s="810">
        <v>2.6800000000000001E-2</v>
      </c>
      <c r="H1739" s="810">
        <v>0.11176</v>
      </c>
    </row>
    <row r="1740" spans="2:8">
      <c r="B1740" s="810" t="s">
        <v>2800</v>
      </c>
      <c r="C1740" s="810">
        <v>1.504E-2</v>
      </c>
      <c r="D1740" s="810">
        <v>0.13986000000000001</v>
      </c>
      <c r="E1740" s="810">
        <v>0.19894000000000001</v>
      </c>
      <c r="F1740" s="810">
        <v>0.13827</v>
      </c>
      <c r="G1740" s="810">
        <v>2.6599999999999999E-2</v>
      </c>
      <c r="H1740" s="810">
        <v>0.11167000000000001</v>
      </c>
    </row>
    <row r="1741" spans="2:8">
      <c r="B1741" s="810" t="s">
        <v>2801</v>
      </c>
      <c r="C1741" s="810">
        <v>1.521E-2</v>
      </c>
      <c r="D1741" s="810">
        <v>0.13170999999999999</v>
      </c>
      <c r="E1741" s="810">
        <v>0.19941</v>
      </c>
      <c r="F1741" s="810">
        <v>0.13725999999999999</v>
      </c>
      <c r="G1741" s="810">
        <v>2.647E-2</v>
      </c>
      <c r="H1741" s="810">
        <v>0.11079</v>
      </c>
    </row>
    <row r="1742" spans="2:8">
      <c r="B1742" s="810" t="s">
        <v>2802</v>
      </c>
      <c r="C1742" s="810">
        <v>1.52E-2</v>
      </c>
      <c r="D1742" s="810">
        <v>0.12870999999999999</v>
      </c>
      <c r="E1742" s="810">
        <v>0.19936000000000001</v>
      </c>
      <c r="F1742" s="810">
        <v>0.13572000000000001</v>
      </c>
      <c r="G1742" s="810">
        <v>2.6450000000000001E-2</v>
      </c>
      <c r="H1742" s="810">
        <v>0.10927000000000001</v>
      </c>
    </row>
    <row r="1743" spans="2:8">
      <c r="B1743" s="810" t="s">
        <v>2803</v>
      </c>
      <c r="C1743" s="810">
        <v>1.5389999999999999E-2</v>
      </c>
      <c r="D1743" s="810">
        <v>0.12855</v>
      </c>
      <c r="E1743" s="810">
        <v>0.19858000000000001</v>
      </c>
      <c r="F1743" s="810">
        <v>0.13719000000000001</v>
      </c>
      <c r="G1743" s="810">
        <v>2.6550000000000001E-2</v>
      </c>
      <c r="H1743" s="810">
        <v>0.11064</v>
      </c>
    </row>
    <row r="1744" spans="2:8">
      <c r="B1744" s="810" t="s">
        <v>2804</v>
      </c>
      <c r="C1744" s="810">
        <v>1.489E-2</v>
      </c>
      <c r="D1744" s="810">
        <v>0.14011000000000001</v>
      </c>
      <c r="E1744" s="810">
        <v>0.19980000000000001</v>
      </c>
      <c r="F1744" s="810">
        <v>0.13916000000000001</v>
      </c>
      <c r="G1744" s="810">
        <v>2.64E-2</v>
      </c>
      <c r="H1744" s="810">
        <v>0.11276</v>
      </c>
    </row>
    <row r="1745" spans="2:8">
      <c r="B1745" s="810" t="s">
        <v>2805</v>
      </c>
      <c r="C1745" s="810">
        <v>1.4919999999999999E-2</v>
      </c>
      <c r="D1745" s="810">
        <v>0.14091999999999999</v>
      </c>
      <c r="E1745" s="810">
        <v>0.19955999999999999</v>
      </c>
      <c r="F1745" s="810">
        <v>0.13988</v>
      </c>
      <c r="G1745" s="810">
        <v>2.6169999999999999E-2</v>
      </c>
      <c r="H1745" s="810">
        <v>0.11371000000000001</v>
      </c>
    </row>
    <row r="1746" spans="2:8">
      <c r="B1746" s="810" t="s">
        <v>2806</v>
      </c>
      <c r="C1746" s="810">
        <v>1.491E-2</v>
      </c>
      <c r="D1746" s="810">
        <v>0.14199999999999999</v>
      </c>
      <c r="E1746" s="810">
        <v>0.19958999999999999</v>
      </c>
      <c r="F1746" s="810">
        <v>0.14016000000000001</v>
      </c>
      <c r="G1746" s="810">
        <v>2.6349999999999998E-2</v>
      </c>
      <c r="H1746" s="810">
        <v>0.11380999999999999</v>
      </c>
    </row>
    <row r="1747" spans="2:8">
      <c r="B1747" s="810" t="s">
        <v>2807</v>
      </c>
      <c r="C1747" s="810">
        <v>1.4880000000000001E-2</v>
      </c>
      <c r="D1747" s="810">
        <v>0.1409</v>
      </c>
      <c r="E1747" s="810">
        <v>0.19966</v>
      </c>
      <c r="F1747" s="810">
        <v>0.13861000000000001</v>
      </c>
      <c r="G1747" s="810">
        <v>2.6370000000000001E-2</v>
      </c>
      <c r="H1747" s="810">
        <v>0.11224000000000001</v>
      </c>
    </row>
    <row r="1748" spans="2:8">
      <c r="B1748" s="810" t="s">
        <v>2808</v>
      </c>
      <c r="C1748" s="810">
        <v>1.4999999999999999E-2</v>
      </c>
      <c r="D1748" s="810">
        <v>0.13930000000000001</v>
      </c>
      <c r="E1748" s="810">
        <v>0.2006</v>
      </c>
      <c r="F1748" s="810">
        <v>0.13819000000000001</v>
      </c>
      <c r="G1748" s="810">
        <v>2.6610000000000002E-2</v>
      </c>
      <c r="H1748" s="810">
        <v>0.11158</v>
      </c>
    </row>
    <row r="1749" spans="2:8">
      <c r="B1749" s="810" t="s">
        <v>2809</v>
      </c>
      <c r="C1749" s="810">
        <v>1.4970000000000001E-2</v>
      </c>
      <c r="D1749" s="810">
        <v>0.13300999999999999</v>
      </c>
      <c r="E1749" s="810">
        <v>0.19975000000000001</v>
      </c>
      <c r="F1749" s="810">
        <v>0.13497000000000001</v>
      </c>
      <c r="G1749" s="810">
        <v>2.6169999999999999E-2</v>
      </c>
      <c r="H1749" s="810">
        <v>0.10879999999999999</v>
      </c>
    </row>
    <row r="1750" spans="2:8">
      <c r="B1750" s="810" t="s">
        <v>2810</v>
      </c>
      <c r="C1750" s="810">
        <v>1.503E-2</v>
      </c>
      <c r="D1750" s="810">
        <v>0.13252</v>
      </c>
      <c r="E1750" s="810">
        <v>0.19980999999999999</v>
      </c>
      <c r="F1750" s="810">
        <v>0.13503000000000001</v>
      </c>
      <c r="G1750" s="810">
        <v>2.5899999999999999E-2</v>
      </c>
      <c r="H1750" s="810">
        <v>0.10913</v>
      </c>
    </row>
    <row r="1751" spans="2:8">
      <c r="B1751" s="810" t="s">
        <v>2811</v>
      </c>
      <c r="C1751" s="810">
        <v>1.503E-2</v>
      </c>
      <c r="D1751" s="810">
        <v>0.13217000000000001</v>
      </c>
      <c r="E1751" s="810">
        <v>0.20000999999999999</v>
      </c>
      <c r="F1751" s="810">
        <v>0.13539999999999999</v>
      </c>
      <c r="G1751" s="810">
        <v>2.63E-2</v>
      </c>
      <c r="H1751" s="810">
        <v>0.1091</v>
      </c>
    </row>
    <row r="1752" spans="2:8">
      <c r="B1752" s="810" t="s">
        <v>2812</v>
      </c>
      <c r="C1752" s="810">
        <v>1.494E-2</v>
      </c>
      <c r="D1752" s="810">
        <v>0.13328999999999999</v>
      </c>
      <c r="E1752" s="810">
        <v>0.2</v>
      </c>
      <c r="F1752" s="810">
        <v>0.13578000000000001</v>
      </c>
      <c r="G1752" s="810">
        <v>2.5700000000000001E-2</v>
      </c>
      <c r="H1752" s="810">
        <v>0.11008</v>
      </c>
    </row>
    <row r="1753" spans="2:8">
      <c r="B1753" s="810" t="s">
        <v>2813</v>
      </c>
      <c r="C1753" s="810">
        <v>1.491E-2</v>
      </c>
      <c r="D1753" s="810">
        <v>0.13453999999999999</v>
      </c>
      <c r="E1753" s="810">
        <v>0.19806000000000001</v>
      </c>
      <c r="F1753" s="810">
        <v>0.13653999999999999</v>
      </c>
      <c r="G1753" s="810">
        <v>2.537E-2</v>
      </c>
      <c r="H1753" s="810">
        <v>0.11117</v>
      </c>
    </row>
    <row r="1754" spans="2:8">
      <c r="B1754" s="810" t="s">
        <v>2814</v>
      </c>
      <c r="C1754" s="810">
        <v>1.487E-2</v>
      </c>
      <c r="D1754" s="810">
        <v>0.14432</v>
      </c>
      <c r="E1754" s="810">
        <v>0.19771</v>
      </c>
      <c r="F1754" s="810">
        <v>0.14038</v>
      </c>
      <c r="G1754" s="810">
        <v>2.5149999999999999E-2</v>
      </c>
      <c r="H1754" s="810">
        <v>0.11523</v>
      </c>
    </row>
    <row r="1755" spans="2:8">
      <c r="B1755" s="810" t="s">
        <v>2815</v>
      </c>
      <c r="C1755" s="810">
        <v>1.506E-2</v>
      </c>
      <c r="D1755" s="810">
        <v>0.14405999999999999</v>
      </c>
      <c r="E1755" s="810">
        <v>0.19775999999999999</v>
      </c>
      <c r="F1755" s="810">
        <v>0.14091000000000001</v>
      </c>
      <c r="G1755" s="810">
        <v>2.53E-2</v>
      </c>
      <c r="H1755" s="810">
        <v>0.11561</v>
      </c>
    </row>
    <row r="1756" spans="2:8">
      <c r="B1756" s="810" t="s">
        <v>2816</v>
      </c>
      <c r="C1756" s="810">
        <v>1.4930000000000001E-2</v>
      </c>
      <c r="D1756" s="810">
        <v>0.14413999999999999</v>
      </c>
      <c r="E1756" s="810">
        <v>0.19841</v>
      </c>
      <c r="F1756" s="810">
        <v>0.14079</v>
      </c>
      <c r="G1756" s="810">
        <v>2.5049999999999999E-2</v>
      </c>
      <c r="H1756" s="810">
        <v>0.11574</v>
      </c>
    </row>
    <row r="1757" spans="2:8">
      <c r="B1757" s="810" t="s">
        <v>2817</v>
      </c>
      <c r="C1757" s="810">
        <v>1.4970000000000001E-2</v>
      </c>
      <c r="D1757" s="810">
        <v>0.14535999999999999</v>
      </c>
      <c r="E1757" s="810">
        <v>0.19842000000000001</v>
      </c>
      <c r="F1757" s="810">
        <v>0.14126</v>
      </c>
      <c r="G1757" s="810">
        <v>2.4920000000000001E-2</v>
      </c>
      <c r="H1757" s="810">
        <v>0.11634</v>
      </c>
    </row>
    <row r="1758" spans="2:8">
      <c r="B1758" s="810" t="s">
        <v>2818</v>
      </c>
      <c r="C1758" s="810">
        <v>1.481E-2</v>
      </c>
      <c r="D1758" s="810">
        <v>0.15534000000000001</v>
      </c>
      <c r="E1758" s="810">
        <v>0.17527000000000001</v>
      </c>
      <c r="F1758" s="810">
        <v>0.13850000000000001</v>
      </c>
      <c r="G1758" s="810">
        <v>2.4670000000000001E-2</v>
      </c>
      <c r="H1758" s="810">
        <v>0.11383</v>
      </c>
    </row>
    <row r="1759" spans="2:8">
      <c r="B1759" s="810" t="s">
        <v>2819</v>
      </c>
      <c r="C1759" s="810">
        <v>1.4999999999999999E-2</v>
      </c>
      <c r="D1759" s="810">
        <v>0.15486</v>
      </c>
      <c r="E1759" s="810">
        <v>0.17560999999999999</v>
      </c>
      <c r="F1759" s="810">
        <v>0.13875000000000001</v>
      </c>
      <c r="G1759" s="810">
        <v>2.5020000000000001E-2</v>
      </c>
      <c r="H1759" s="810">
        <v>0.11373</v>
      </c>
    </row>
    <row r="1760" spans="2:8">
      <c r="B1760" s="810" t="s">
        <v>2820</v>
      </c>
      <c r="C1760" s="810">
        <v>1.5049999999999999E-2</v>
      </c>
      <c r="D1760" s="810">
        <v>0.15211</v>
      </c>
      <c r="E1760" s="810">
        <v>0.17566000000000001</v>
      </c>
      <c r="F1760" s="810">
        <v>0.13816000000000001</v>
      </c>
      <c r="G1760" s="810">
        <v>2.4899999999999999E-2</v>
      </c>
      <c r="H1760" s="810">
        <v>0.11326</v>
      </c>
    </row>
    <row r="1761" spans="2:8">
      <c r="B1761" s="810" t="s">
        <v>2821</v>
      </c>
      <c r="C1761" s="810">
        <v>1.495E-2</v>
      </c>
      <c r="D1761" s="810">
        <v>0.15945999999999999</v>
      </c>
      <c r="E1761" s="810">
        <v>0.17559</v>
      </c>
      <c r="F1761" s="810">
        <v>0.14086000000000001</v>
      </c>
      <c r="G1761" s="810">
        <v>2.4899999999999999E-2</v>
      </c>
      <c r="H1761" s="810">
        <v>0.11595999999999999</v>
      </c>
    </row>
    <row r="1762" spans="2:8">
      <c r="B1762" s="810" t="s">
        <v>2822</v>
      </c>
      <c r="C1762" s="810">
        <v>1.5010000000000001E-2</v>
      </c>
      <c r="D1762" s="810">
        <v>0.15898999999999999</v>
      </c>
      <c r="E1762" s="810">
        <v>0.17554</v>
      </c>
      <c r="F1762" s="810">
        <v>0.14091999999999999</v>
      </c>
      <c r="G1762" s="810">
        <v>2.47E-2</v>
      </c>
      <c r="H1762" s="810">
        <v>0.11622</v>
      </c>
    </row>
    <row r="1763" spans="2:8">
      <c r="B1763" s="810" t="s">
        <v>2823</v>
      </c>
      <c r="C1763" s="810">
        <v>1.4749999999999999E-2</v>
      </c>
      <c r="D1763" s="810">
        <v>0.16002</v>
      </c>
      <c r="E1763" s="810">
        <v>0.17551</v>
      </c>
      <c r="F1763" s="810">
        <v>0.14047000000000001</v>
      </c>
      <c r="G1763" s="810">
        <v>2.462E-2</v>
      </c>
      <c r="H1763" s="810">
        <v>0.11584999999999999</v>
      </c>
    </row>
    <row r="1764" spans="2:8">
      <c r="B1764" s="810" t="s">
        <v>2824</v>
      </c>
      <c r="C1764" s="810">
        <v>1.4710000000000001E-2</v>
      </c>
      <c r="D1764" s="810">
        <v>0.16069</v>
      </c>
      <c r="E1764" s="810">
        <v>0.17563999999999999</v>
      </c>
      <c r="F1764" s="810">
        <v>0.14049</v>
      </c>
      <c r="G1764" s="810">
        <v>2.444E-2</v>
      </c>
      <c r="H1764" s="810">
        <v>0.11605</v>
      </c>
    </row>
    <row r="1765" spans="2:8">
      <c r="B1765" s="810" t="s">
        <v>2825</v>
      </c>
      <c r="C1765" s="810">
        <v>1.4710000000000001E-2</v>
      </c>
      <c r="D1765" s="810">
        <v>0.16028999999999999</v>
      </c>
      <c r="E1765" s="810">
        <v>0.17565</v>
      </c>
      <c r="F1765" s="810">
        <v>0.14019999999999999</v>
      </c>
      <c r="G1765" s="810">
        <v>2.4330000000000001E-2</v>
      </c>
      <c r="H1765" s="810">
        <v>0.11587</v>
      </c>
    </row>
    <row r="1766" spans="2:8">
      <c r="B1766" s="810" t="s">
        <v>2826</v>
      </c>
      <c r="C1766" s="810">
        <v>1.473E-2</v>
      </c>
      <c r="D1766" s="810">
        <v>0.16002</v>
      </c>
      <c r="E1766" s="810">
        <v>0.17532</v>
      </c>
      <c r="F1766" s="810">
        <v>0.14013999999999999</v>
      </c>
      <c r="G1766" s="810">
        <v>2.4299999999999999E-2</v>
      </c>
      <c r="H1766" s="810">
        <v>0.11584</v>
      </c>
    </row>
    <row r="1767" spans="2:8">
      <c r="B1767" s="810" t="s">
        <v>2827</v>
      </c>
      <c r="C1767" s="810">
        <v>1.481E-2</v>
      </c>
      <c r="D1767" s="810">
        <v>0.16031000000000001</v>
      </c>
      <c r="E1767" s="810">
        <v>0.17527000000000001</v>
      </c>
      <c r="F1767" s="810">
        <v>0.14052000000000001</v>
      </c>
      <c r="G1767" s="810">
        <v>2.4500000000000001E-2</v>
      </c>
      <c r="H1767" s="810">
        <v>0.11602</v>
      </c>
    </row>
    <row r="1768" spans="2:8">
      <c r="B1768" s="810" t="s">
        <v>2828</v>
      </c>
      <c r="C1768" s="810">
        <v>1.474E-2</v>
      </c>
      <c r="D1768" s="810">
        <v>0.15984999999999999</v>
      </c>
      <c r="E1768" s="810">
        <v>0.17527000000000001</v>
      </c>
      <c r="F1768" s="810">
        <v>0.14019000000000001</v>
      </c>
      <c r="G1768" s="810">
        <v>2.4549999999999999E-2</v>
      </c>
      <c r="H1768" s="810">
        <v>0.11564000000000001</v>
      </c>
    </row>
    <row r="1769" spans="2:8">
      <c r="B1769" s="810" t="s">
        <v>2829</v>
      </c>
      <c r="C1769" s="810">
        <v>1.485E-2</v>
      </c>
      <c r="D1769" s="810">
        <v>0.16073999999999999</v>
      </c>
      <c r="E1769" s="810">
        <v>0.17505999999999999</v>
      </c>
      <c r="F1769" s="810">
        <v>0.14094999999999999</v>
      </c>
      <c r="G1769" s="810">
        <v>2.4549999999999999E-2</v>
      </c>
      <c r="H1769" s="810">
        <v>0.1164</v>
      </c>
    </row>
    <row r="1770" spans="2:8">
      <c r="B1770" s="810" t="s">
        <v>2830</v>
      </c>
      <c r="C1770" s="810">
        <v>1.4789999999999999E-2</v>
      </c>
      <c r="D1770" s="810">
        <v>0.16020000000000001</v>
      </c>
      <c r="E1770" s="810">
        <v>0.17502000000000001</v>
      </c>
      <c r="F1770" s="810">
        <v>0.14046</v>
      </c>
      <c r="G1770" s="810">
        <v>2.4799999999999999E-2</v>
      </c>
      <c r="H1770" s="810">
        <v>0.11566</v>
      </c>
    </row>
    <row r="1771" spans="2:8">
      <c r="B1771" s="810" t="s">
        <v>2831</v>
      </c>
      <c r="C1771" s="810">
        <v>1.4800000000000001E-2</v>
      </c>
      <c r="D1771" s="810">
        <v>0.16026000000000001</v>
      </c>
      <c r="E1771" s="810">
        <v>0.17485000000000001</v>
      </c>
      <c r="F1771" s="810">
        <v>0.14036999999999999</v>
      </c>
      <c r="G1771" s="810">
        <v>2.487E-2</v>
      </c>
      <c r="H1771" s="810">
        <v>0.11550000000000001</v>
      </c>
    </row>
    <row r="1772" spans="2:8">
      <c r="B1772" s="810" t="s">
        <v>2832</v>
      </c>
      <c r="C1772" s="810">
        <v>1.477E-2</v>
      </c>
      <c r="D1772" s="810">
        <v>0.15801000000000001</v>
      </c>
      <c r="E1772" s="810">
        <v>0.17504</v>
      </c>
      <c r="F1772" s="810">
        <v>0.13936999999999999</v>
      </c>
      <c r="G1772" s="810">
        <v>2.4850000000000001E-2</v>
      </c>
      <c r="H1772" s="810">
        <v>0.11452</v>
      </c>
    </row>
    <row r="1773" spans="2:8">
      <c r="B1773" s="810" t="s">
        <v>2833</v>
      </c>
      <c r="C1773" s="810">
        <v>1.468E-2</v>
      </c>
      <c r="D1773" s="810">
        <v>0.15709999999999999</v>
      </c>
      <c r="E1773" s="810">
        <v>0.17502999999999999</v>
      </c>
      <c r="F1773" s="810">
        <v>0.13868</v>
      </c>
      <c r="G1773" s="810">
        <v>2.47E-2</v>
      </c>
      <c r="H1773" s="810">
        <v>0.11398</v>
      </c>
    </row>
    <row r="1774" spans="2:8">
      <c r="B1774" s="810" t="s">
        <v>2834</v>
      </c>
      <c r="C1774" s="810">
        <v>1.447E-2</v>
      </c>
      <c r="D1774" s="810">
        <v>0.15765000000000001</v>
      </c>
      <c r="E1774" s="810">
        <v>0.17487</v>
      </c>
      <c r="F1774" s="810">
        <v>0.13815</v>
      </c>
      <c r="G1774" s="810">
        <v>2.5049999999999999E-2</v>
      </c>
      <c r="H1774" s="810">
        <v>0.11310000000000001</v>
      </c>
    </row>
    <row r="1775" spans="2:8">
      <c r="B1775" s="810" t="s">
        <v>2835</v>
      </c>
      <c r="C1775" s="810">
        <v>1.452E-2</v>
      </c>
      <c r="D1775" s="810">
        <v>0.15812000000000001</v>
      </c>
      <c r="E1775" s="810">
        <v>0.17483000000000001</v>
      </c>
      <c r="F1775" s="810">
        <v>0.13835</v>
      </c>
      <c r="G1775" s="810">
        <v>2.4819999999999998E-2</v>
      </c>
      <c r="H1775" s="810">
        <v>0.11353000000000001</v>
      </c>
    </row>
    <row r="1776" spans="2:8">
      <c r="B1776" s="810" t="s">
        <v>2836</v>
      </c>
      <c r="C1776" s="810">
        <v>1.47E-2</v>
      </c>
      <c r="D1776" s="810">
        <v>0.15825</v>
      </c>
      <c r="E1776" s="810">
        <v>0.17484</v>
      </c>
      <c r="F1776" s="810">
        <v>0.13872999999999999</v>
      </c>
      <c r="G1776" s="810">
        <v>2.4850000000000001E-2</v>
      </c>
      <c r="H1776" s="810">
        <v>0.11388</v>
      </c>
    </row>
    <row r="1777" spans="2:8">
      <c r="B1777" s="810" t="s">
        <v>2837</v>
      </c>
      <c r="C1777" s="810">
        <v>1.4670000000000001E-2</v>
      </c>
      <c r="D1777" s="810">
        <v>0.15759999999999999</v>
      </c>
      <c r="E1777" s="810">
        <v>0.17476</v>
      </c>
      <c r="F1777" s="810">
        <v>0.13858000000000001</v>
      </c>
      <c r="G1777" s="810">
        <v>2.477E-2</v>
      </c>
      <c r="H1777" s="810">
        <v>0.11380999999999999</v>
      </c>
    </row>
    <row r="1778" spans="2:8">
      <c r="B1778" s="810" t="s">
        <v>2838</v>
      </c>
      <c r="C1778" s="810">
        <v>1.4449999999999999E-2</v>
      </c>
      <c r="D1778" s="810">
        <v>0.15973999999999999</v>
      </c>
      <c r="E1778" s="810">
        <v>0.17476</v>
      </c>
      <c r="F1778" s="810">
        <v>0.13865</v>
      </c>
      <c r="G1778" s="810">
        <v>2.477E-2</v>
      </c>
      <c r="H1778" s="810">
        <v>0.11388</v>
      </c>
    </row>
    <row r="1779" spans="2:8">
      <c r="B1779" s="810" t="s">
        <v>2839</v>
      </c>
      <c r="C1779" s="810">
        <v>1.447E-2</v>
      </c>
      <c r="D1779" s="810">
        <v>0.16006000000000001</v>
      </c>
      <c r="E1779" s="810">
        <v>0.1749</v>
      </c>
      <c r="F1779" s="810">
        <v>0.13872000000000001</v>
      </c>
      <c r="G1779" s="810">
        <v>2.4899999999999999E-2</v>
      </c>
      <c r="H1779" s="810">
        <v>0.11382</v>
      </c>
    </row>
    <row r="1780" spans="2:8">
      <c r="B1780" s="810" t="s">
        <v>2840</v>
      </c>
      <c r="C1780" s="810">
        <v>1.452E-2</v>
      </c>
      <c r="D1780" s="810">
        <v>0.15962000000000001</v>
      </c>
      <c r="E1780" s="810">
        <v>0.17510999999999999</v>
      </c>
      <c r="F1780" s="810">
        <v>0.13869999999999999</v>
      </c>
      <c r="G1780" s="810">
        <v>2.53E-2</v>
      </c>
      <c r="H1780" s="810">
        <v>0.1134</v>
      </c>
    </row>
    <row r="1781" spans="2:8">
      <c r="B1781" s="810" t="s">
        <v>2841</v>
      </c>
      <c r="C1781" s="810">
        <v>1.43E-2</v>
      </c>
      <c r="D1781" s="810">
        <v>0.16108</v>
      </c>
      <c r="E1781" s="810">
        <v>0.17462</v>
      </c>
      <c r="F1781" s="810">
        <v>0.13843</v>
      </c>
      <c r="G1781" s="810">
        <v>2.5399999999999999E-2</v>
      </c>
      <c r="H1781" s="810">
        <v>0.11303000000000001</v>
      </c>
    </row>
    <row r="1782" spans="2:8">
      <c r="B1782" s="810" t="s">
        <v>2842</v>
      </c>
      <c r="C1782" s="810">
        <v>1.434E-2</v>
      </c>
      <c r="D1782" s="810">
        <v>0.16125</v>
      </c>
      <c r="E1782" s="810">
        <v>0.17469000000000001</v>
      </c>
      <c r="F1782" s="810">
        <v>0.13866000000000001</v>
      </c>
      <c r="G1782" s="810">
        <v>2.5219999999999999E-2</v>
      </c>
      <c r="H1782" s="810">
        <v>0.11344</v>
      </c>
    </row>
    <row r="1783" spans="2:8">
      <c r="B1783" s="810" t="s">
        <v>2843</v>
      </c>
      <c r="C1783" s="810">
        <v>1.431E-2</v>
      </c>
      <c r="D1783" s="810">
        <v>0.16159000000000001</v>
      </c>
      <c r="E1783" s="810">
        <v>0.17455000000000001</v>
      </c>
      <c r="F1783" s="810">
        <v>0.13872000000000001</v>
      </c>
      <c r="G1783" s="810">
        <v>2.5399999999999999E-2</v>
      </c>
      <c r="H1783" s="810">
        <v>0.11332</v>
      </c>
    </row>
    <row r="1784" spans="2:8">
      <c r="B1784" s="810" t="s">
        <v>2844</v>
      </c>
      <c r="C1784" s="810">
        <v>1.439E-2</v>
      </c>
      <c r="D1784" s="810">
        <v>0.16148999999999999</v>
      </c>
      <c r="E1784" s="810">
        <v>0.17454</v>
      </c>
      <c r="F1784" s="810">
        <v>0.13882</v>
      </c>
      <c r="G1784" s="810">
        <v>2.545E-2</v>
      </c>
      <c r="H1784" s="810">
        <v>0.11337</v>
      </c>
    </row>
    <row r="1785" spans="2:8">
      <c r="B1785" s="810" t="s">
        <v>2845</v>
      </c>
      <c r="C1785" s="810">
        <v>1.434E-2</v>
      </c>
      <c r="D1785" s="810">
        <v>0.16194</v>
      </c>
      <c r="E1785" s="810">
        <v>0.17401</v>
      </c>
      <c r="F1785" s="810">
        <v>0.13921</v>
      </c>
      <c r="G1785" s="810">
        <v>2.545E-2</v>
      </c>
      <c r="H1785" s="810">
        <v>0.11376</v>
      </c>
    </row>
    <row r="1786" spans="2:8">
      <c r="B1786" s="810" t="s">
        <v>2846</v>
      </c>
      <c r="C1786" s="810">
        <v>1.4279999999999999E-2</v>
      </c>
      <c r="D1786" s="810">
        <v>0.16525999999999999</v>
      </c>
      <c r="E1786" s="810">
        <v>0.17405999999999999</v>
      </c>
      <c r="F1786" s="810">
        <v>0.14068</v>
      </c>
      <c r="G1786" s="810">
        <v>2.5700000000000001E-2</v>
      </c>
      <c r="H1786" s="810">
        <v>0.11498</v>
      </c>
    </row>
    <row r="1787" spans="2:8">
      <c r="B1787" s="810" t="s">
        <v>2847</v>
      </c>
      <c r="C1787" s="810">
        <v>1.4290000000000001E-2</v>
      </c>
      <c r="D1787" s="810">
        <v>0.16506999999999999</v>
      </c>
      <c r="E1787" s="810">
        <v>0.17412</v>
      </c>
      <c r="F1787" s="810">
        <v>0.14054</v>
      </c>
      <c r="G1787" s="810">
        <v>2.5749999999999999E-2</v>
      </c>
      <c r="H1787" s="810">
        <v>0.11479</v>
      </c>
    </row>
    <row r="1788" spans="2:8">
      <c r="B1788" s="810" t="s">
        <v>2848</v>
      </c>
      <c r="C1788" s="810">
        <v>1.438E-2</v>
      </c>
      <c r="D1788" s="810">
        <v>0.16450000000000001</v>
      </c>
      <c r="E1788" s="810">
        <v>0.17416999999999999</v>
      </c>
      <c r="F1788" s="810">
        <v>0.14046</v>
      </c>
      <c r="G1788" s="810">
        <v>2.5669999999999998E-2</v>
      </c>
      <c r="H1788" s="810">
        <v>0.11479</v>
      </c>
    </row>
    <row r="1789" spans="2:8">
      <c r="B1789" s="810" t="s">
        <v>2849</v>
      </c>
      <c r="C1789" s="810">
        <v>1.4319999999999999E-2</v>
      </c>
      <c r="D1789" s="810">
        <v>0.16299</v>
      </c>
      <c r="E1789" s="810">
        <v>0.17433999999999999</v>
      </c>
      <c r="F1789" s="810">
        <v>0.13919999999999999</v>
      </c>
      <c r="G1789" s="810">
        <v>2.6069999999999999E-2</v>
      </c>
      <c r="H1789" s="810">
        <v>0.11312999999999999</v>
      </c>
    </row>
    <row r="1790" spans="2:8">
      <c r="B1790" s="810" t="s">
        <v>2850</v>
      </c>
      <c r="C1790" s="810">
        <v>1.4290000000000001E-2</v>
      </c>
      <c r="D1790" s="810">
        <v>0.16158</v>
      </c>
      <c r="E1790" s="810">
        <v>0.17413999999999999</v>
      </c>
      <c r="F1790" s="810">
        <v>0.13885</v>
      </c>
      <c r="G1790" s="810">
        <v>2.5870000000000001E-2</v>
      </c>
      <c r="H1790" s="810">
        <v>0.11298</v>
      </c>
    </row>
    <row r="1791" spans="2:8">
      <c r="B1791" s="810" t="s">
        <v>2851</v>
      </c>
      <c r="C1791" s="810">
        <v>1.354E-2</v>
      </c>
      <c r="D1791" s="810">
        <v>0.16431000000000001</v>
      </c>
      <c r="E1791" s="810">
        <v>0.17352999999999999</v>
      </c>
      <c r="F1791" s="810">
        <v>0.13916000000000001</v>
      </c>
      <c r="G1791" s="810">
        <v>2.5700000000000001E-2</v>
      </c>
      <c r="H1791" s="810">
        <v>0.11346000000000001</v>
      </c>
    </row>
    <row r="1792" spans="2:8">
      <c r="B1792" s="810" t="s">
        <v>2852</v>
      </c>
      <c r="C1792" s="810">
        <v>1.4149999999999999E-2</v>
      </c>
      <c r="D1792" s="810">
        <v>0.16249</v>
      </c>
      <c r="E1792" s="810">
        <v>0.17507</v>
      </c>
      <c r="F1792" s="810">
        <v>0.13874</v>
      </c>
      <c r="G1792" s="810">
        <v>2.5399999999999999E-2</v>
      </c>
      <c r="H1792" s="810">
        <v>0.11334</v>
      </c>
    </row>
    <row r="1793" spans="2:8">
      <c r="B1793" s="810" t="s">
        <v>2853</v>
      </c>
      <c r="C1793" s="810">
        <v>1.414E-2</v>
      </c>
      <c r="D1793" s="810">
        <v>0.16250000000000001</v>
      </c>
      <c r="E1793" s="810">
        <v>0.17480000000000001</v>
      </c>
      <c r="F1793" s="810">
        <v>0.13861000000000001</v>
      </c>
      <c r="G1793" s="810">
        <v>2.5319999999999999E-2</v>
      </c>
      <c r="H1793" s="810">
        <v>0.11329</v>
      </c>
    </row>
    <row r="1794" spans="2:8">
      <c r="B1794" s="810" t="s">
        <v>2854</v>
      </c>
      <c r="C1794" s="810">
        <v>1.418E-2</v>
      </c>
      <c r="D1794" s="810">
        <v>0.16189999999999999</v>
      </c>
      <c r="E1794" s="810">
        <v>0.17423</v>
      </c>
      <c r="F1794" s="810">
        <v>0.13844999999999999</v>
      </c>
      <c r="G1794" s="810">
        <v>2.537E-2</v>
      </c>
      <c r="H1794" s="810">
        <v>0.11308</v>
      </c>
    </row>
    <row r="1795" spans="2:8">
      <c r="B1795" s="810" t="s">
        <v>2855</v>
      </c>
      <c r="C1795" s="810">
        <v>1.4149999999999999E-2</v>
      </c>
      <c r="D1795" s="810">
        <v>0.16184000000000001</v>
      </c>
      <c r="E1795" s="810">
        <v>0.17408000000000001</v>
      </c>
      <c r="F1795" s="810">
        <v>0.13814000000000001</v>
      </c>
      <c r="G1795" s="810">
        <v>2.555E-2</v>
      </c>
      <c r="H1795" s="810">
        <v>0.11259</v>
      </c>
    </row>
    <row r="1796" spans="2:8">
      <c r="B1796" s="810" t="s">
        <v>2856</v>
      </c>
      <c r="C1796" s="810">
        <v>1.4069999999999999E-2</v>
      </c>
      <c r="D1796" s="810">
        <v>0.161</v>
      </c>
      <c r="E1796" s="810">
        <v>0.17485000000000001</v>
      </c>
      <c r="F1796" s="810">
        <v>0.13779</v>
      </c>
      <c r="G1796" s="810">
        <v>2.5319999999999999E-2</v>
      </c>
      <c r="H1796" s="810">
        <v>0.11247</v>
      </c>
    </row>
    <row r="1797" spans="2:8">
      <c r="B1797" s="810" t="s">
        <v>2857</v>
      </c>
      <c r="C1797" s="810">
        <v>1.4120000000000001E-2</v>
      </c>
      <c r="D1797" s="810">
        <v>0.16184999999999999</v>
      </c>
      <c r="E1797" s="810">
        <v>0.17449999999999999</v>
      </c>
      <c r="F1797" s="810">
        <v>0.13841999999999999</v>
      </c>
      <c r="G1797" s="810">
        <v>2.52E-2</v>
      </c>
      <c r="H1797" s="810">
        <v>0.11322</v>
      </c>
    </row>
    <row r="1798" spans="2:8">
      <c r="B1798" s="810" t="s">
        <v>2858</v>
      </c>
      <c r="C1798" s="810">
        <v>1.4069999999999999E-2</v>
      </c>
      <c r="D1798" s="810">
        <v>0.16214000000000001</v>
      </c>
      <c r="E1798" s="810">
        <v>0.17485999999999999</v>
      </c>
      <c r="F1798" s="810">
        <v>0.13855000000000001</v>
      </c>
      <c r="G1798" s="810">
        <v>2.5430000000000001E-2</v>
      </c>
      <c r="H1798" s="810">
        <v>0.11312</v>
      </c>
    </row>
    <row r="1799" spans="2:8">
      <c r="B1799" s="810" t="s">
        <v>2859</v>
      </c>
      <c r="C1799" s="810">
        <v>1.4239999999999999E-2</v>
      </c>
      <c r="D1799" s="810">
        <v>0.16303000000000001</v>
      </c>
      <c r="E1799" s="810">
        <v>0.17510000000000001</v>
      </c>
      <c r="F1799" s="810">
        <v>0.13916000000000001</v>
      </c>
      <c r="G1799" s="810">
        <v>2.5749999999999999E-2</v>
      </c>
      <c r="H1799" s="810">
        <v>0.11341</v>
      </c>
    </row>
    <row r="1800" spans="2:8">
      <c r="B1800" s="810" t="s">
        <v>2860</v>
      </c>
      <c r="C1800" s="810">
        <v>1.4370000000000001E-2</v>
      </c>
      <c r="D1800" s="810">
        <v>0.16422</v>
      </c>
      <c r="E1800" s="810">
        <v>0.17552000000000001</v>
      </c>
      <c r="F1800" s="810">
        <v>0.13980999999999999</v>
      </c>
      <c r="G1800" s="810">
        <v>2.52E-2</v>
      </c>
      <c r="H1800" s="810">
        <v>0.11461</v>
      </c>
    </row>
    <row r="1801" spans="2:8">
      <c r="B1801" s="810" t="s">
        <v>2861</v>
      </c>
      <c r="C1801" s="810">
        <v>1.439E-2</v>
      </c>
      <c r="D1801" s="810">
        <v>0.15909000000000001</v>
      </c>
      <c r="E1801" s="810">
        <v>0.17946999999999999</v>
      </c>
      <c r="F1801" s="810">
        <v>0.13772000000000001</v>
      </c>
      <c r="G1801" s="810">
        <v>2.5350000000000001E-2</v>
      </c>
      <c r="H1801" s="810">
        <v>0.11237</v>
      </c>
    </row>
    <row r="1802" spans="2:8">
      <c r="B1802" s="810" t="s">
        <v>2862</v>
      </c>
      <c r="C1802" s="810">
        <v>1.448E-2</v>
      </c>
      <c r="D1802" s="810">
        <v>0.15790000000000001</v>
      </c>
      <c r="E1802" s="810">
        <v>0.17785000000000001</v>
      </c>
      <c r="F1802" s="810">
        <v>0.13663</v>
      </c>
      <c r="G1802" s="810">
        <v>2.5499999999999998E-2</v>
      </c>
      <c r="H1802" s="810">
        <v>0.11113000000000001</v>
      </c>
    </row>
    <row r="1803" spans="2:8">
      <c r="B1803" s="810" t="s">
        <v>2863</v>
      </c>
      <c r="C1803" s="810">
        <v>1.452E-2</v>
      </c>
      <c r="D1803" s="810">
        <v>0.14241000000000001</v>
      </c>
      <c r="E1803" s="810">
        <v>0.17879</v>
      </c>
      <c r="F1803" s="810">
        <v>0.13025</v>
      </c>
      <c r="G1803" s="810">
        <v>2.5059999999999999E-2</v>
      </c>
      <c r="H1803" s="810">
        <v>0.10519000000000001</v>
      </c>
    </row>
    <row r="1804" spans="2:8">
      <c r="B1804" s="810" t="s">
        <v>2864</v>
      </c>
      <c r="C1804" s="810">
        <v>1.453E-2</v>
      </c>
      <c r="D1804" s="810">
        <v>0.14324000000000001</v>
      </c>
      <c r="E1804" s="810">
        <v>0.17837</v>
      </c>
      <c r="F1804" s="810">
        <v>0.13055</v>
      </c>
      <c r="G1804" s="810">
        <v>2.4570000000000002E-2</v>
      </c>
      <c r="H1804" s="810">
        <v>0.10598</v>
      </c>
    </row>
    <row r="1805" spans="2:8">
      <c r="B1805" s="810" t="s">
        <v>2865</v>
      </c>
      <c r="C1805" s="810">
        <v>1.453E-2</v>
      </c>
      <c r="D1805" s="810">
        <v>0.14387</v>
      </c>
      <c r="E1805" s="810">
        <v>0.17907000000000001</v>
      </c>
      <c r="F1805" s="810">
        <v>0.13066</v>
      </c>
      <c r="G1805" s="810">
        <v>2.4469999999999999E-2</v>
      </c>
      <c r="H1805" s="810">
        <v>0.10619000000000001</v>
      </c>
    </row>
    <row r="1806" spans="2:8">
      <c r="B1806" s="810" t="s">
        <v>2866</v>
      </c>
      <c r="C1806" s="810">
        <v>1.455E-2</v>
      </c>
      <c r="D1806" s="810">
        <v>0.14227000000000001</v>
      </c>
      <c r="E1806" s="810">
        <v>0.18204999999999999</v>
      </c>
      <c r="F1806" s="810">
        <v>0.13013</v>
      </c>
      <c r="G1806" s="810">
        <v>2.47E-2</v>
      </c>
      <c r="H1806" s="810">
        <v>0.10543</v>
      </c>
    </row>
    <row r="1807" spans="2:8">
      <c r="B1807" s="810" t="s">
        <v>2867</v>
      </c>
      <c r="C1807" s="810">
        <v>1.4659999999999999E-2</v>
      </c>
      <c r="D1807" s="810">
        <v>0.14118</v>
      </c>
      <c r="E1807" s="810">
        <v>0.18190999999999999</v>
      </c>
      <c r="F1807" s="810">
        <v>0.13064000000000001</v>
      </c>
      <c r="G1807" s="810">
        <v>2.4250000000000001E-2</v>
      </c>
      <c r="H1807" s="810">
        <v>0.10639</v>
      </c>
    </row>
    <row r="1808" spans="2:8">
      <c r="B1808" s="810" t="s">
        <v>2868</v>
      </c>
      <c r="C1808" s="810">
        <v>1.4489999999999999E-2</v>
      </c>
      <c r="D1808" s="810">
        <v>0.14632000000000001</v>
      </c>
      <c r="E1808" s="810">
        <v>0.18179000000000001</v>
      </c>
      <c r="F1808" s="810">
        <v>0.1321</v>
      </c>
      <c r="G1808" s="810">
        <v>2.392E-2</v>
      </c>
      <c r="H1808" s="810">
        <v>0.10818</v>
      </c>
    </row>
    <row r="1809" spans="2:8">
      <c r="B1809" s="810" t="s">
        <v>2869</v>
      </c>
      <c r="C1809" s="810">
        <v>1.4500000000000001E-2</v>
      </c>
      <c r="D1809" s="810">
        <v>0.14599000000000001</v>
      </c>
      <c r="E1809" s="810">
        <v>0.18201999999999999</v>
      </c>
      <c r="F1809" s="810">
        <v>0.13163</v>
      </c>
      <c r="G1809" s="810">
        <v>2.4E-2</v>
      </c>
      <c r="H1809" s="810">
        <v>0.10763</v>
      </c>
    </row>
    <row r="1810" spans="2:8">
      <c r="B1810" s="810" t="s">
        <v>2870</v>
      </c>
      <c r="C1810" s="810">
        <v>1.4409999999999999E-2</v>
      </c>
      <c r="D1810" s="810">
        <v>0.13855000000000001</v>
      </c>
      <c r="E1810" s="810">
        <v>0.18232000000000001</v>
      </c>
      <c r="F1810" s="810">
        <v>0.12756999999999999</v>
      </c>
      <c r="G1810" s="810">
        <v>2.4049999999999998E-2</v>
      </c>
      <c r="H1810" s="810">
        <v>0.10352</v>
      </c>
    </row>
    <row r="1811" spans="2:8">
      <c r="B1811" s="810" t="s">
        <v>2871</v>
      </c>
      <c r="C1811" s="810">
        <v>1.444E-2</v>
      </c>
      <c r="D1811" s="810">
        <v>0.1381</v>
      </c>
      <c r="E1811" s="810">
        <v>0.18171999999999999</v>
      </c>
      <c r="F1811" s="810">
        <v>0.12778999999999999</v>
      </c>
      <c r="G1811" s="810">
        <v>2.3900000000000001E-2</v>
      </c>
      <c r="H1811" s="810">
        <v>0.10389</v>
      </c>
    </row>
    <row r="1812" spans="2:8">
      <c r="B1812" s="810" t="s">
        <v>2872</v>
      </c>
      <c r="C1812" s="810">
        <v>1.4420000000000001E-2</v>
      </c>
      <c r="D1812" s="810">
        <v>0.13694000000000001</v>
      </c>
      <c r="E1812" s="810">
        <v>0.18167</v>
      </c>
      <c r="F1812" s="810">
        <v>0.12695000000000001</v>
      </c>
      <c r="G1812" s="810">
        <v>2.3800000000000002E-2</v>
      </c>
      <c r="H1812" s="810">
        <v>0.10315000000000001</v>
      </c>
    </row>
    <row r="1813" spans="2:8">
      <c r="B1813" s="810" t="s">
        <v>2873</v>
      </c>
      <c r="C1813" s="810">
        <v>1.4489999999999999E-2</v>
      </c>
      <c r="D1813" s="810">
        <v>0.13694000000000001</v>
      </c>
      <c r="E1813" s="810">
        <v>0.18162</v>
      </c>
      <c r="F1813" s="810">
        <v>0.12725</v>
      </c>
      <c r="G1813" s="810">
        <v>2.419E-2</v>
      </c>
      <c r="H1813" s="810">
        <v>0.10306</v>
      </c>
    </row>
    <row r="1814" spans="2:8">
      <c r="B1814" s="810" t="s">
        <v>2874</v>
      </c>
      <c r="C1814" s="810">
        <v>1.468E-2</v>
      </c>
      <c r="D1814" s="810">
        <v>0.13566</v>
      </c>
      <c r="E1814" s="810">
        <v>0.18201000000000001</v>
      </c>
      <c r="F1814" s="810">
        <v>0.12759999999999999</v>
      </c>
      <c r="G1814" s="810">
        <v>2.4170000000000001E-2</v>
      </c>
      <c r="H1814" s="810">
        <v>0.10342999999999999</v>
      </c>
    </row>
    <row r="1815" spans="2:8">
      <c r="B1815" s="810" t="s">
        <v>2875</v>
      </c>
      <c r="C1815" s="810">
        <v>1.485E-2</v>
      </c>
      <c r="D1815" s="810">
        <v>0.13932</v>
      </c>
      <c r="E1815" s="810">
        <v>0.18095</v>
      </c>
      <c r="F1815" s="810">
        <v>0.12984000000000001</v>
      </c>
      <c r="G1815" s="810">
        <v>2.3699999999999999E-2</v>
      </c>
      <c r="H1815" s="810">
        <v>0.10614</v>
      </c>
    </row>
    <row r="1816" spans="2:8">
      <c r="B1816" s="810" t="s">
        <v>2876</v>
      </c>
      <c r="C1816" s="810">
        <v>1.498E-2</v>
      </c>
      <c r="D1816" s="810">
        <v>0.13847000000000001</v>
      </c>
      <c r="E1816" s="810">
        <v>0.18078</v>
      </c>
      <c r="F1816" s="810">
        <v>0.13008</v>
      </c>
      <c r="G1816" s="810">
        <v>2.4049999999999998E-2</v>
      </c>
      <c r="H1816" s="810">
        <v>0.10603</v>
      </c>
    </row>
    <row r="1817" spans="2:8">
      <c r="B1817" s="810" t="s">
        <v>2877</v>
      </c>
      <c r="C1817" s="810">
        <v>1.506E-2</v>
      </c>
      <c r="D1817" s="810">
        <v>0.1389</v>
      </c>
      <c r="E1817" s="810">
        <v>0.18078</v>
      </c>
      <c r="F1817" s="810">
        <v>0.13028999999999999</v>
      </c>
      <c r="G1817" s="810">
        <v>2.385E-2</v>
      </c>
      <c r="H1817" s="810">
        <v>0.10644000000000001</v>
      </c>
    </row>
    <row r="1818" spans="2:8">
      <c r="B1818" s="810" t="s">
        <v>2878</v>
      </c>
      <c r="C1818" s="810">
        <v>1.503E-2</v>
      </c>
      <c r="D1818" s="810">
        <v>0.13894999999999999</v>
      </c>
      <c r="E1818" s="810">
        <v>0.18076999999999999</v>
      </c>
      <c r="F1818" s="810">
        <v>0.13045000000000001</v>
      </c>
      <c r="G1818" s="810">
        <v>2.3099999999999999E-2</v>
      </c>
      <c r="H1818" s="810">
        <v>0.10735</v>
      </c>
    </row>
    <row r="1819" spans="2:8">
      <c r="B1819" s="810" t="s">
        <v>2879</v>
      </c>
      <c r="C1819" s="810">
        <v>1.5129999999999999E-2</v>
      </c>
      <c r="D1819" s="810">
        <v>0.13999</v>
      </c>
      <c r="E1819" s="810">
        <v>0.18156</v>
      </c>
      <c r="F1819" s="810">
        <v>0.13067999999999999</v>
      </c>
      <c r="G1819" s="810">
        <v>2.2720000000000001E-2</v>
      </c>
      <c r="H1819" s="810">
        <v>0.10796</v>
      </c>
    </row>
    <row r="1820" spans="2:8">
      <c r="B1820" s="810" t="s">
        <v>2880</v>
      </c>
      <c r="C1820" s="810">
        <v>1.506E-2</v>
      </c>
      <c r="D1820" s="810">
        <v>0.13653000000000001</v>
      </c>
      <c r="E1820" s="810">
        <v>0.18104999999999999</v>
      </c>
      <c r="F1820" s="810">
        <v>0.12925</v>
      </c>
      <c r="G1820" s="810">
        <v>2.2620000000000001E-2</v>
      </c>
      <c r="H1820" s="810">
        <v>0.10663</v>
      </c>
    </row>
    <row r="1821" spans="2:8">
      <c r="B1821" s="810" t="s">
        <v>2881</v>
      </c>
      <c r="C1821" s="810">
        <v>1.498E-2</v>
      </c>
      <c r="D1821" s="810">
        <v>0.13653999999999999</v>
      </c>
      <c r="E1821" s="810">
        <v>0.18079000000000001</v>
      </c>
      <c r="F1821" s="810">
        <v>0.12895000000000001</v>
      </c>
      <c r="G1821" s="810">
        <v>2.2800000000000001E-2</v>
      </c>
      <c r="H1821" s="810">
        <v>0.10614999999999999</v>
      </c>
    </row>
    <row r="1822" spans="2:8">
      <c r="B1822" s="810" t="s">
        <v>2882</v>
      </c>
      <c r="C1822" s="810">
        <v>1.495E-2</v>
      </c>
      <c r="D1822" s="810">
        <v>0.13702</v>
      </c>
      <c r="E1822" s="810">
        <v>0.18068000000000001</v>
      </c>
      <c r="F1822" s="810">
        <v>0.12881000000000001</v>
      </c>
      <c r="G1822" s="810">
        <v>2.2749999999999999E-2</v>
      </c>
      <c r="H1822" s="810">
        <v>0.10606</v>
      </c>
    </row>
    <row r="1823" spans="2:8">
      <c r="B1823" s="810" t="s">
        <v>2883</v>
      </c>
      <c r="C1823" s="810">
        <v>1.4930000000000001E-2</v>
      </c>
      <c r="D1823" s="810">
        <v>0.13677</v>
      </c>
      <c r="E1823" s="810">
        <v>0.18074000000000001</v>
      </c>
      <c r="F1823" s="810">
        <v>0.12866</v>
      </c>
      <c r="G1823" s="810">
        <v>2.2929999999999999E-2</v>
      </c>
      <c r="H1823" s="810">
        <v>0.10573</v>
      </c>
    </row>
    <row r="1824" spans="2:8">
      <c r="B1824" s="810" t="s">
        <v>2884</v>
      </c>
      <c r="C1824" s="810">
        <v>1.49E-2</v>
      </c>
      <c r="D1824" s="810">
        <v>0.13747000000000001</v>
      </c>
      <c r="E1824" s="810">
        <v>0.18074000000000001</v>
      </c>
      <c r="F1824" s="810">
        <v>0.12903999999999999</v>
      </c>
      <c r="G1824" s="810">
        <v>2.2669999999999999E-2</v>
      </c>
      <c r="H1824" s="810">
        <v>0.10637000000000001</v>
      </c>
    </row>
    <row r="1825" spans="2:8">
      <c r="B1825" s="810" t="s">
        <v>2885</v>
      </c>
      <c r="C1825" s="810">
        <v>1.515E-2</v>
      </c>
      <c r="D1825" s="810">
        <v>0.1389</v>
      </c>
      <c r="E1825" s="810">
        <v>0.18128</v>
      </c>
      <c r="F1825" s="810">
        <v>0.12992000000000001</v>
      </c>
      <c r="G1825" s="810">
        <v>2.2499999999999999E-2</v>
      </c>
      <c r="H1825" s="810">
        <v>0.10742</v>
      </c>
    </row>
    <row r="1826" spans="2:8">
      <c r="B1826" s="810" t="s">
        <v>2886</v>
      </c>
      <c r="C1826" s="810">
        <v>1.521E-2</v>
      </c>
      <c r="D1826" s="810">
        <v>0.13968</v>
      </c>
      <c r="E1826" s="810">
        <v>0.18137</v>
      </c>
      <c r="F1826" s="810">
        <v>0.13025999999999999</v>
      </c>
      <c r="G1826" s="810">
        <v>2.2429999999999999E-2</v>
      </c>
      <c r="H1826" s="810">
        <v>0.10783</v>
      </c>
    </row>
    <row r="1827" spans="2:8">
      <c r="B1827" s="810" t="s">
        <v>2887</v>
      </c>
      <c r="C1827" s="810">
        <v>1.532E-2</v>
      </c>
      <c r="D1827" s="810">
        <v>0.13846</v>
      </c>
      <c r="E1827" s="810">
        <v>0.18162</v>
      </c>
      <c r="F1827" s="810">
        <v>0.12867000000000001</v>
      </c>
      <c r="G1827" s="810">
        <v>2.2370000000000001E-2</v>
      </c>
      <c r="H1827" s="810">
        <v>0.10630000000000001</v>
      </c>
    </row>
    <row r="1828" spans="2:8">
      <c r="B1828" s="810" t="s">
        <v>2888</v>
      </c>
      <c r="C1828" s="810">
        <v>1.529E-2</v>
      </c>
      <c r="D1828" s="810">
        <v>0.11434999999999999</v>
      </c>
      <c r="E1828" s="810">
        <v>0.18171000000000001</v>
      </c>
      <c r="F1828" s="810">
        <v>0.11669</v>
      </c>
      <c r="G1828" s="810">
        <v>2.247E-2</v>
      </c>
      <c r="H1828" s="810">
        <v>9.4219999999999998E-2</v>
      </c>
    </row>
    <row r="1829" spans="2:8">
      <c r="B1829" s="810" t="s">
        <v>2889</v>
      </c>
      <c r="C1829" s="810">
        <v>1.532E-2</v>
      </c>
      <c r="D1829" s="810">
        <v>0.11439000000000001</v>
      </c>
      <c r="E1829" s="810">
        <v>0.18143000000000001</v>
      </c>
      <c r="F1829" s="810">
        <v>0.11688</v>
      </c>
      <c r="G1829" s="810">
        <v>2.2519999999999998E-2</v>
      </c>
      <c r="H1829" s="810">
        <v>9.4359999999999999E-2</v>
      </c>
    </row>
    <row r="1830" spans="2:8">
      <c r="B1830" s="810" t="s">
        <v>2890</v>
      </c>
      <c r="C1830" s="810">
        <v>1.5429999999999999E-2</v>
      </c>
      <c r="D1830" s="810">
        <v>0.11360000000000001</v>
      </c>
      <c r="E1830" s="810">
        <v>0.18124999999999999</v>
      </c>
      <c r="F1830" s="810">
        <v>0.11669</v>
      </c>
      <c r="G1830" s="810">
        <v>2.2349999999999998E-2</v>
      </c>
      <c r="H1830" s="810">
        <v>9.4339999999999993E-2</v>
      </c>
    </row>
    <row r="1831" spans="2:8">
      <c r="B1831" s="810" t="s">
        <v>2891</v>
      </c>
      <c r="C1831" s="810">
        <v>1.5429999999999999E-2</v>
      </c>
      <c r="D1831" s="810">
        <v>0.11383</v>
      </c>
      <c r="E1831" s="810">
        <v>0.18099000000000001</v>
      </c>
      <c r="F1831" s="810">
        <v>0.11663</v>
      </c>
      <c r="G1831" s="810">
        <v>2.2669999999999999E-2</v>
      </c>
      <c r="H1831" s="810">
        <v>9.3960000000000002E-2</v>
      </c>
    </row>
    <row r="1832" spans="2:8">
      <c r="B1832" s="810" t="s">
        <v>2892</v>
      </c>
      <c r="C1832" s="810">
        <v>1.562E-2</v>
      </c>
      <c r="D1832" s="810">
        <v>0.11322</v>
      </c>
      <c r="E1832" s="810">
        <v>0.18093999999999999</v>
      </c>
      <c r="F1832" s="810">
        <v>0.11691</v>
      </c>
      <c r="G1832" s="810">
        <v>2.2800000000000001E-2</v>
      </c>
      <c r="H1832" s="810">
        <v>9.4109999999999999E-2</v>
      </c>
    </row>
    <row r="1833" spans="2:8">
      <c r="B1833" s="810" t="s">
        <v>2893</v>
      </c>
      <c r="C1833" s="810">
        <v>1.5570000000000001E-2</v>
      </c>
      <c r="D1833" s="810">
        <v>0.1132</v>
      </c>
      <c r="E1833" s="810">
        <v>0.18093000000000001</v>
      </c>
      <c r="F1833" s="810">
        <v>0.11668000000000001</v>
      </c>
      <c r="G1833" s="810">
        <v>2.3050000000000001E-2</v>
      </c>
      <c r="H1833" s="810">
        <v>9.3630000000000005E-2</v>
      </c>
    </row>
    <row r="1834" spans="2:8">
      <c r="B1834" s="810" t="s">
        <v>2894</v>
      </c>
      <c r="C1834" s="810">
        <v>1.5480000000000001E-2</v>
      </c>
      <c r="D1834" s="810">
        <v>0.11327</v>
      </c>
      <c r="E1834" s="810">
        <v>0.18099000000000001</v>
      </c>
      <c r="F1834" s="810">
        <v>0.11622</v>
      </c>
      <c r="G1834" s="810">
        <v>2.3029999999999998E-2</v>
      </c>
      <c r="H1834" s="810">
        <v>9.3189999999999995E-2</v>
      </c>
    </row>
    <row r="1835" spans="2:8">
      <c r="B1835" s="810" t="s">
        <v>2895</v>
      </c>
      <c r="C1835" s="810">
        <v>1.5299999999999999E-2</v>
      </c>
      <c r="D1835" s="810">
        <v>0.11113000000000001</v>
      </c>
      <c r="E1835" s="810">
        <v>0.18076999999999999</v>
      </c>
      <c r="F1835" s="810">
        <v>0.11465</v>
      </c>
      <c r="G1835" s="810">
        <v>2.2769999999999999E-2</v>
      </c>
      <c r="H1835" s="810">
        <v>9.1880000000000003E-2</v>
      </c>
    </row>
    <row r="1836" spans="2:8">
      <c r="B1836" s="810" t="s">
        <v>2896</v>
      </c>
      <c r="C1836" s="810">
        <v>1.5259999999999999E-2</v>
      </c>
      <c r="D1836" s="810">
        <v>0.11097</v>
      </c>
      <c r="E1836" s="810">
        <v>0.18059</v>
      </c>
      <c r="F1836" s="810">
        <v>0.11441999999999999</v>
      </c>
      <c r="G1836" s="810">
        <v>2.2669999999999999E-2</v>
      </c>
      <c r="H1836" s="810">
        <v>9.1749999999999998E-2</v>
      </c>
    </row>
    <row r="1837" spans="2:8">
      <c r="B1837" s="810" t="s">
        <v>2897</v>
      </c>
      <c r="C1837" s="810">
        <v>1.52E-2</v>
      </c>
      <c r="D1837" s="810">
        <v>0.11082</v>
      </c>
      <c r="E1837" s="810">
        <v>0.18015</v>
      </c>
      <c r="F1837" s="810">
        <v>0.11409999999999999</v>
      </c>
      <c r="G1837" s="810">
        <v>2.2499999999999999E-2</v>
      </c>
      <c r="H1837" s="810">
        <v>9.1600000000000001E-2</v>
      </c>
    </row>
    <row r="1838" spans="2:8">
      <c r="B1838" s="810" t="s">
        <v>2898</v>
      </c>
      <c r="C1838" s="810">
        <v>1.525E-2</v>
      </c>
      <c r="D1838" s="810">
        <v>0.11099000000000001</v>
      </c>
      <c r="E1838" s="810">
        <v>0.18017</v>
      </c>
      <c r="F1838" s="810">
        <v>0.11421000000000001</v>
      </c>
      <c r="G1838" s="810">
        <v>2.2550000000000001E-2</v>
      </c>
      <c r="H1838" s="810">
        <v>9.1660000000000005E-2</v>
      </c>
    </row>
    <row r="1839" spans="2:8">
      <c r="B1839" s="810" t="s">
        <v>2899</v>
      </c>
      <c r="C1839" s="810">
        <v>1.521E-2</v>
      </c>
      <c r="D1839" s="810">
        <v>0.11103</v>
      </c>
      <c r="E1839" s="810">
        <v>0.18015</v>
      </c>
      <c r="F1839" s="810">
        <v>0.11379</v>
      </c>
      <c r="G1839" s="810">
        <v>2.2499999999999999E-2</v>
      </c>
      <c r="H1839" s="810">
        <v>9.1289999999999996E-2</v>
      </c>
    </row>
    <row r="1840" spans="2:8">
      <c r="B1840" s="810" t="s">
        <v>2900</v>
      </c>
      <c r="C1840" s="810">
        <v>1.5140000000000001E-2</v>
      </c>
      <c r="D1840" s="810">
        <v>0.11106000000000001</v>
      </c>
      <c r="E1840" s="810">
        <v>0.18018000000000001</v>
      </c>
      <c r="F1840" s="810">
        <v>0.11351</v>
      </c>
      <c r="G1840" s="810">
        <v>2.2519999999999998E-2</v>
      </c>
      <c r="H1840" s="810">
        <v>9.0990000000000001E-2</v>
      </c>
    </row>
    <row r="1841" spans="2:8">
      <c r="B1841" s="810" t="s">
        <v>2901</v>
      </c>
      <c r="C1841" s="810">
        <v>1.515E-2</v>
      </c>
      <c r="D1841" s="810">
        <v>0.11106000000000001</v>
      </c>
      <c r="E1841" s="810">
        <v>0.18023</v>
      </c>
      <c r="F1841" s="810">
        <v>0.11354</v>
      </c>
      <c r="G1841" s="810">
        <v>2.2919999999999999E-2</v>
      </c>
      <c r="H1841" s="810">
        <v>9.0620000000000006E-2</v>
      </c>
    </row>
    <row r="1842" spans="2:8">
      <c r="B1842" s="810" t="s">
        <v>2902</v>
      </c>
      <c r="C1842" s="810">
        <v>1.521E-2</v>
      </c>
      <c r="D1842" s="810">
        <v>0.11094999999999999</v>
      </c>
      <c r="E1842" s="810">
        <v>0.18023</v>
      </c>
      <c r="F1842" s="810">
        <v>0.11376</v>
      </c>
      <c r="G1842" s="810">
        <v>2.2919999999999999E-2</v>
      </c>
      <c r="H1842" s="810">
        <v>9.0840000000000004E-2</v>
      </c>
    </row>
    <row r="1843" spans="2:8">
      <c r="B1843" s="810" t="s">
        <v>2903</v>
      </c>
      <c r="C1843" s="810">
        <v>1.523E-2</v>
      </c>
      <c r="D1843" s="810">
        <v>0.11065</v>
      </c>
      <c r="E1843" s="810">
        <v>0.18021000000000001</v>
      </c>
      <c r="F1843" s="810">
        <v>0.11373999999999999</v>
      </c>
      <c r="G1843" s="810">
        <v>2.307E-2</v>
      </c>
      <c r="H1843" s="810">
        <v>9.0670000000000001E-2</v>
      </c>
    </row>
    <row r="1844" spans="2:8">
      <c r="B1844" s="810" t="s">
        <v>2904</v>
      </c>
      <c r="C1844" s="810">
        <v>1.529E-2</v>
      </c>
      <c r="D1844" s="810">
        <v>0.11105</v>
      </c>
      <c r="E1844" s="810">
        <v>0.46609</v>
      </c>
      <c r="F1844" s="810">
        <v>0.11393</v>
      </c>
      <c r="G1844" s="810">
        <v>2.307E-2</v>
      </c>
      <c r="H1844" s="810">
        <v>9.0859999999999996E-2</v>
      </c>
    </row>
    <row r="1845" spans="2:8">
      <c r="B1845" s="810" t="s">
        <v>2905</v>
      </c>
      <c r="C1845" s="810">
        <v>1.5259999999999999E-2</v>
      </c>
      <c r="D1845" s="810">
        <v>0.11123</v>
      </c>
      <c r="E1845" s="810">
        <v>0.46611999999999998</v>
      </c>
      <c r="F1845" s="810">
        <v>0.11384</v>
      </c>
      <c r="G1845" s="810">
        <v>2.317E-2</v>
      </c>
      <c r="H1845" s="810">
        <v>9.0670000000000001E-2</v>
      </c>
    </row>
    <row r="1846" spans="2:8">
      <c r="B1846" s="810" t="s">
        <v>2906</v>
      </c>
      <c r="C1846" s="810">
        <v>1.523E-2</v>
      </c>
      <c r="D1846" s="810">
        <v>0.11113000000000001</v>
      </c>
      <c r="E1846" s="810">
        <v>0.46611999999999998</v>
      </c>
      <c r="F1846" s="810">
        <v>0.11361</v>
      </c>
      <c r="G1846" s="810">
        <v>2.317E-2</v>
      </c>
      <c r="H1846" s="810">
        <v>9.0440000000000006E-2</v>
      </c>
    </row>
    <row r="1847" spans="2:8">
      <c r="B1847" s="810" t="s">
        <v>2907</v>
      </c>
      <c r="C1847" s="810">
        <v>1.532E-2</v>
      </c>
      <c r="D1847" s="810">
        <v>0.11106000000000001</v>
      </c>
      <c r="E1847" s="810">
        <v>0.18073</v>
      </c>
      <c r="F1847" s="810">
        <v>0.11375</v>
      </c>
      <c r="G1847" s="810">
        <v>2.332E-2</v>
      </c>
      <c r="H1847" s="810">
        <v>9.0429999999999996E-2</v>
      </c>
    </row>
    <row r="1848" spans="2:8">
      <c r="B1848" s="810" t="s">
        <v>2908</v>
      </c>
      <c r="C1848" s="810">
        <v>1.542E-2</v>
      </c>
      <c r="D1848" s="810">
        <v>0.11065</v>
      </c>
      <c r="E1848" s="810">
        <v>0.18076</v>
      </c>
      <c r="F1848" s="810">
        <v>0.11339</v>
      </c>
      <c r="G1848" s="810">
        <v>2.3029999999999998E-2</v>
      </c>
      <c r="H1848" s="810">
        <v>9.0359999999999996E-2</v>
      </c>
    </row>
    <row r="1849" spans="2:8">
      <c r="B1849" s="810" t="s">
        <v>2909</v>
      </c>
      <c r="C1849" s="810">
        <v>1.55E-2</v>
      </c>
      <c r="D1849" s="810">
        <v>0.11151</v>
      </c>
      <c r="E1849" s="810">
        <v>0.18217</v>
      </c>
      <c r="F1849" s="810">
        <v>0.1137</v>
      </c>
      <c r="G1849" s="810">
        <v>2.2950000000000002E-2</v>
      </c>
      <c r="H1849" s="810">
        <v>9.0749999999999997E-2</v>
      </c>
    </row>
    <row r="1850" spans="2:8">
      <c r="B1850" s="810" t="s">
        <v>2910</v>
      </c>
      <c r="C1850" s="810">
        <v>1.523E-2</v>
      </c>
      <c r="D1850" s="810">
        <v>0.11083999999999999</v>
      </c>
      <c r="E1850" s="810">
        <v>0.18043999999999999</v>
      </c>
      <c r="F1850" s="810">
        <v>0.11286</v>
      </c>
      <c r="G1850" s="810">
        <v>2.315E-2</v>
      </c>
      <c r="H1850" s="810">
        <v>8.9709999999999998E-2</v>
      </c>
    </row>
    <row r="1851" spans="2:8">
      <c r="B1851" s="810" t="s">
        <v>2911</v>
      </c>
      <c r="C1851" s="810">
        <v>1.507E-2</v>
      </c>
      <c r="D1851" s="810">
        <v>0.11083</v>
      </c>
      <c r="E1851" s="810">
        <v>0.1804</v>
      </c>
      <c r="F1851" s="810">
        <v>0.11266</v>
      </c>
      <c r="G1851" s="810">
        <v>2.332E-2</v>
      </c>
      <c r="H1851" s="810">
        <v>8.9340000000000003E-2</v>
      </c>
    </row>
    <row r="1852" spans="2:8">
      <c r="B1852" s="810" t="s">
        <v>2912</v>
      </c>
      <c r="C1852" s="810">
        <v>1.49E-2</v>
      </c>
      <c r="D1852" s="810">
        <v>0.11112</v>
      </c>
      <c r="E1852" s="810">
        <v>0.18034</v>
      </c>
      <c r="F1852" s="810">
        <v>0.11226</v>
      </c>
      <c r="G1852" s="810">
        <v>2.307E-2</v>
      </c>
      <c r="H1852" s="810">
        <v>8.9190000000000005E-2</v>
      </c>
    </row>
    <row r="1853" spans="2:8">
      <c r="B1853" s="810" t="s">
        <v>2913</v>
      </c>
      <c r="C1853" s="810">
        <v>1.4880000000000001E-2</v>
      </c>
      <c r="D1853" s="810">
        <v>0.11126</v>
      </c>
      <c r="E1853" s="810">
        <v>0.18071999999999999</v>
      </c>
      <c r="F1853" s="810">
        <v>0.11210000000000001</v>
      </c>
      <c r="G1853" s="810">
        <v>2.2919999999999999E-2</v>
      </c>
      <c r="H1853" s="810">
        <v>8.9179999999999995E-2</v>
      </c>
    </row>
    <row r="1854" spans="2:8">
      <c r="B1854" s="810" t="s">
        <v>2914</v>
      </c>
      <c r="C1854" s="810">
        <v>1.489E-2</v>
      </c>
      <c r="D1854" s="810">
        <v>0.11032</v>
      </c>
      <c r="E1854" s="810">
        <v>0.18045</v>
      </c>
      <c r="F1854" s="810">
        <v>0.11187</v>
      </c>
      <c r="G1854" s="810">
        <v>2.2530000000000001E-2</v>
      </c>
      <c r="H1854" s="810">
        <v>8.9340000000000003E-2</v>
      </c>
    </row>
    <row r="1855" spans="2:8">
      <c r="B1855" s="810" t="s">
        <v>2915</v>
      </c>
      <c r="C1855" s="810">
        <v>1.4959999999999999E-2</v>
      </c>
      <c r="D1855" s="810">
        <v>0.1103</v>
      </c>
      <c r="E1855" s="810">
        <v>0.18082000000000001</v>
      </c>
      <c r="F1855" s="810">
        <v>0.11183999999999999</v>
      </c>
      <c r="G1855" s="810">
        <v>2.2519999999999998E-2</v>
      </c>
      <c r="H1855" s="810">
        <v>8.9319999999999997E-2</v>
      </c>
    </row>
    <row r="1856" spans="2:8">
      <c r="B1856" s="810" t="s">
        <v>2916</v>
      </c>
      <c r="C1856" s="810">
        <v>1.47E-2</v>
      </c>
      <c r="D1856" s="810">
        <v>0.11049</v>
      </c>
      <c r="E1856" s="810">
        <v>0.18076999999999999</v>
      </c>
      <c r="F1856" s="810">
        <v>0.11123</v>
      </c>
      <c r="G1856" s="810">
        <v>2.247E-2</v>
      </c>
      <c r="H1856" s="810">
        <v>8.8760000000000006E-2</v>
      </c>
    </row>
    <row r="1857" spans="2:8">
      <c r="B1857" s="810" t="s">
        <v>2917</v>
      </c>
      <c r="C1857" s="810">
        <v>1.486E-2</v>
      </c>
      <c r="D1857" s="810">
        <v>0.11072</v>
      </c>
      <c r="E1857" s="810">
        <v>0.18078</v>
      </c>
      <c r="F1857" s="810">
        <v>0.11144</v>
      </c>
      <c r="G1857" s="810">
        <v>2.2599999999999999E-2</v>
      </c>
      <c r="H1857" s="810">
        <v>8.8840000000000002E-2</v>
      </c>
    </row>
    <row r="1858" spans="2:8">
      <c r="B1858" s="810" t="s">
        <v>2918</v>
      </c>
      <c r="C1858" s="810">
        <v>1.511E-2</v>
      </c>
      <c r="D1858" s="810">
        <v>0.1113</v>
      </c>
      <c r="E1858" s="810">
        <v>0.18067</v>
      </c>
      <c r="F1858" s="810">
        <v>0.11201999999999999</v>
      </c>
      <c r="G1858" s="810">
        <v>2.2270000000000002E-2</v>
      </c>
      <c r="H1858" s="810">
        <v>8.9749999999999996E-2</v>
      </c>
    </row>
    <row r="1859" spans="2:8">
      <c r="B1859" s="810" t="s">
        <v>2919</v>
      </c>
      <c r="C1859" s="810">
        <v>1.5100000000000001E-2</v>
      </c>
      <c r="D1859" s="810">
        <v>0.11192000000000001</v>
      </c>
      <c r="E1859" s="810">
        <v>0.17982000000000001</v>
      </c>
      <c r="F1859" s="810">
        <v>0.1125</v>
      </c>
      <c r="G1859" s="810">
        <v>2.2249999999999999E-2</v>
      </c>
      <c r="H1859" s="810">
        <v>9.0249999999999997E-2</v>
      </c>
    </row>
    <row r="1860" spans="2:8">
      <c r="B1860" s="810" t="s">
        <v>2920</v>
      </c>
      <c r="C1860" s="810">
        <v>1.491E-2</v>
      </c>
      <c r="D1860" s="810">
        <v>0.11284</v>
      </c>
      <c r="E1860" s="810">
        <v>0.17967</v>
      </c>
      <c r="F1860" s="810">
        <v>0.11203</v>
      </c>
      <c r="G1860" s="810">
        <v>2.2169999999999999E-2</v>
      </c>
      <c r="H1860" s="810">
        <v>8.9859999999999995E-2</v>
      </c>
    </row>
    <row r="1861" spans="2:8">
      <c r="B1861" s="810" t="s">
        <v>2921</v>
      </c>
      <c r="C1861" s="810">
        <v>1.498E-2</v>
      </c>
      <c r="D1861" s="810">
        <v>0.11323</v>
      </c>
      <c r="E1861" s="810">
        <v>0.18024999999999999</v>
      </c>
      <c r="F1861" s="810">
        <v>0.11236</v>
      </c>
      <c r="G1861" s="810">
        <v>2.24E-2</v>
      </c>
      <c r="H1861" s="810">
        <v>8.9959999999999998E-2</v>
      </c>
    </row>
    <row r="1862" spans="2:8">
      <c r="B1862" s="810" t="s">
        <v>2922</v>
      </c>
      <c r="C1862" s="810">
        <v>1.5140000000000001E-2</v>
      </c>
      <c r="D1862" s="810">
        <v>0.11348999999999999</v>
      </c>
      <c r="E1862" s="810">
        <v>0.17965999999999999</v>
      </c>
      <c r="F1862" s="810">
        <v>0.11219</v>
      </c>
      <c r="G1862" s="810">
        <v>2.2100000000000002E-2</v>
      </c>
      <c r="H1862" s="810">
        <v>9.0090000000000003E-2</v>
      </c>
    </row>
    <row r="1863" spans="2:8">
      <c r="B1863" s="810" t="s">
        <v>2923</v>
      </c>
      <c r="C1863" s="810">
        <v>1.504E-2</v>
      </c>
      <c r="D1863" s="810">
        <v>0.11398999999999999</v>
      </c>
      <c r="E1863" s="810">
        <v>0.17951</v>
      </c>
      <c r="F1863" s="810">
        <v>0.11187999999999999</v>
      </c>
      <c r="G1863" s="810">
        <v>2.2200000000000001E-2</v>
      </c>
      <c r="H1863" s="810">
        <v>8.9679999999999996E-2</v>
      </c>
    </row>
    <row r="1864" spans="2:8">
      <c r="B1864" s="810" t="s">
        <v>2924</v>
      </c>
      <c r="C1864" s="810">
        <v>1.506E-2</v>
      </c>
      <c r="D1864" s="810">
        <v>0.11336</v>
      </c>
      <c r="E1864" s="810">
        <v>0.18604000000000001</v>
      </c>
      <c r="F1864" s="810">
        <v>0.11142000000000001</v>
      </c>
      <c r="G1864" s="810">
        <v>2.2200000000000001E-2</v>
      </c>
      <c r="H1864" s="810">
        <v>8.9219999999999994E-2</v>
      </c>
    </row>
    <row r="1865" spans="2:8">
      <c r="B1865" s="810" t="s">
        <v>2925</v>
      </c>
      <c r="C1865" s="810">
        <v>1.508E-2</v>
      </c>
      <c r="D1865" s="810">
        <v>0.11090999999999999</v>
      </c>
      <c r="E1865" s="810">
        <v>0.18554000000000001</v>
      </c>
      <c r="F1865" s="810">
        <v>0.1109</v>
      </c>
      <c r="G1865" s="810">
        <v>2.2349999999999998E-2</v>
      </c>
      <c r="H1865" s="810">
        <v>8.8550000000000004E-2</v>
      </c>
    </row>
    <row r="1866" spans="2:8">
      <c r="B1866" s="810" t="s">
        <v>2926</v>
      </c>
      <c r="C1866" s="810">
        <v>1.515E-2</v>
      </c>
      <c r="D1866" s="810">
        <v>0.11141</v>
      </c>
      <c r="E1866" s="810">
        <v>0.18573000000000001</v>
      </c>
      <c r="F1866" s="810">
        <v>0.11122</v>
      </c>
      <c r="G1866" s="810">
        <v>2.257E-2</v>
      </c>
      <c r="H1866" s="810">
        <v>8.8650000000000007E-2</v>
      </c>
    </row>
    <row r="1867" spans="2:8">
      <c r="B1867" s="810" t="s">
        <v>2927</v>
      </c>
      <c r="C1867" s="810">
        <v>1.516E-2</v>
      </c>
      <c r="D1867" s="810">
        <v>0.11101999999999999</v>
      </c>
      <c r="E1867" s="810">
        <v>0.18590000000000001</v>
      </c>
      <c r="F1867" s="810">
        <v>0.11101</v>
      </c>
      <c r="G1867" s="810">
        <v>2.2599999999999999E-2</v>
      </c>
      <c r="H1867" s="810">
        <v>8.8410000000000002E-2</v>
      </c>
    </row>
    <row r="1868" spans="2:8">
      <c r="B1868" s="810" t="s">
        <v>2928</v>
      </c>
      <c r="C1868" s="810">
        <v>1.5169999999999999E-2</v>
      </c>
      <c r="D1868" s="810">
        <v>0.10972</v>
      </c>
      <c r="E1868" s="810">
        <v>0.18565999999999999</v>
      </c>
      <c r="F1868" s="810">
        <v>0.11076999999999999</v>
      </c>
      <c r="G1868" s="810">
        <v>2.2800000000000001E-2</v>
      </c>
      <c r="H1868" s="810">
        <v>8.7970000000000007E-2</v>
      </c>
    </row>
    <row r="1869" spans="2:8">
      <c r="B1869" s="810" t="s">
        <v>2929</v>
      </c>
      <c r="C1869" s="810">
        <v>1.5219999999999999E-2</v>
      </c>
      <c r="D1869" s="810">
        <v>0.10956</v>
      </c>
      <c r="E1869" s="810">
        <v>0.18429000000000001</v>
      </c>
      <c r="F1869" s="810">
        <v>0.11103</v>
      </c>
      <c r="G1869" s="810">
        <v>2.247E-2</v>
      </c>
      <c r="H1869" s="810">
        <v>8.856E-2</v>
      </c>
    </row>
    <row r="1870" spans="2:8">
      <c r="B1870" s="810" t="s">
        <v>2930</v>
      </c>
      <c r="C1870" s="810">
        <v>1.5270000000000001E-2</v>
      </c>
      <c r="D1870" s="810">
        <v>0.10990999999999999</v>
      </c>
      <c r="E1870" s="810">
        <v>0.18435000000000001</v>
      </c>
      <c r="F1870" s="810">
        <v>0.1113</v>
      </c>
      <c r="G1870" s="810">
        <v>2.2419999999999999E-2</v>
      </c>
      <c r="H1870" s="810">
        <v>8.8880000000000001E-2</v>
      </c>
    </row>
    <row r="1871" spans="2:8">
      <c r="B1871" s="810" t="s">
        <v>2931</v>
      </c>
      <c r="C1871" s="810">
        <v>1.5440000000000001E-2</v>
      </c>
      <c r="D1871" s="810">
        <v>0.10983</v>
      </c>
      <c r="E1871" s="810">
        <v>0.18448000000000001</v>
      </c>
      <c r="F1871" s="810">
        <v>0.11175</v>
      </c>
      <c r="G1871" s="810">
        <v>2.2749999999999999E-2</v>
      </c>
      <c r="H1871" s="810">
        <v>8.8999999999999996E-2</v>
      </c>
    </row>
    <row r="1872" spans="2:8">
      <c r="B1872" s="810" t="s">
        <v>2932</v>
      </c>
      <c r="C1872" s="810">
        <v>1.541E-2</v>
      </c>
      <c r="D1872" s="810">
        <v>0.11366</v>
      </c>
      <c r="E1872" s="810">
        <v>0.18437000000000001</v>
      </c>
      <c r="F1872" s="810">
        <v>0.11294999999999999</v>
      </c>
      <c r="G1872" s="810">
        <v>2.2769999999999999E-2</v>
      </c>
      <c r="H1872" s="810">
        <v>9.0179999999999996E-2</v>
      </c>
    </row>
    <row r="1873" spans="2:8">
      <c r="B1873" s="810" t="s">
        <v>2933</v>
      </c>
      <c r="C1873" s="810">
        <v>1.5520000000000001E-2</v>
      </c>
      <c r="D1873" s="810">
        <v>0.10942</v>
      </c>
      <c r="E1873" s="810">
        <v>0.18426999999999999</v>
      </c>
      <c r="F1873" s="810">
        <v>0.11143</v>
      </c>
      <c r="G1873" s="810">
        <v>2.282E-2</v>
      </c>
      <c r="H1873" s="810">
        <v>8.8609999999999994E-2</v>
      </c>
    </row>
    <row r="1874" spans="2:8">
      <c r="B1874" s="810" t="s">
        <v>2934</v>
      </c>
      <c r="C1874" s="810">
        <v>1.562E-2</v>
      </c>
      <c r="D1874" s="810">
        <v>0.10875</v>
      </c>
      <c r="E1874" s="810">
        <v>0.18396999999999999</v>
      </c>
      <c r="F1874" s="810">
        <v>0.11094999999999999</v>
      </c>
      <c r="G1874" s="810">
        <v>2.317E-2</v>
      </c>
      <c r="H1874" s="810">
        <v>8.7779999999999997E-2</v>
      </c>
    </row>
    <row r="1875" spans="2:8">
      <c r="B1875" s="810" t="s">
        <v>2935</v>
      </c>
      <c r="C1875" s="810">
        <v>1.549E-2</v>
      </c>
      <c r="D1875" s="810">
        <v>0.10381</v>
      </c>
      <c r="E1875" s="810">
        <v>0.18414</v>
      </c>
      <c r="F1875" s="810">
        <v>0.10861</v>
      </c>
      <c r="G1875" s="810">
        <v>2.282E-2</v>
      </c>
      <c r="H1875" s="810">
        <v>8.5790000000000005E-2</v>
      </c>
    </row>
    <row r="1876" spans="2:8">
      <c r="B1876" s="810" t="s">
        <v>2936</v>
      </c>
      <c r="C1876" s="810">
        <v>1.5480000000000001E-2</v>
      </c>
      <c r="D1876" s="810">
        <v>0.10351</v>
      </c>
      <c r="E1876" s="810">
        <v>0.18407000000000001</v>
      </c>
      <c r="F1876" s="810">
        <v>0.10834000000000001</v>
      </c>
      <c r="G1876" s="810">
        <v>2.2769999999999999E-2</v>
      </c>
      <c r="H1876" s="810">
        <v>8.5569999999999993E-2</v>
      </c>
    </row>
    <row r="1877" spans="2:8">
      <c r="B1877" s="810" t="s">
        <v>2937</v>
      </c>
      <c r="C1877" s="810">
        <v>1.5559999999999999E-2</v>
      </c>
      <c r="D1877" s="810">
        <v>0.10335999999999999</v>
      </c>
      <c r="E1877" s="810">
        <v>0.18367</v>
      </c>
      <c r="F1877" s="810">
        <v>0.10797</v>
      </c>
      <c r="G1877" s="810">
        <v>2.2669999999999999E-2</v>
      </c>
      <c r="H1877" s="810">
        <v>8.5300000000000001E-2</v>
      </c>
    </row>
    <row r="1878" spans="2:8">
      <c r="B1878" s="810" t="s">
        <v>2938</v>
      </c>
      <c r="C1878" s="810">
        <v>1.545E-2</v>
      </c>
      <c r="D1878" s="810">
        <v>0.10306</v>
      </c>
      <c r="E1878" s="810">
        <v>0.18376999999999999</v>
      </c>
      <c r="F1878" s="810">
        <v>0.10693</v>
      </c>
      <c r="G1878" s="810">
        <v>2.23E-2</v>
      </c>
      <c r="H1878" s="810">
        <v>8.4629999999999997E-2</v>
      </c>
    </row>
    <row r="1879" spans="2:8">
      <c r="B1879" s="810" t="s">
        <v>2939</v>
      </c>
      <c r="C1879" s="810">
        <v>1.542E-2</v>
      </c>
      <c r="D1879" s="810">
        <v>0.10197000000000001</v>
      </c>
      <c r="E1879" s="810">
        <v>0.18426000000000001</v>
      </c>
      <c r="F1879" s="810">
        <v>0.10664</v>
      </c>
      <c r="G1879" s="810">
        <v>2.2120000000000001E-2</v>
      </c>
      <c r="H1879" s="810">
        <v>8.4519999999999998E-2</v>
      </c>
    </row>
    <row r="1880" spans="2:8">
      <c r="B1880" s="810" t="s">
        <v>2940</v>
      </c>
      <c r="C1880" s="810">
        <v>1.541E-2</v>
      </c>
      <c r="D1880" s="810">
        <v>0.10224999999999999</v>
      </c>
      <c r="E1880" s="810">
        <v>0.18403</v>
      </c>
      <c r="F1880" s="810">
        <v>0.10666</v>
      </c>
      <c r="G1880" s="810">
        <v>2.1919999999999999E-2</v>
      </c>
      <c r="H1880" s="810">
        <v>8.4739999999999996E-2</v>
      </c>
    </row>
    <row r="1881" spans="2:8">
      <c r="B1881" s="810" t="s">
        <v>2941</v>
      </c>
      <c r="C1881" s="810">
        <v>1.5480000000000001E-2</v>
      </c>
      <c r="D1881" s="810">
        <v>0.10235</v>
      </c>
      <c r="E1881" s="810">
        <v>0.18373999999999999</v>
      </c>
      <c r="F1881" s="810">
        <v>0.10684</v>
      </c>
      <c r="G1881" s="810">
        <v>2.18E-2</v>
      </c>
      <c r="H1881" s="810">
        <v>8.5040000000000004E-2</v>
      </c>
    </row>
    <row r="1882" spans="2:8">
      <c r="B1882" s="810" t="s">
        <v>2942</v>
      </c>
      <c r="C1882" s="810">
        <v>1.5469999999999999E-2</v>
      </c>
      <c r="D1882" s="810">
        <v>0.10323</v>
      </c>
      <c r="E1882" s="810">
        <v>0.18411</v>
      </c>
      <c r="F1882" s="810">
        <v>0.10695</v>
      </c>
      <c r="G1882" s="810">
        <v>2.1149999999999999E-2</v>
      </c>
      <c r="H1882" s="810">
        <v>8.5800000000000001E-2</v>
      </c>
    </row>
    <row r="1883" spans="2:8">
      <c r="B1883" s="810" t="s">
        <v>2943</v>
      </c>
      <c r="C1883" s="810">
        <v>1.549E-2</v>
      </c>
      <c r="D1883" s="810">
        <v>0.10296</v>
      </c>
      <c r="E1883" s="810">
        <v>0.18385000000000001</v>
      </c>
      <c r="F1883" s="810">
        <v>0.10697</v>
      </c>
      <c r="G1883" s="810">
        <v>2.1219999999999999E-2</v>
      </c>
      <c r="H1883" s="810">
        <v>8.5750000000000007E-2</v>
      </c>
    </row>
    <row r="1884" spans="2:8">
      <c r="B1884" s="810" t="s">
        <v>2944</v>
      </c>
      <c r="C1884" s="810">
        <v>1.5570000000000001E-2</v>
      </c>
      <c r="D1884" s="810">
        <v>0.10804</v>
      </c>
      <c r="E1884" s="810">
        <v>0.18448000000000001</v>
      </c>
      <c r="F1884" s="810">
        <v>0.10904999999999999</v>
      </c>
      <c r="G1884" s="810">
        <v>2.1299999999999999E-2</v>
      </c>
      <c r="H1884" s="810">
        <v>8.7749999999999995E-2</v>
      </c>
    </row>
    <row r="1885" spans="2:8">
      <c r="B1885" s="810" t="s">
        <v>2945</v>
      </c>
      <c r="C1885" s="810">
        <v>1.562E-2</v>
      </c>
      <c r="D1885" s="810">
        <v>0.10784000000000001</v>
      </c>
      <c r="E1885" s="810">
        <v>0.18448000000000001</v>
      </c>
      <c r="F1885" s="810">
        <v>0.10913</v>
      </c>
      <c r="G1885" s="810">
        <v>2.1350000000000001E-2</v>
      </c>
      <c r="H1885" s="810">
        <v>8.7779999999999997E-2</v>
      </c>
    </row>
    <row r="1886" spans="2:8">
      <c r="B1886" s="810" t="s">
        <v>2946</v>
      </c>
      <c r="C1886" s="810">
        <v>1.5709999999999998E-2</v>
      </c>
      <c r="D1886" s="810">
        <v>0.10798000000000001</v>
      </c>
      <c r="E1886" s="810">
        <v>0.18451999999999999</v>
      </c>
      <c r="F1886" s="810">
        <v>0.1094</v>
      </c>
      <c r="G1886" s="810">
        <v>2.1350000000000001E-2</v>
      </c>
      <c r="H1886" s="810">
        <v>8.8050000000000003E-2</v>
      </c>
    </row>
    <row r="1887" spans="2:8">
      <c r="B1887" s="810" t="s">
        <v>2947</v>
      </c>
      <c r="C1887" s="810">
        <v>1.5630000000000002E-2</v>
      </c>
      <c r="D1887" s="810">
        <v>0.10766000000000001</v>
      </c>
      <c r="E1887" s="810">
        <v>0.18453</v>
      </c>
      <c r="F1887" s="810">
        <v>0.10899</v>
      </c>
      <c r="G1887" s="810">
        <v>2.1399999999999999E-2</v>
      </c>
      <c r="H1887" s="810">
        <v>8.7590000000000001E-2</v>
      </c>
    </row>
    <row r="1888" spans="2:8">
      <c r="B1888" s="810" t="s">
        <v>2948</v>
      </c>
      <c r="C1888" s="810">
        <v>1.5640000000000001E-2</v>
      </c>
      <c r="D1888" s="810">
        <v>0.10815</v>
      </c>
      <c r="E1888" s="810">
        <v>0.18478</v>
      </c>
      <c r="F1888" s="810">
        <v>0.10886999999999999</v>
      </c>
      <c r="G1888" s="810">
        <v>2.155E-2</v>
      </c>
      <c r="H1888" s="810">
        <v>8.7319999999999995E-2</v>
      </c>
    </row>
    <row r="1889" spans="2:8">
      <c r="B1889" s="810" t="s">
        <v>2949</v>
      </c>
      <c r="C1889" s="810">
        <v>1.5720000000000001E-2</v>
      </c>
      <c r="D1889" s="810">
        <v>0.10809000000000001</v>
      </c>
      <c r="E1889" s="810">
        <v>0.18457000000000001</v>
      </c>
      <c r="F1889" s="810">
        <v>0.10884000000000001</v>
      </c>
      <c r="G1889" s="810">
        <v>2.1590000000000002E-2</v>
      </c>
      <c r="H1889" s="810">
        <v>8.7249999999999994E-2</v>
      </c>
    </row>
    <row r="1890" spans="2:8">
      <c r="B1890" s="810" t="s">
        <v>2950</v>
      </c>
      <c r="C1890" s="810">
        <v>1.5740000000000001E-2</v>
      </c>
      <c r="D1890" s="810">
        <v>0.10766000000000001</v>
      </c>
      <c r="E1890" s="810">
        <v>0.18439</v>
      </c>
      <c r="F1890" s="810">
        <v>0.10906</v>
      </c>
      <c r="G1890" s="810">
        <v>2.1250000000000002E-2</v>
      </c>
      <c r="H1890" s="810">
        <v>8.7809999999999999E-2</v>
      </c>
    </row>
    <row r="1891" spans="2:8">
      <c r="B1891" s="810" t="s">
        <v>2951</v>
      </c>
      <c r="C1891" s="810">
        <v>1.566E-2</v>
      </c>
      <c r="D1891" s="810">
        <v>0.10705000000000001</v>
      </c>
      <c r="E1891" s="810">
        <v>0.18440999999999999</v>
      </c>
      <c r="F1891" s="810">
        <v>0.10859000000000001</v>
      </c>
      <c r="G1891" s="810">
        <v>2.162E-2</v>
      </c>
      <c r="H1891" s="810">
        <v>8.6970000000000006E-2</v>
      </c>
    </row>
    <row r="1892" spans="2:8">
      <c r="B1892" s="810" t="s">
        <v>2952</v>
      </c>
      <c r="C1892" s="810">
        <v>1.5630000000000002E-2</v>
      </c>
      <c r="D1892" s="810">
        <v>0.10734</v>
      </c>
      <c r="E1892" s="810">
        <v>0.18440999999999999</v>
      </c>
      <c r="F1892" s="810">
        <v>0.1087</v>
      </c>
      <c r="G1892" s="810">
        <v>2.1749999999999999E-2</v>
      </c>
      <c r="H1892" s="810">
        <v>8.695E-2</v>
      </c>
    </row>
    <row r="1893" spans="2:8">
      <c r="B1893" s="810" t="s">
        <v>2953</v>
      </c>
      <c r="C1893" s="810">
        <v>1.5720000000000001E-2</v>
      </c>
      <c r="D1893" s="810">
        <v>0.10705000000000001</v>
      </c>
      <c r="E1893" s="810">
        <v>0.18467</v>
      </c>
      <c r="F1893" s="810">
        <v>0.10885</v>
      </c>
      <c r="G1893" s="810">
        <v>2.215E-2</v>
      </c>
      <c r="H1893" s="810">
        <v>8.6699999999999999E-2</v>
      </c>
    </row>
    <row r="1894" spans="2:8">
      <c r="B1894" s="810" t="s">
        <v>2954</v>
      </c>
      <c r="C1894" s="810">
        <v>1.554E-2</v>
      </c>
      <c r="D1894" s="810">
        <v>0.10745</v>
      </c>
      <c r="E1894" s="810">
        <v>0.18418999999999999</v>
      </c>
      <c r="F1894" s="810">
        <v>0.10821</v>
      </c>
      <c r="G1894" s="810">
        <v>2.1700000000000001E-2</v>
      </c>
      <c r="H1894" s="810">
        <v>8.6510000000000004E-2</v>
      </c>
    </row>
    <row r="1895" spans="2:8">
      <c r="B1895" s="810" t="s">
        <v>2955</v>
      </c>
      <c r="C1895" s="810">
        <v>1.5679999999999999E-2</v>
      </c>
      <c r="D1895" s="810">
        <v>0.10723000000000001</v>
      </c>
      <c r="E1895" s="810">
        <v>0.18432000000000001</v>
      </c>
      <c r="F1895" s="810">
        <v>0.10832</v>
      </c>
      <c r="G1895" s="810">
        <v>2.172E-2</v>
      </c>
      <c r="H1895" s="810">
        <v>8.6599999999999996E-2</v>
      </c>
    </row>
    <row r="1896" spans="2:8">
      <c r="B1896" s="810" t="s">
        <v>2956</v>
      </c>
      <c r="C1896" s="810">
        <v>1.5709999999999998E-2</v>
      </c>
      <c r="D1896" s="810">
        <v>0.1074</v>
      </c>
      <c r="E1896" s="810">
        <v>0.18467</v>
      </c>
      <c r="F1896" s="810">
        <v>0.10827000000000001</v>
      </c>
      <c r="G1896" s="810">
        <v>2.1569999999999999E-2</v>
      </c>
      <c r="H1896" s="810">
        <v>8.6699999999999999E-2</v>
      </c>
    </row>
    <row r="1897" spans="2:8">
      <c r="B1897" s="810" t="s">
        <v>2957</v>
      </c>
      <c r="C1897" s="810">
        <v>1.5630000000000002E-2</v>
      </c>
      <c r="D1897" s="810">
        <v>0.10662000000000001</v>
      </c>
      <c r="E1897" s="810">
        <v>0.18390999999999999</v>
      </c>
      <c r="F1897" s="810">
        <v>0.10761999999999999</v>
      </c>
      <c r="G1897" s="810">
        <v>2.1749999999999999E-2</v>
      </c>
      <c r="H1897" s="810">
        <v>8.5870000000000002E-2</v>
      </c>
    </row>
    <row r="1898" spans="2:8">
      <c r="B1898" s="810" t="s">
        <v>2958</v>
      </c>
      <c r="C1898" s="810">
        <v>1.5610000000000001E-2</v>
      </c>
      <c r="D1898" s="810">
        <v>0.1071</v>
      </c>
      <c r="E1898" s="810">
        <v>0.18386</v>
      </c>
      <c r="F1898" s="810">
        <v>0.10778</v>
      </c>
      <c r="G1898" s="810">
        <v>2.197E-2</v>
      </c>
      <c r="H1898" s="810">
        <v>8.5809999999999997E-2</v>
      </c>
    </row>
    <row r="1899" spans="2:8">
      <c r="B1899" s="810" t="s">
        <v>2959</v>
      </c>
      <c r="C1899" s="810">
        <v>1.5800000000000002E-2</v>
      </c>
      <c r="D1899" s="810">
        <v>0.10671</v>
      </c>
      <c r="E1899" s="810">
        <v>0.18376999999999999</v>
      </c>
      <c r="F1899" s="810">
        <v>0.10899</v>
      </c>
      <c r="G1899" s="810">
        <v>2.2100000000000002E-2</v>
      </c>
      <c r="H1899" s="810">
        <v>8.6889999999999995E-2</v>
      </c>
    </row>
    <row r="1900" spans="2:8">
      <c r="B1900" s="810" t="s">
        <v>2960</v>
      </c>
      <c r="C1900" s="810">
        <v>1.5779999999999999E-2</v>
      </c>
      <c r="D1900" s="810">
        <v>0.10703</v>
      </c>
      <c r="E1900" s="810">
        <v>0.18382999999999999</v>
      </c>
      <c r="F1900" s="810">
        <v>0.10899</v>
      </c>
      <c r="G1900" s="810">
        <v>2.2370000000000001E-2</v>
      </c>
      <c r="H1900" s="810">
        <v>8.6620000000000003E-2</v>
      </c>
    </row>
    <row r="1901" spans="2:8">
      <c r="B1901" s="810" t="s">
        <v>2961</v>
      </c>
      <c r="C1901" s="810">
        <v>1.5779999999999999E-2</v>
      </c>
      <c r="D1901" s="810">
        <v>0.10484</v>
      </c>
      <c r="E1901" s="810">
        <v>0.18392</v>
      </c>
      <c r="F1901" s="810">
        <v>0.10854</v>
      </c>
      <c r="G1901" s="810">
        <v>2.2249999999999999E-2</v>
      </c>
      <c r="H1901" s="810">
        <v>8.6290000000000006E-2</v>
      </c>
    </row>
    <row r="1902" spans="2:8">
      <c r="B1902" s="810" t="s">
        <v>2962</v>
      </c>
      <c r="C1902" s="810">
        <v>1.5730000000000001E-2</v>
      </c>
      <c r="D1902" s="810">
        <v>0.10483000000000001</v>
      </c>
      <c r="E1902" s="810">
        <v>0.18393999999999999</v>
      </c>
      <c r="F1902" s="810">
        <v>0.10826</v>
      </c>
      <c r="G1902" s="810">
        <v>2.2450000000000001E-2</v>
      </c>
      <c r="H1902" s="810">
        <v>8.5809999999999997E-2</v>
      </c>
    </row>
    <row r="1903" spans="2:8">
      <c r="B1903" s="810" t="s">
        <v>2963</v>
      </c>
      <c r="C1903" s="810">
        <v>1.575E-2</v>
      </c>
      <c r="D1903" s="810">
        <v>0.1062</v>
      </c>
      <c r="E1903" s="810">
        <v>0.18429999999999999</v>
      </c>
      <c r="F1903" s="810">
        <v>0.10886999999999999</v>
      </c>
      <c r="G1903" s="810">
        <v>2.2349999999999998E-2</v>
      </c>
      <c r="H1903" s="810">
        <v>8.652E-2</v>
      </c>
    </row>
    <row r="1904" spans="2:8">
      <c r="B1904" s="810" t="s">
        <v>2964</v>
      </c>
      <c r="C1904" s="810">
        <v>1.583E-2</v>
      </c>
      <c r="D1904" s="810">
        <v>0.10585</v>
      </c>
      <c r="E1904" s="810">
        <v>0.18440999999999999</v>
      </c>
      <c r="F1904" s="810">
        <v>0.10778</v>
      </c>
      <c r="G1904" s="810">
        <v>2.2450000000000001E-2</v>
      </c>
      <c r="H1904" s="810">
        <v>8.5330000000000003E-2</v>
      </c>
    </row>
    <row r="1905" spans="2:8">
      <c r="B1905" s="810" t="s">
        <v>2965</v>
      </c>
      <c r="C1905" s="810">
        <v>1.601E-2</v>
      </c>
      <c r="D1905" s="810">
        <v>0.10604</v>
      </c>
      <c r="E1905" s="810">
        <v>0.18423</v>
      </c>
      <c r="F1905" s="810">
        <v>0.10836</v>
      </c>
      <c r="G1905" s="810">
        <v>2.265E-2</v>
      </c>
      <c r="H1905" s="810">
        <v>8.5709999999999995E-2</v>
      </c>
    </row>
    <row r="1906" spans="2:8">
      <c r="B1906" s="810" t="s">
        <v>2966</v>
      </c>
      <c r="C1906" s="810">
        <v>1.6029999999999999E-2</v>
      </c>
      <c r="D1906" s="810">
        <v>0.10639999999999999</v>
      </c>
      <c r="E1906" s="810">
        <v>0.18423999999999999</v>
      </c>
      <c r="F1906" s="810">
        <v>0.10868</v>
      </c>
      <c r="G1906" s="810">
        <v>2.247E-2</v>
      </c>
      <c r="H1906" s="810">
        <v>8.6209999999999995E-2</v>
      </c>
    </row>
    <row r="1907" spans="2:8">
      <c r="B1907" s="810" t="s">
        <v>2967</v>
      </c>
      <c r="C1907" s="810">
        <v>1.601E-2</v>
      </c>
      <c r="D1907" s="810">
        <v>0.10743</v>
      </c>
      <c r="E1907" s="810">
        <v>0.18429000000000001</v>
      </c>
      <c r="F1907" s="810">
        <v>0.10936</v>
      </c>
      <c r="G1907" s="810">
        <v>2.2720000000000001E-2</v>
      </c>
      <c r="H1907" s="810">
        <v>8.6639999999999995E-2</v>
      </c>
    </row>
    <row r="1908" spans="2:8">
      <c r="B1908" s="810" t="s">
        <v>2968</v>
      </c>
      <c r="C1908" s="810">
        <v>1.6140000000000002E-2</v>
      </c>
      <c r="D1908" s="810">
        <v>0.10580000000000001</v>
      </c>
      <c r="E1908" s="810">
        <v>0.1845</v>
      </c>
      <c r="F1908" s="810">
        <v>0.109</v>
      </c>
      <c r="G1908" s="810">
        <v>2.232E-2</v>
      </c>
      <c r="H1908" s="810">
        <v>8.6679999999999993E-2</v>
      </c>
    </row>
    <row r="1909" spans="2:8">
      <c r="B1909" s="810" t="s">
        <v>2969</v>
      </c>
      <c r="C1909" s="810">
        <v>1.6140000000000002E-2</v>
      </c>
      <c r="D1909" s="810">
        <v>0.10612000000000001</v>
      </c>
      <c r="E1909" s="810">
        <v>0.1842</v>
      </c>
      <c r="F1909" s="810">
        <v>0.10911</v>
      </c>
      <c r="G1909" s="810">
        <v>2.2450000000000001E-2</v>
      </c>
      <c r="H1909" s="810">
        <v>8.6660000000000001E-2</v>
      </c>
    </row>
    <row r="1910" spans="2:8">
      <c r="B1910" s="810" t="s">
        <v>2970</v>
      </c>
      <c r="C1910" s="810">
        <v>1.609E-2</v>
      </c>
      <c r="D1910" s="810">
        <v>0.10599</v>
      </c>
      <c r="E1910" s="810">
        <v>0.18426000000000001</v>
      </c>
      <c r="F1910" s="810">
        <v>0.10885</v>
      </c>
      <c r="G1910" s="810">
        <v>2.247E-2</v>
      </c>
      <c r="H1910" s="810">
        <v>8.6379999999999998E-2</v>
      </c>
    </row>
    <row r="1911" spans="2:8">
      <c r="B1911" s="810" t="s">
        <v>2971</v>
      </c>
      <c r="C1911" s="810">
        <v>1.6060000000000001E-2</v>
      </c>
      <c r="D1911" s="810">
        <v>0.10557999999999999</v>
      </c>
      <c r="E1911" s="810">
        <v>0.18439</v>
      </c>
      <c r="F1911" s="810">
        <v>0.10841000000000001</v>
      </c>
      <c r="G1911" s="810">
        <v>2.3050000000000001E-2</v>
      </c>
      <c r="H1911" s="810">
        <v>8.5360000000000005E-2</v>
      </c>
    </row>
    <row r="1912" spans="2:8">
      <c r="B1912" s="810" t="s">
        <v>2972</v>
      </c>
      <c r="C1912" s="810">
        <v>1.6119999999999999E-2</v>
      </c>
      <c r="D1912" s="810">
        <v>0.10383000000000001</v>
      </c>
      <c r="E1912" s="810">
        <v>0.18543000000000001</v>
      </c>
      <c r="F1912" s="810">
        <v>0.1079</v>
      </c>
      <c r="G1912" s="810">
        <v>2.3019999999999999E-2</v>
      </c>
      <c r="H1912" s="810">
        <v>8.4879999999999997E-2</v>
      </c>
    </row>
    <row r="1913" spans="2:8">
      <c r="B1913" s="810" t="s">
        <v>2973</v>
      </c>
      <c r="C1913" s="810">
        <v>1.6310000000000002E-2</v>
      </c>
      <c r="D1913" s="810">
        <v>0.10276</v>
      </c>
      <c r="E1913" s="810">
        <v>0.18614</v>
      </c>
      <c r="F1913" s="810">
        <v>0.10829</v>
      </c>
      <c r="G1913" s="810">
        <v>2.2919999999999999E-2</v>
      </c>
      <c r="H1913" s="810">
        <v>8.5370000000000001E-2</v>
      </c>
    </row>
    <row r="1914" spans="2:8">
      <c r="B1914" s="810" t="s">
        <v>2974</v>
      </c>
      <c r="C1914" s="810">
        <v>1.6709999999999999E-2</v>
      </c>
      <c r="D1914" s="810">
        <v>0.10262</v>
      </c>
      <c r="E1914" s="810">
        <v>0.18592</v>
      </c>
      <c r="F1914" s="810">
        <v>0.108</v>
      </c>
      <c r="G1914" s="810">
        <v>2.307E-2</v>
      </c>
      <c r="H1914" s="810">
        <v>8.4930000000000005E-2</v>
      </c>
    </row>
    <row r="1915" spans="2:8">
      <c r="B1915" s="810" t="s">
        <v>2975</v>
      </c>
      <c r="C1915" s="810">
        <v>1.686E-2</v>
      </c>
      <c r="D1915" s="810">
        <v>0.10297000000000001</v>
      </c>
      <c r="E1915" s="810">
        <v>0.18534999999999999</v>
      </c>
      <c r="F1915" s="810">
        <v>0.10872</v>
      </c>
      <c r="G1915" s="810">
        <v>2.3E-2</v>
      </c>
      <c r="H1915" s="810">
        <v>8.5720000000000005E-2</v>
      </c>
    </row>
    <row r="1916" spans="2:8">
      <c r="B1916" s="810" t="s">
        <v>2976</v>
      </c>
      <c r="C1916" s="810">
        <v>1.6650000000000002E-2</v>
      </c>
      <c r="D1916" s="810">
        <v>0.10305</v>
      </c>
      <c r="E1916" s="810">
        <v>0.18593999999999999</v>
      </c>
      <c r="F1916" s="810">
        <v>0.10818999999999999</v>
      </c>
      <c r="G1916" s="810">
        <v>2.2370000000000001E-2</v>
      </c>
      <c r="H1916" s="810">
        <v>8.5819999999999994E-2</v>
      </c>
    </row>
    <row r="1917" spans="2:8">
      <c r="B1917" s="810" t="s">
        <v>2977</v>
      </c>
      <c r="C1917" s="810">
        <v>1.7049999999999999E-2</v>
      </c>
      <c r="D1917" s="810">
        <v>0.10407</v>
      </c>
      <c r="E1917" s="810">
        <v>0.18679999999999999</v>
      </c>
      <c r="F1917" s="810">
        <v>0.10972999999999999</v>
      </c>
      <c r="G1917" s="810">
        <v>2.2120000000000001E-2</v>
      </c>
      <c r="H1917" s="810">
        <v>8.7609999999999993E-2</v>
      </c>
    </row>
    <row r="1918" spans="2:8">
      <c r="B1918" s="810" t="s">
        <v>2978</v>
      </c>
      <c r="C1918" s="810">
        <v>1.7219999999999999E-2</v>
      </c>
      <c r="D1918" s="810">
        <v>0.10344</v>
      </c>
      <c r="E1918" s="810">
        <v>0.18701000000000001</v>
      </c>
      <c r="F1918" s="810">
        <v>0.11006000000000001</v>
      </c>
      <c r="G1918" s="810">
        <v>2.2370000000000001E-2</v>
      </c>
      <c r="H1918" s="810">
        <v>8.7690000000000004E-2</v>
      </c>
    </row>
    <row r="1919" spans="2:8">
      <c r="B1919" s="810" t="s">
        <v>2979</v>
      </c>
      <c r="C1919" s="810">
        <v>1.7270000000000001E-2</v>
      </c>
      <c r="D1919" s="810">
        <v>0.10187</v>
      </c>
      <c r="E1919" s="810">
        <v>0.18747</v>
      </c>
      <c r="F1919" s="810">
        <v>0.10971</v>
      </c>
      <c r="G1919" s="810">
        <v>2.1919999999999999E-2</v>
      </c>
      <c r="H1919" s="810">
        <v>8.7790000000000007E-2</v>
      </c>
    </row>
    <row r="1920" spans="2:8">
      <c r="B1920" s="810" t="s">
        <v>2980</v>
      </c>
      <c r="C1920" s="810">
        <v>1.7250000000000001E-2</v>
      </c>
      <c r="D1920" s="810">
        <v>0.10358000000000001</v>
      </c>
      <c r="E1920" s="810">
        <v>0.18806</v>
      </c>
      <c r="F1920" s="810">
        <v>0.10987</v>
      </c>
      <c r="G1920" s="810">
        <v>2.1950000000000001E-2</v>
      </c>
      <c r="H1920" s="810">
        <v>8.7919999999999998E-2</v>
      </c>
    </row>
    <row r="1921" spans="2:8">
      <c r="B1921" s="810" t="s">
        <v>2981</v>
      </c>
      <c r="C1921" s="810">
        <v>1.7319999999999999E-2</v>
      </c>
      <c r="D1921" s="810">
        <v>0.10438</v>
      </c>
      <c r="E1921" s="810">
        <v>0.18936</v>
      </c>
      <c r="F1921" s="810">
        <v>0.10983999999999999</v>
      </c>
      <c r="G1921" s="810">
        <v>2.1999999999999999E-2</v>
      </c>
      <c r="H1921" s="810">
        <v>8.7840000000000001E-2</v>
      </c>
    </row>
    <row r="1922" spans="2:8">
      <c r="B1922" s="810" t="s">
        <v>2982</v>
      </c>
      <c r="C1922" s="810">
        <v>1.7430000000000001E-2</v>
      </c>
      <c r="D1922" s="810">
        <v>0.10378</v>
      </c>
      <c r="E1922" s="810">
        <v>0.18965000000000001</v>
      </c>
      <c r="F1922" s="810">
        <v>0.11044</v>
      </c>
      <c r="G1922" s="810">
        <v>2.1919999999999999E-2</v>
      </c>
      <c r="H1922" s="810">
        <v>8.8520000000000001E-2</v>
      </c>
    </row>
    <row r="1923" spans="2:8">
      <c r="B1923" s="810" t="s">
        <v>2983</v>
      </c>
      <c r="C1923" s="810">
        <v>1.77E-2</v>
      </c>
      <c r="D1923" s="810">
        <v>0.10469000000000001</v>
      </c>
      <c r="E1923" s="810">
        <v>0.19120000000000001</v>
      </c>
      <c r="F1923" s="810">
        <v>0.11182</v>
      </c>
      <c r="G1923" s="810">
        <v>2.2020000000000001E-2</v>
      </c>
      <c r="H1923" s="810">
        <v>8.9800000000000005E-2</v>
      </c>
    </row>
    <row r="1924" spans="2:8">
      <c r="B1924" s="810" t="s">
        <v>2984</v>
      </c>
      <c r="C1924" s="810">
        <v>1.694E-2</v>
      </c>
      <c r="D1924" s="810">
        <v>0.10485999999999999</v>
      </c>
      <c r="E1924" s="810">
        <v>0.19375000000000001</v>
      </c>
      <c r="F1924" s="810">
        <v>0.11206000000000001</v>
      </c>
      <c r="G1924" s="810">
        <v>2.1669999999999998E-2</v>
      </c>
      <c r="H1924" s="810">
        <v>9.0389999999999998E-2</v>
      </c>
    </row>
    <row r="1925" spans="2:8">
      <c r="B1925" s="810" t="s">
        <v>2985</v>
      </c>
      <c r="C1925" s="810">
        <v>1.703E-2</v>
      </c>
      <c r="D1925" s="810">
        <v>0.10449</v>
      </c>
      <c r="E1925" s="810">
        <v>0.19458</v>
      </c>
      <c r="F1925" s="810">
        <v>0.11208</v>
      </c>
      <c r="G1925" s="810">
        <v>2.1399999999999999E-2</v>
      </c>
      <c r="H1925" s="810">
        <v>9.0679999999999997E-2</v>
      </c>
    </row>
    <row r="1926" spans="2:8">
      <c r="B1926" s="810" t="s">
        <v>2986</v>
      </c>
      <c r="C1926" s="810">
        <v>1.711E-2</v>
      </c>
      <c r="D1926" s="810">
        <v>0.10100000000000001</v>
      </c>
      <c r="E1926" s="810">
        <v>0.19503999999999999</v>
      </c>
      <c r="F1926" s="810">
        <v>0.11079</v>
      </c>
      <c r="G1926" s="810">
        <v>2.1420000000000002E-2</v>
      </c>
      <c r="H1926" s="810">
        <v>8.9370000000000005E-2</v>
      </c>
    </row>
    <row r="1927" spans="2:8">
      <c r="B1927" s="810" t="s">
        <v>2987</v>
      </c>
      <c r="C1927" s="810">
        <v>1.7080000000000001E-2</v>
      </c>
      <c r="D1927" s="810">
        <v>9.9830000000000002E-2</v>
      </c>
      <c r="E1927" s="810">
        <v>0.19603000000000001</v>
      </c>
      <c r="F1927" s="810">
        <v>0.11018</v>
      </c>
      <c r="G1927" s="810">
        <v>2.1700000000000001E-2</v>
      </c>
      <c r="H1927" s="810">
        <v>8.8480000000000003E-2</v>
      </c>
    </row>
    <row r="1928" spans="2:8">
      <c r="B1928" s="810" t="s">
        <v>2988</v>
      </c>
      <c r="C1928" s="810">
        <v>1.7059999999999999E-2</v>
      </c>
      <c r="D1928" s="810">
        <v>0.10044</v>
      </c>
      <c r="E1928" s="810">
        <v>0.19516</v>
      </c>
      <c r="F1928" s="810">
        <v>0.1108</v>
      </c>
      <c r="G1928" s="810">
        <v>2.1749999999999999E-2</v>
      </c>
      <c r="H1928" s="810">
        <v>8.9050000000000004E-2</v>
      </c>
    </row>
    <row r="1929" spans="2:8">
      <c r="B1929" s="810" t="s">
        <v>2989</v>
      </c>
      <c r="C1929" s="810">
        <v>1.7149999999999999E-2</v>
      </c>
      <c r="D1929" s="810">
        <v>0.10135</v>
      </c>
      <c r="E1929" s="810">
        <v>0.19483</v>
      </c>
      <c r="F1929" s="810">
        <v>0.11201</v>
      </c>
      <c r="G1929" s="810">
        <v>2.1839999999999998E-2</v>
      </c>
      <c r="H1929" s="810">
        <v>9.017E-2</v>
      </c>
    </row>
    <row r="1930" spans="2:8">
      <c r="B1930" s="810" t="s">
        <v>2990</v>
      </c>
      <c r="C1930" s="810">
        <v>1.704E-2</v>
      </c>
      <c r="D1930" s="810">
        <v>0.10213999999999999</v>
      </c>
      <c r="E1930" s="810">
        <v>0.19478000000000001</v>
      </c>
      <c r="F1930" s="810">
        <v>0.11219</v>
      </c>
      <c r="G1930" s="810">
        <v>2.1749999999999999E-2</v>
      </c>
      <c r="H1930" s="810">
        <v>9.0440000000000006E-2</v>
      </c>
    </row>
    <row r="1931" spans="2:8">
      <c r="B1931" s="810" t="s">
        <v>2991</v>
      </c>
      <c r="C1931" s="810">
        <v>1.729E-2</v>
      </c>
      <c r="D1931" s="810">
        <v>0.10138999999999999</v>
      </c>
      <c r="E1931" s="810">
        <v>0.19466</v>
      </c>
      <c r="F1931" s="810">
        <v>0.1123</v>
      </c>
      <c r="G1931" s="810">
        <v>2.2069999999999999E-2</v>
      </c>
      <c r="H1931" s="810">
        <v>9.0230000000000005E-2</v>
      </c>
    </row>
    <row r="1932" spans="2:8">
      <c r="B1932" s="810" t="s">
        <v>2992</v>
      </c>
      <c r="C1932" s="810">
        <v>1.736E-2</v>
      </c>
      <c r="D1932" s="810">
        <v>0.10032000000000001</v>
      </c>
      <c r="E1932" s="810">
        <v>0.19447999999999999</v>
      </c>
      <c r="F1932" s="810">
        <v>0.11226999999999999</v>
      </c>
      <c r="G1932" s="810">
        <v>2.1999999999999999E-2</v>
      </c>
      <c r="H1932" s="810">
        <v>9.0270000000000003E-2</v>
      </c>
    </row>
    <row r="1933" spans="2:8">
      <c r="B1933" s="810" t="s">
        <v>2993</v>
      </c>
      <c r="C1933" s="810">
        <v>1.7270000000000001E-2</v>
      </c>
      <c r="D1933" s="810">
        <v>9.7339999999999996E-2</v>
      </c>
      <c r="E1933" s="810">
        <v>0.19484000000000001</v>
      </c>
      <c r="F1933" s="810">
        <v>0.10987</v>
      </c>
      <c r="G1933" s="810">
        <v>2.249E-2</v>
      </c>
      <c r="H1933" s="810">
        <v>8.7379999999999999E-2</v>
      </c>
    </row>
    <row r="1934" spans="2:8">
      <c r="B1934" s="810" t="s">
        <v>2994</v>
      </c>
      <c r="C1934" s="810">
        <v>1.7129999999999999E-2</v>
      </c>
      <c r="D1934" s="810">
        <v>0.10168000000000001</v>
      </c>
      <c r="E1934" s="810">
        <v>0.19500000000000001</v>
      </c>
      <c r="F1934" s="810">
        <v>0.11132</v>
      </c>
      <c r="G1934" s="810">
        <v>2.197E-2</v>
      </c>
      <c r="H1934" s="810">
        <v>8.9349999999999999E-2</v>
      </c>
    </row>
    <row r="1935" spans="2:8">
      <c r="B1935" s="810" t="s">
        <v>2995</v>
      </c>
      <c r="C1935" s="810">
        <v>1.712E-2</v>
      </c>
      <c r="D1935" s="810">
        <v>0.10155</v>
      </c>
      <c r="E1935" s="810">
        <v>0.19492000000000001</v>
      </c>
      <c r="F1935" s="810">
        <v>0.11123</v>
      </c>
      <c r="G1935" s="810">
        <v>2.1839999999999998E-2</v>
      </c>
      <c r="H1935" s="810">
        <v>8.9389999999999997E-2</v>
      </c>
    </row>
    <row r="1936" spans="2:8">
      <c r="B1936" s="810" t="s">
        <v>2996</v>
      </c>
      <c r="C1936" s="810">
        <v>1.7049999999999999E-2</v>
      </c>
      <c r="D1936" s="810">
        <v>0.10288</v>
      </c>
      <c r="E1936" s="810">
        <v>0.1948</v>
      </c>
      <c r="F1936" s="810">
        <v>0.11218</v>
      </c>
      <c r="G1936" s="810">
        <v>2.1319999999999999E-2</v>
      </c>
      <c r="H1936" s="810">
        <v>9.0859999999999996E-2</v>
      </c>
    </row>
    <row r="1937" spans="2:8">
      <c r="B1937" s="810" t="s">
        <v>2997</v>
      </c>
      <c r="C1937" s="810">
        <v>1.704E-2</v>
      </c>
      <c r="D1937" s="810">
        <v>0.10306999999999999</v>
      </c>
      <c r="E1937" s="810">
        <v>0.19467000000000001</v>
      </c>
      <c r="F1937" s="810">
        <v>0.11249000000000001</v>
      </c>
      <c r="G1937" s="810">
        <v>2.1299999999999999E-2</v>
      </c>
      <c r="H1937" s="810">
        <v>9.1189999999999993E-2</v>
      </c>
    </row>
    <row r="1938" spans="2:8">
      <c r="B1938" s="810" t="s">
        <v>2998</v>
      </c>
      <c r="C1938" s="810">
        <v>1.6990000000000002E-2</v>
      </c>
      <c r="D1938" s="810">
        <v>0.10150000000000001</v>
      </c>
      <c r="E1938" s="810">
        <v>0.19503000000000001</v>
      </c>
      <c r="F1938" s="810">
        <v>0.11217000000000001</v>
      </c>
      <c r="G1938" s="810">
        <v>2.1669999999999998E-2</v>
      </c>
      <c r="H1938" s="810">
        <v>9.0499999999999997E-2</v>
      </c>
    </row>
    <row r="1939" spans="2:8">
      <c r="B1939" s="810" t="s">
        <v>2999</v>
      </c>
      <c r="C1939" s="810">
        <v>1.6930000000000001E-2</v>
      </c>
      <c r="D1939" s="810">
        <v>0.10825</v>
      </c>
      <c r="E1939" s="810">
        <v>0.19334000000000001</v>
      </c>
      <c r="F1939" s="810">
        <v>0.11502</v>
      </c>
      <c r="G1939" s="810">
        <v>2.1870000000000001E-2</v>
      </c>
      <c r="H1939" s="810">
        <v>9.3149999999999997E-2</v>
      </c>
    </row>
    <row r="1940" spans="2:8">
      <c r="B1940" s="810" t="s">
        <v>3000</v>
      </c>
      <c r="C1940" s="810">
        <v>1.6879999999999999E-2</v>
      </c>
      <c r="D1940" s="810">
        <v>0.11089</v>
      </c>
      <c r="E1940" s="810">
        <v>0.19349</v>
      </c>
      <c r="F1940" s="810">
        <v>0.1163</v>
      </c>
      <c r="G1940" s="810">
        <v>2.1839999999999998E-2</v>
      </c>
      <c r="H1940" s="810">
        <v>9.4460000000000002E-2</v>
      </c>
    </row>
    <row r="1941" spans="2:8">
      <c r="B1941" s="810" t="s">
        <v>3001</v>
      </c>
      <c r="C1941" s="810">
        <v>1.686E-2</v>
      </c>
      <c r="D1941" s="810">
        <v>0.11044</v>
      </c>
      <c r="E1941" s="810">
        <v>0.19314999999999999</v>
      </c>
      <c r="F1941" s="810">
        <v>0.11586</v>
      </c>
      <c r="G1941" s="810">
        <v>2.162E-2</v>
      </c>
      <c r="H1941" s="810">
        <v>9.4240000000000004E-2</v>
      </c>
    </row>
    <row r="1942" spans="2:8">
      <c r="B1942" s="810" t="s">
        <v>3002</v>
      </c>
      <c r="C1942" s="810">
        <v>1.6910000000000001E-2</v>
      </c>
      <c r="D1942" s="810">
        <v>0.10796</v>
      </c>
      <c r="E1942" s="810">
        <v>0.19314000000000001</v>
      </c>
      <c r="F1942" s="810">
        <v>0.11506</v>
      </c>
      <c r="G1942" s="810">
        <v>2.1649999999999999E-2</v>
      </c>
      <c r="H1942" s="810">
        <v>9.3410000000000007E-2</v>
      </c>
    </row>
    <row r="1943" spans="2:8">
      <c r="B1943" s="810" t="s">
        <v>3003</v>
      </c>
      <c r="C1943" s="810">
        <v>1.6959999999999999E-2</v>
      </c>
      <c r="D1943" s="810">
        <v>0.11509999999999999</v>
      </c>
      <c r="E1943" s="810">
        <v>0.19313</v>
      </c>
      <c r="F1943" s="810">
        <v>0.11838</v>
      </c>
      <c r="G1943" s="810">
        <v>2.1520000000000001E-2</v>
      </c>
      <c r="H1943" s="810">
        <v>9.6860000000000002E-2</v>
      </c>
    </row>
    <row r="1944" spans="2:8">
      <c r="B1944" s="810" t="s">
        <v>3004</v>
      </c>
      <c r="C1944" s="810">
        <v>1.6899999999999998E-2</v>
      </c>
      <c r="D1944" s="810">
        <v>0.11676</v>
      </c>
      <c r="E1944" s="810">
        <v>0.19334999999999999</v>
      </c>
      <c r="F1944" s="810">
        <v>0.11799</v>
      </c>
      <c r="G1944" s="810">
        <v>2.1850000000000001E-2</v>
      </c>
      <c r="H1944" s="810">
        <v>9.6140000000000003E-2</v>
      </c>
    </row>
    <row r="1945" spans="2:8">
      <c r="B1945" s="810" t="s">
        <v>3005</v>
      </c>
      <c r="C1945" s="810">
        <v>1.686E-2</v>
      </c>
      <c r="D1945" s="810">
        <v>0.11665</v>
      </c>
      <c r="E1945" s="810">
        <v>0.19348000000000001</v>
      </c>
      <c r="F1945" s="810">
        <v>0.11774999999999999</v>
      </c>
      <c r="G1945" s="810">
        <v>2.1520000000000001E-2</v>
      </c>
      <c r="H1945" s="810">
        <v>9.6229999999999996E-2</v>
      </c>
    </row>
    <row r="1946" spans="2:8">
      <c r="B1946" s="810" t="s">
        <v>3006</v>
      </c>
      <c r="C1946" s="810">
        <v>1.6889999999999999E-2</v>
      </c>
      <c r="D1946" s="810">
        <v>0.11695999999999999</v>
      </c>
      <c r="E1946" s="810">
        <v>0.19356000000000001</v>
      </c>
      <c r="F1946" s="810">
        <v>0.11804000000000001</v>
      </c>
      <c r="G1946" s="810">
        <v>2.145E-2</v>
      </c>
      <c r="H1946" s="810">
        <v>9.6589999999999995E-2</v>
      </c>
    </row>
    <row r="1947" spans="2:8">
      <c r="B1947" s="810" t="s">
        <v>3007</v>
      </c>
      <c r="C1947" s="810">
        <v>1.6809999999999999E-2</v>
      </c>
      <c r="D1947" s="810">
        <v>0.11823</v>
      </c>
      <c r="E1947" s="810">
        <v>0.19378999999999999</v>
      </c>
      <c r="F1947" s="810">
        <v>0.11852</v>
      </c>
      <c r="G1947" s="810">
        <v>2.1909999999999999E-2</v>
      </c>
      <c r="H1947" s="810">
        <v>9.6610000000000001E-2</v>
      </c>
    </row>
    <row r="1948" spans="2:8">
      <c r="B1948" s="810" t="s">
        <v>3008</v>
      </c>
      <c r="C1948" s="810">
        <v>1.6979999999999999E-2</v>
      </c>
      <c r="D1948" s="810">
        <v>0.12028</v>
      </c>
      <c r="E1948" s="810">
        <v>0.19635</v>
      </c>
      <c r="F1948" s="810">
        <v>0.12021999999999999</v>
      </c>
      <c r="G1948" s="810">
        <v>2.1919999999999999E-2</v>
      </c>
      <c r="H1948" s="810">
        <v>9.8299999999999998E-2</v>
      </c>
    </row>
    <row r="1949" spans="2:8">
      <c r="B1949" s="810" t="s">
        <v>3009</v>
      </c>
      <c r="C1949" s="810">
        <v>1.6879999999999999E-2</v>
      </c>
      <c r="D1949" s="810">
        <v>0.11890000000000001</v>
      </c>
      <c r="E1949" s="810">
        <v>0.19646</v>
      </c>
      <c r="F1949" s="810">
        <v>0.11867999999999999</v>
      </c>
      <c r="G1949" s="810">
        <v>2.1669999999999998E-2</v>
      </c>
      <c r="H1949" s="810">
        <v>9.7009999999999999E-2</v>
      </c>
    </row>
    <row r="1950" spans="2:8">
      <c r="B1950" s="810" t="s">
        <v>3010</v>
      </c>
      <c r="C1950" s="810">
        <v>1.704E-2</v>
      </c>
      <c r="D1950" s="810">
        <v>0.11874999999999999</v>
      </c>
      <c r="E1950" s="810">
        <v>0.19702</v>
      </c>
      <c r="F1950" s="810">
        <v>0.11892999999999999</v>
      </c>
      <c r="G1950" s="810">
        <v>2.1770000000000001E-2</v>
      </c>
      <c r="H1950" s="810">
        <v>9.7159999999999996E-2</v>
      </c>
    </row>
    <row r="1951" spans="2:8">
      <c r="B1951" s="810" t="s">
        <v>3011</v>
      </c>
      <c r="C1951" s="810">
        <v>1.7180000000000001E-2</v>
      </c>
      <c r="D1951" s="810">
        <v>0.11916</v>
      </c>
      <c r="E1951" s="810">
        <v>0.19694999999999999</v>
      </c>
      <c r="F1951" s="810">
        <v>0.11934</v>
      </c>
      <c r="G1951" s="810">
        <v>2.265E-2</v>
      </c>
      <c r="H1951" s="810">
        <v>9.6689999999999998E-2</v>
      </c>
    </row>
    <row r="1952" spans="2:8">
      <c r="B1952" s="810" t="s">
        <v>3012</v>
      </c>
      <c r="C1952" s="810">
        <v>1.719E-2</v>
      </c>
      <c r="D1952" s="810">
        <v>0.12027</v>
      </c>
      <c r="E1952" s="810">
        <v>0.19692999999999999</v>
      </c>
      <c r="F1952" s="810">
        <v>0.12002</v>
      </c>
      <c r="G1952" s="810">
        <v>2.2919999999999999E-2</v>
      </c>
      <c r="H1952" s="810">
        <v>9.7100000000000006E-2</v>
      </c>
    </row>
    <row r="1953" spans="2:8">
      <c r="B1953" s="810" t="s">
        <v>3013</v>
      </c>
      <c r="C1953" s="810">
        <v>1.7319999999999999E-2</v>
      </c>
      <c r="D1953" s="810">
        <v>0.11779000000000001</v>
      </c>
      <c r="E1953" s="810">
        <v>0.19678999999999999</v>
      </c>
      <c r="F1953" s="810">
        <v>0.11937</v>
      </c>
      <c r="G1953" s="810">
        <v>2.29E-2</v>
      </c>
      <c r="H1953" s="810">
        <v>9.647E-2</v>
      </c>
    </row>
    <row r="1954" spans="2:8">
      <c r="B1954" s="810" t="s">
        <v>3014</v>
      </c>
      <c r="C1954" s="810">
        <v>1.7590000000000001E-2</v>
      </c>
      <c r="D1954" s="810">
        <v>0.11786000000000001</v>
      </c>
      <c r="E1954" s="810">
        <v>0.19711999999999999</v>
      </c>
      <c r="F1954" s="810">
        <v>0.11944</v>
      </c>
      <c r="G1954" s="810">
        <v>2.307E-2</v>
      </c>
      <c r="H1954" s="810">
        <v>9.6369999999999997E-2</v>
      </c>
    </row>
    <row r="1955" spans="2:8">
      <c r="B1955" s="810" t="s">
        <v>3015</v>
      </c>
      <c r="C1955" s="810">
        <v>1.711E-2</v>
      </c>
      <c r="D1955" s="810">
        <v>0.11769</v>
      </c>
      <c r="E1955" s="810">
        <v>0.19714000000000001</v>
      </c>
      <c r="F1955" s="810">
        <v>0.11935</v>
      </c>
      <c r="G1955" s="810">
        <v>2.3210000000000001E-2</v>
      </c>
      <c r="H1955" s="810">
        <v>9.6140000000000003E-2</v>
      </c>
    </row>
    <row r="1956" spans="2:8">
      <c r="B1956" s="810" t="s">
        <v>3016</v>
      </c>
      <c r="C1956" s="810">
        <v>1.7069999999999998E-2</v>
      </c>
      <c r="D1956" s="810">
        <v>0.11716</v>
      </c>
      <c r="E1956" s="810">
        <v>0.19744999999999999</v>
      </c>
      <c r="F1956" s="810">
        <v>0.11865000000000001</v>
      </c>
      <c r="G1956" s="810">
        <v>2.2970000000000001E-2</v>
      </c>
      <c r="H1956" s="810">
        <v>9.5680000000000001E-2</v>
      </c>
    </row>
    <row r="1957" spans="2:8">
      <c r="B1957" s="810" t="s">
        <v>3017</v>
      </c>
      <c r="C1957" s="810">
        <v>1.7049999999999999E-2</v>
      </c>
      <c r="D1957" s="810">
        <v>0.11771</v>
      </c>
      <c r="E1957" s="810">
        <v>0.19725000000000001</v>
      </c>
      <c r="F1957" s="810">
        <v>0.11856</v>
      </c>
      <c r="G1957" s="810">
        <v>2.3199999999999998E-2</v>
      </c>
      <c r="H1957" s="810">
        <v>9.536E-2</v>
      </c>
    </row>
    <row r="1958" spans="2:8">
      <c r="B1958" s="810" t="s">
        <v>3018</v>
      </c>
      <c r="C1958" s="810">
        <v>1.7129999999999999E-2</v>
      </c>
      <c r="D1958" s="810">
        <v>0.11413</v>
      </c>
      <c r="E1958" s="810">
        <v>0.19708999999999999</v>
      </c>
      <c r="F1958" s="810">
        <v>0.11724999999999999</v>
      </c>
      <c r="G1958" s="810">
        <v>2.248E-2</v>
      </c>
      <c r="H1958" s="810">
        <v>9.4769999999999993E-2</v>
      </c>
    </row>
    <row r="1959" spans="2:8">
      <c r="B1959" s="810" t="s">
        <v>3019</v>
      </c>
      <c r="C1959" s="810">
        <v>1.7139999999999999E-2</v>
      </c>
      <c r="D1959" s="810">
        <v>0.11182</v>
      </c>
      <c r="E1959" s="810">
        <v>0.19757</v>
      </c>
      <c r="F1959" s="810">
        <v>0.11716</v>
      </c>
      <c r="G1959" s="810">
        <v>2.2200000000000001E-2</v>
      </c>
      <c r="H1959" s="810">
        <v>9.4960000000000003E-2</v>
      </c>
    </row>
    <row r="1960" spans="2:8">
      <c r="B1960" s="810" t="s">
        <v>3020</v>
      </c>
      <c r="C1960" s="810">
        <v>1.7579999999999998E-2</v>
      </c>
      <c r="D1960" s="810">
        <v>0.11279</v>
      </c>
      <c r="E1960" s="810">
        <v>0.19764000000000001</v>
      </c>
      <c r="F1960" s="810">
        <v>0.11718000000000001</v>
      </c>
      <c r="G1960" s="810">
        <v>2.222E-2</v>
      </c>
      <c r="H1960" s="810">
        <v>9.4960000000000003E-2</v>
      </c>
    </row>
    <row r="1961" spans="2:8">
      <c r="B1961" s="810" t="s">
        <v>3021</v>
      </c>
      <c r="C1961" s="810">
        <v>1.7510000000000001E-2</v>
      </c>
      <c r="D1961" s="810">
        <v>0.11136</v>
      </c>
      <c r="E1961" s="810">
        <v>0.19757</v>
      </c>
      <c r="F1961" s="810">
        <v>0.11729000000000001</v>
      </c>
      <c r="G1961" s="810">
        <v>2.1569999999999999E-2</v>
      </c>
      <c r="H1961" s="810">
        <v>9.572E-2</v>
      </c>
    </row>
    <row r="1962" spans="2:8">
      <c r="B1962" s="810" t="s">
        <v>3022</v>
      </c>
      <c r="C1962" s="810">
        <v>1.7520000000000001E-2</v>
      </c>
      <c r="D1962" s="810">
        <v>0.11199000000000001</v>
      </c>
      <c r="E1962" s="810">
        <v>0.19825999999999999</v>
      </c>
      <c r="F1962" s="810">
        <v>0.11756</v>
      </c>
      <c r="G1962" s="810">
        <v>2.1600000000000001E-2</v>
      </c>
      <c r="H1962" s="810">
        <v>9.5960000000000004E-2</v>
      </c>
    </row>
    <row r="1963" spans="2:8">
      <c r="B1963" s="810" t="s">
        <v>3023</v>
      </c>
      <c r="C1963" s="810">
        <v>1.7430000000000001E-2</v>
      </c>
      <c r="D1963" s="810">
        <v>0.11115999999999999</v>
      </c>
      <c r="E1963" s="810">
        <v>0.19750999999999999</v>
      </c>
      <c r="F1963" s="810">
        <v>0.11722</v>
      </c>
      <c r="G1963" s="810">
        <v>2.172E-2</v>
      </c>
      <c r="H1963" s="810">
        <v>9.5500000000000002E-2</v>
      </c>
    </row>
    <row r="1964" spans="2:8">
      <c r="B1964" s="810" t="s">
        <v>3024</v>
      </c>
      <c r="C1964" s="810">
        <v>1.728E-2</v>
      </c>
      <c r="D1964" s="810">
        <v>0.1124</v>
      </c>
      <c r="E1964" s="810">
        <v>0.19764999999999999</v>
      </c>
      <c r="F1964" s="810">
        <v>0.11726</v>
      </c>
      <c r="G1964" s="810">
        <v>2.1909999999999999E-2</v>
      </c>
      <c r="H1964" s="810">
        <v>9.5350000000000004E-2</v>
      </c>
    </row>
    <row r="1965" spans="2:8">
      <c r="B1965" s="810" t="s">
        <v>3025</v>
      </c>
      <c r="C1965" s="810">
        <v>1.728E-2</v>
      </c>
      <c r="D1965" s="810">
        <v>0.1114</v>
      </c>
      <c r="E1965" s="810">
        <v>0.19758999999999999</v>
      </c>
      <c r="F1965" s="810">
        <v>0.11701</v>
      </c>
      <c r="G1965" s="810">
        <v>2.2419999999999999E-2</v>
      </c>
      <c r="H1965" s="810">
        <v>9.4589999999999994E-2</v>
      </c>
    </row>
    <row r="1966" spans="2:8">
      <c r="B1966" s="810" t="s">
        <v>3026</v>
      </c>
      <c r="C1966" s="810">
        <v>1.7319999999999999E-2</v>
      </c>
      <c r="D1966" s="810">
        <v>0.11133999999999999</v>
      </c>
      <c r="E1966" s="810">
        <v>0.19767999999999999</v>
      </c>
      <c r="F1966" s="810">
        <v>0.11720999999999999</v>
      </c>
      <c r="G1966" s="810">
        <v>2.2020000000000001E-2</v>
      </c>
      <c r="H1966" s="810">
        <v>9.5189999999999997E-2</v>
      </c>
    </row>
    <row r="1967" spans="2:8">
      <c r="B1967" s="810" t="s">
        <v>3027</v>
      </c>
      <c r="C1967" s="810">
        <v>1.7469999999999999E-2</v>
      </c>
      <c r="D1967" s="810">
        <v>0.11185</v>
      </c>
      <c r="E1967" s="810">
        <v>0.19763</v>
      </c>
      <c r="F1967" s="810">
        <v>0.11778</v>
      </c>
      <c r="G1967" s="810">
        <v>2.1850000000000001E-2</v>
      </c>
      <c r="H1967" s="810">
        <v>9.5930000000000001E-2</v>
      </c>
    </row>
    <row r="1968" spans="2:8">
      <c r="B1968" s="810" t="s">
        <v>3028</v>
      </c>
      <c r="C1968" s="810">
        <v>1.7479999999999999E-2</v>
      </c>
      <c r="D1968" s="810">
        <v>0.11371000000000001</v>
      </c>
      <c r="E1968" s="810">
        <v>0.19885</v>
      </c>
      <c r="F1968" s="810">
        <v>0.1183</v>
      </c>
      <c r="G1968" s="810">
        <v>2.1399999999999999E-2</v>
      </c>
      <c r="H1968" s="810">
        <v>9.69E-2</v>
      </c>
    </row>
    <row r="1969" spans="2:8">
      <c r="B1969" s="810" t="s">
        <v>3029</v>
      </c>
      <c r="C1969" s="810">
        <v>1.7420000000000001E-2</v>
      </c>
      <c r="D1969" s="810">
        <v>0.11225</v>
      </c>
      <c r="E1969" s="810">
        <v>0.19850000000000001</v>
      </c>
      <c r="F1969" s="810">
        <v>0.11742</v>
      </c>
      <c r="G1969" s="810">
        <v>2.1420000000000002E-2</v>
      </c>
      <c r="H1969" s="810">
        <v>9.6000000000000002E-2</v>
      </c>
    </row>
    <row r="1970" spans="2:8">
      <c r="B1970" s="810" t="s">
        <v>3030</v>
      </c>
      <c r="C1970" s="810">
        <v>1.746E-2</v>
      </c>
      <c r="D1970" s="810">
        <v>0.11215</v>
      </c>
      <c r="E1970" s="810">
        <v>0.19857</v>
      </c>
      <c r="F1970" s="810">
        <v>0.11743000000000001</v>
      </c>
      <c r="G1970" s="810">
        <v>2.1499999999999998E-2</v>
      </c>
      <c r="H1970" s="810">
        <v>9.5930000000000001E-2</v>
      </c>
    </row>
    <row r="1971" spans="2:8">
      <c r="B1971" s="810" t="s">
        <v>3031</v>
      </c>
      <c r="C1971" s="810">
        <v>1.745E-2</v>
      </c>
      <c r="D1971" s="810">
        <v>0.11164</v>
      </c>
      <c r="E1971" s="810">
        <v>0.19875000000000001</v>
      </c>
      <c r="F1971" s="810">
        <v>0.11778</v>
      </c>
      <c r="G1971" s="810">
        <v>2.1329999999999998E-2</v>
      </c>
      <c r="H1971" s="810">
        <v>9.6449999999999994E-2</v>
      </c>
    </row>
    <row r="1972" spans="2:8">
      <c r="B1972" s="810" t="s">
        <v>3032</v>
      </c>
      <c r="C1972" s="810">
        <v>1.754E-2</v>
      </c>
      <c r="D1972" s="810">
        <v>0.11448999999999999</v>
      </c>
      <c r="E1972" s="810">
        <v>0.20025000000000001</v>
      </c>
      <c r="F1972" s="810">
        <v>0.11877</v>
      </c>
      <c r="G1972" s="810">
        <v>2.155E-2</v>
      </c>
      <c r="H1972" s="810">
        <v>9.7220000000000001E-2</v>
      </c>
    </row>
    <row r="1973" spans="2:8">
      <c r="B1973" s="810" t="s">
        <v>3033</v>
      </c>
      <c r="C1973" s="810">
        <v>1.753E-2</v>
      </c>
      <c r="D1973" s="810">
        <v>0.11990000000000001</v>
      </c>
      <c r="E1973" s="810">
        <v>0.19736000000000001</v>
      </c>
      <c r="F1973" s="810">
        <v>0.12064999999999999</v>
      </c>
      <c r="G1973" s="810">
        <v>2.1409999999999998E-2</v>
      </c>
      <c r="H1973" s="810">
        <v>9.9239999999999995E-2</v>
      </c>
    </row>
    <row r="1974" spans="2:8">
      <c r="B1974" s="810" t="s">
        <v>3034</v>
      </c>
      <c r="C1974" s="810">
        <v>1.7590000000000001E-2</v>
      </c>
      <c r="D1974" s="810">
        <v>0.11592</v>
      </c>
      <c r="E1974" s="810">
        <v>0.19733000000000001</v>
      </c>
      <c r="F1974" s="810">
        <v>0.12032</v>
      </c>
      <c r="G1974" s="810">
        <v>2.1399999999999999E-2</v>
      </c>
      <c r="H1974" s="810">
        <v>9.8919999999999994E-2</v>
      </c>
    </row>
    <row r="1975" spans="2:8">
      <c r="B1975" s="810" t="s">
        <v>3035</v>
      </c>
      <c r="C1975" s="810">
        <v>1.738E-2</v>
      </c>
      <c r="D1975" s="810">
        <v>0.11505</v>
      </c>
      <c r="E1975" s="810">
        <v>0.19735</v>
      </c>
      <c r="F1975" s="810">
        <v>0.12039999999999999</v>
      </c>
      <c r="G1975" s="810">
        <v>2.1250000000000002E-2</v>
      </c>
      <c r="H1975" s="810">
        <v>9.9150000000000002E-2</v>
      </c>
    </row>
    <row r="1976" spans="2:8">
      <c r="B1976" s="810" t="s">
        <v>3036</v>
      </c>
      <c r="C1976" s="810">
        <v>1.7149999999999999E-2</v>
      </c>
      <c r="D1976" s="810">
        <v>0.11493</v>
      </c>
      <c r="E1976" s="810">
        <v>0.19714000000000001</v>
      </c>
      <c r="F1976" s="810">
        <v>0.12063</v>
      </c>
      <c r="G1976" s="810">
        <v>2.1420000000000002E-2</v>
      </c>
      <c r="H1976" s="810">
        <v>9.9210000000000007E-2</v>
      </c>
    </row>
    <row r="1977" spans="2:8">
      <c r="B1977" s="810" t="s">
        <v>3037</v>
      </c>
      <c r="C1977" s="810">
        <v>1.7100000000000001E-2</v>
      </c>
      <c r="D1977" s="810">
        <v>0.11716</v>
      </c>
      <c r="E1977" s="810">
        <v>0.19706000000000001</v>
      </c>
      <c r="F1977" s="810">
        <v>0.12202</v>
      </c>
      <c r="G1977" s="810">
        <v>2.1600000000000001E-2</v>
      </c>
      <c r="H1977" s="810">
        <v>0.10042</v>
      </c>
    </row>
    <row r="1978" spans="2:8">
      <c r="B1978" s="810" t="s">
        <v>3038</v>
      </c>
      <c r="C1978" s="810">
        <v>1.6920000000000001E-2</v>
      </c>
      <c r="D1978" s="810">
        <v>0.12057</v>
      </c>
      <c r="E1978" s="810">
        <v>0.19461000000000001</v>
      </c>
      <c r="F1978" s="810">
        <v>0.12436</v>
      </c>
      <c r="G1978" s="810">
        <v>2.18E-2</v>
      </c>
      <c r="H1978" s="810">
        <v>0.10256</v>
      </c>
    </row>
    <row r="1979" spans="2:8">
      <c r="B1979" s="810" t="s">
        <v>3039</v>
      </c>
      <c r="C1979" s="810">
        <v>1.6830000000000001E-2</v>
      </c>
      <c r="D1979" s="810">
        <v>0.12002</v>
      </c>
      <c r="E1979" s="810">
        <v>0.19417000000000001</v>
      </c>
      <c r="F1979" s="810">
        <v>0.12442</v>
      </c>
      <c r="G1979" s="810">
        <v>2.1600000000000001E-2</v>
      </c>
      <c r="H1979" s="810">
        <v>0.10281999999999999</v>
      </c>
    </row>
    <row r="1980" spans="2:8">
      <c r="B1980" s="810" t="s">
        <v>3040</v>
      </c>
      <c r="C1980" s="810">
        <v>1.5949999999999999E-2</v>
      </c>
      <c r="D1980" s="810">
        <v>0.12191</v>
      </c>
      <c r="E1980" s="810">
        <v>0.19373000000000001</v>
      </c>
      <c r="F1980" s="810">
        <v>0.1258</v>
      </c>
      <c r="G1980" s="810">
        <v>2.172E-2</v>
      </c>
      <c r="H1980" s="810">
        <v>0.10408000000000001</v>
      </c>
    </row>
    <row r="1981" spans="2:8">
      <c r="B1981" s="810" t="s">
        <v>3041</v>
      </c>
      <c r="C1981" s="810">
        <v>1.6920000000000001E-2</v>
      </c>
      <c r="D1981" s="810">
        <v>0.12164</v>
      </c>
      <c r="E1981" s="810">
        <v>0.19358</v>
      </c>
      <c r="F1981" s="810">
        <v>0.12520000000000001</v>
      </c>
      <c r="G1981" s="810">
        <v>2.155E-2</v>
      </c>
      <c r="H1981" s="810">
        <v>0.10365000000000001</v>
      </c>
    </row>
    <row r="1982" spans="2:8">
      <c r="B1982" s="810" t="s">
        <v>3042</v>
      </c>
      <c r="C1982" s="810">
        <v>1.6820000000000002E-2</v>
      </c>
      <c r="D1982" s="810">
        <v>0.11723</v>
      </c>
      <c r="E1982" s="810">
        <v>0.19467000000000001</v>
      </c>
      <c r="F1982" s="810">
        <v>0.12171</v>
      </c>
      <c r="G1982" s="810">
        <v>2.1870000000000001E-2</v>
      </c>
      <c r="H1982" s="810">
        <v>9.9839999999999998E-2</v>
      </c>
    </row>
    <row r="1983" spans="2:8">
      <c r="B1983" s="810" t="s">
        <v>3043</v>
      </c>
      <c r="C1983" s="810">
        <v>1.6889999999999999E-2</v>
      </c>
      <c r="D1983" s="810">
        <v>0.11915000000000001</v>
      </c>
      <c r="E1983" s="810">
        <v>0.19500000000000001</v>
      </c>
      <c r="F1983" s="810">
        <v>0.12242</v>
      </c>
      <c r="G1983" s="810">
        <v>2.1299999999999999E-2</v>
      </c>
      <c r="H1983" s="810">
        <v>0.10112</v>
      </c>
    </row>
    <row r="1984" spans="2:8">
      <c r="B1984" s="810" t="s">
        <v>3044</v>
      </c>
      <c r="C1984" s="810">
        <v>1.6219999999999998E-2</v>
      </c>
      <c r="D1984" s="810">
        <v>0.11618000000000001</v>
      </c>
      <c r="E1984" s="810">
        <v>0.19495999999999999</v>
      </c>
      <c r="F1984" s="810">
        <v>0.12139</v>
      </c>
      <c r="G1984" s="810">
        <v>2.102E-2</v>
      </c>
      <c r="H1984" s="810">
        <v>0.10037</v>
      </c>
    </row>
    <row r="1985" spans="2:8">
      <c r="B1985" s="810" t="s">
        <v>3045</v>
      </c>
      <c r="C1985" s="810">
        <v>1.5299999999999999E-2</v>
      </c>
      <c r="D1985" s="810">
        <v>0.12</v>
      </c>
      <c r="E1985" s="810">
        <v>0.19697999999999999</v>
      </c>
      <c r="F1985" s="810">
        <v>0.12114</v>
      </c>
      <c r="G1985" s="810">
        <v>2.1270000000000001E-2</v>
      </c>
      <c r="H1985" s="810">
        <v>9.987E-2</v>
      </c>
    </row>
    <row r="1986" spans="2:8">
      <c r="B1986" s="810" t="s">
        <v>3046</v>
      </c>
      <c r="C1986" s="810">
        <v>1.529E-2</v>
      </c>
      <c r="D1986" s="810">
        <v>0.12068</v>
      </c>
      <c r="E1986" s="810">
        <v>0.20005999999999999</v>
      </c>
      <c r="F1986" s="810">
        <v>0.12228</v>
      </c>
      <c r="G1986" s="810">
        <v>2.12E-2</v>
      </c>
      <c r="H1986" s="810">
        <v>0.10108</v>
      </c>
    </row>
    <row r="1987" spans="2:8">
      <c r="B1987" s="810" t="s">
        <v>3047</v>
      </c>
      <c r="C1987" s="810">
        <v>1.5140000000000001E-2</v>
      </c>
      <c r="D1987" s="810">
        <v>0.12087000000000001</v>
      </c>
      <c r="E1987" s="810">
        <v>0.19994999999999999</v>
      </c>
      <c r="F1987" s="810">
        <v>0.12224</v>
      </c>
      <c r="G1987" s="810">
        <v>2.1649999999999999E-2</v>
      </c>
      <c r="H1987" s="810">
        <v>0.10059</v>
      </c>
    </row>
    <row r="1988" spans="2:8">
      <c r="B1988" s="810" t="s">
        <v>3048</v>
      </c>
      <c r="C1988" s="810">
        <v>1.511E-2</v>
      </c>
      <c r="D1988" s="810">
        <v>0.1193</v>
      </c>
      <c r="E1988" s="810">
        <v>0.19974</v>
      </c>
      <c r="F1988" s="810">
        <v>0.12216</v>
      </c>
      <c r="G1988" s="810">
        <v>2.1219999999999999E-2</v>
      </c>
      <c r="H1988" s="810">
        <v>0.10094</v>
      </c>
    </row>
    <row r="1989" spans="2:8">
      <c r="B1989" s="810" t="s">
        <v>3049</v>
      </c>
      <c r="C1989" s="810">
        <v>1.5100000000000001E-2</v>
      </c>
      <c r="D1989" s="810">
        <v>0.11904000000000001</v>
      </c>
      <c r="E1989" s="810">
        <v>0.19993</v>
      </c>
      <c r="F1989" s="810">
        <v>0.12229</v>
      </c>
      <c r="G1989" s="810">
        <v>2.1049999999999999E-2</v>
      </c>
      <c r="H1989" s="810">
        <v>0.10124</v>
      </c>
    </row>
    <row r="1990" spans="2:8">
      <c r="B1990" s="810" t="s">
        <v>3050</v>
      </c>
      <c r="C1990" s="810">
        <v>1.5219999999999999E-2</v>
      </c>
      <c r="D1990" s="810">
        <v>0.12417</v>
      </c>
      <c r="E1990" s="810">
        <v>0.20061999999999999</v>
      </c>
      <c r="F1990" s="810">
        <v>0.12454999999999999</v>
      </c>
      <c r="G1990" s="810">
        <v>2.12E-2</v>
      </c>
      <c r="H1990" s="810">
        <v>0.10335</v>
      </c>
    </row>
    <row r="1991" spans="2:8">
      <c r="B1991" s="810" t="s">
        <v>3051</v>
      </c>
      <c r="C1991" s="810">
        <v>1.512E-2</v>
      </c>
      <c r="D1991" s="810">
        <v>0.11598</v>
      </c>
      <c r="E1991" s="810">
        <v>0.20018</v>
      </c>
      <c r="F1991" s="810">
        <v>0.12211</v>
      </c>
      <c r="G1991" s="810">
        <v>2.085E-2</v>
      </c>
      <c r="H1991" s="810">
        <v>0.10126</v>
      </c>
    </row>
    <row r="1992" spans="2:8">
      <c r="B1992" s="810" t="s">
        <v>3052</v>
      </c>
      <c r="C1992" s="810">
        <v>1.502E-2</v>
      </c>
      <c r="D1992" s="810">
        <v>0.11482000000000001</v>
      </c>
      <c r="E1992" s="810">
        <v>0.19986000000000001</v>
      </c>
      <c r="F1992" s="810">
        <v>0.12189999999999999</v>
      </c>
      <c r="G1992" s="810">
        <v>2.0570000000000001E-2</v>
      </c>
      <c r="H1992" s="810">
        <v>0.10133</v>
      </c>
    </row>
    <row r="1993" spans="2:8">
      <c r="B1993" s="810" t="s">
        <v>3053</v>
      </c>
      <c r="C1993" s="810">
        <v>1.508E-2</v>
      </c>
      <c r="D1993" s="810">
        <v>0.11339</v>
      </c>
      <c r="E1993" s="810">
        <v>0.20013</v>
      </c>
      <c r="F1993" s="810">
        <v>0.12237000000000001</v>
      </c>
      <c r="G1993" s="810">
        <v>2.1299999999999999E-2</v>
      </c>
      <c r="H1993" s="810">
        <v>0.10106999999999999</v>
      </c>
    </row>
    <row r="1994" spans="2:8">
      <c r="B1994" s="810" t="s">
        <v>3054</v>
      </c>
      <c r="C1994" s="810">
        <v>1.532E-2</v>
      </c>
      <c r="D1994" s="810">
        <v>0.11532000000000001</v>
      </c>
      <c r="E1994" s="810">
        <v>0.20021</v>
      </c>
      <c r="F1994" s="810">
        <v>0.12307</v>
      </c>
      <c r="G1994" s="810">
        <v>2.104E-2</v>
      </c>
      <c r="H1994" s="810">
        <v>0.10203</v>
      </c>
    </row>
    <row r="1995" spans="2:8">
      <c r="B1995" s="810" t="s">
        <v>3055</v>
      </c>
      <c r="C1995" s="810">
        <v>1.529E-2</v>
      </c>
      <c r="D1995" s="810">
        <v>0.11519</v>
      </c>
      <c r="E1995" s="810">
        <v>0.20025999999999999</v>
      </c>
      <c r="F1995" s="810">
        <v>0.12209</v>
      </c>
      <c r="G1995" s="810">
        <v>2.137E-2</v>
      </c>
      <c r="H1995" s="810">
        <v>0.10072</v>
      </c>
    </row>
    <row r="1996" spans="2:8">
      <c r="B1996" s="810" t="s">
        <v>3056</v>
      </c>
      <c r="C1996" s="810">
        <v>1.5310000000000001E-2</v>
      </c>
      <c r="D1996" s="810">
        <v>0.11797000000000001</v>
      </c>
      <c r="E1996" s="810">
        <v>0.20030000000000001</v>
      </c>
      <c r="F1996" s="810">
        <v>0.12295</v>
      </c>
      <c r="G1996" s="810">
        <v>2.102E-2</v>
      </c>
      <c r="H1996" s="810">
        <v>0.10193000000000001</v>
      </c>
    </row>
    <row r="1997" spans="2:8">
      <c r="B1997" s="810" t="s">
        <v>3057</v>
      </c>
      <c r="C1997" s="810">
        <v>1.537E-2</v>
      </c>
      <c r="D1997" s="810">
        <v>0.11953999999999999</v>
      </c>
      <c r="E1997" s="810">
        <v>0.20085</v>
      </c>
      <c r="F1997" s="810">
        <v>0.12368</v>
      </c>
      <c r="G1997" s="810">
        <v>2.0570000000000001E-2</v>
      </c>
      <c r="H1997" s="810">
        <v>0.10310999999999999</v>
      </c>
    </row>
    <row r="1998" spans="2:8">
      <c r="B1998" s="810" t="s">
        <v>3058</v>
      </c>
      <c r="C1998" s="810">
        <v>1.5310000000000001E-2</v>
      </c>
      <c r="D1998" s="810">
        <v>0.11927</v>
      </c>
      <c r="E1998" s="810">
        <v>0.20094000000000001</v>
      </c>
      <c r="F1998" s="810">
        <v>0.12347</v>
      </c>
      <c r="G1998" s="810">
        <v>2.094E-2</v>
      </c>
      <c r="H1998" s="810">
        <v>0.10253</v>
      </c>
    </row>
    <row r="1999" spans="2:8">
      <c r="B1999" s="810" t="s">
        <v>3059</v>
      </c>
      <c r="C1999" s="810">
        <v>1.532E-2</v>
      </c>
      <c r="D1999" s="810">
        <v>0.11999</v>
      </c>
      <c r="E1999" s="810">
        <v>0.20077</v>
      </c>
      <c r="F1999" s="810">
        <v>0.12346</v>
      </c>
      <c r="G1999" s="810">
        <v>2.0709999999999999E-2</v>
      </c>
      <c r="H1999" s="810">
        <v>0.10274999999999999</v>
      </c>
    </row>
    <row r="2000" spans="2:8">
      <c r="B2000" s="810" t="s">
        <v>3060</v>
      </c>
      <c r="C2000" s="810">
        <v>1.55E-2</v>
      </c>
      <c r="D2000" s="810">
        <v>0.11683</v>
      </c>
      <c r="E2000" s="810">
        <v>0.20149</v>
      </c>
      <c r="F2000" s="810">
        <v>0.12182999999999999</v>
      </c>
      <c r="G2000" s="810">
        <v>2.0469999999999999E-2</v>
      </c>
      <c r="H2000" s="810">
        <v>0.10136000000000001</v>
      </c>
    </row>
    <row r="2001" spans="2:8">
      <c r="B2001" s="810" t="s">
        <v>3061</v>
      </c>
      <c r="C2001" s="810">
        <v>1.5429999999999999E-2</v>
      </c>
      <c r="D2001" s="810">
        <v>0.11842999999999999</v>
      </c>
      <c r="E2001" s="810">
        <v>0.20061999999999999</v>
      </c>
      <c r="F2001" s="810">
        <v>0.11368</v>
      </c>
      <c r="G2001" s="810">
        <v>2.0920000000000001E-2</v>
      </c>
      <c r="H2001" s="810">
        <v>9.2759999999999995E-2</v>
      </c>
    </row>
    <row r="2002" spans="2:8">
      <c r="B2002" s="810" t="s">
        <v>3062</v>
      </c>
      <c r="C2002" s="810">
        <v>1.545E-2</v>
      </c>
      <c r="D2002" s="810">
        <v>0.11819</v>
      </c>
      <c r="E2002" s="810">
        <v>0.20069999999999999</v>
      </c>
      <c r="F2002" s="810">
        <v>0.11373</v>
      </c>
      <c r="G2002" s="810">
        <v>2.087E-2</v>
      </c>
      <c r="H2002" s="810">
        <v>9.2859999999999998E-2</v>
      </c>
    </row>
    <row r="2003" spans="2:8">
      <c r="B2003" s="810" t="s">
        <v>3063</v>
      </c>
      <c r="C2003" s="810">
        <v>1.5299999999999999E-2</v>
      </c>
      <c r="D2003" s="810">
        <v>0.12035</v>
      </c>
      <c r="E2003" s="810">
        <v>0.20069999999999999</v>
      </c>
      <c r="F2003" s="810">
        <v>0.11398</v>
      </c>
      <c r="G2003" s="810">
        <v>2.1219999999999999E-2</v>
      </c>
      <c r="H2003" s="810">
        <v>9.2759999999999995E-2</v>
      </c>
    </row>
    <row r="2004" spans="2:8">
      <c r="B2004" s="810" t="s">
        <v>3064</v>
      </c>
      <c r="C2004" s="810">
        <v>1.545E-2</v>
      </c>
      <c r="D2004" s="810">
        <v>0.12254</v>
      </c>
      <c r="E2004" s="810">
        <v>0.20072999999999999</v>
      </c>
      <c r="F2004" s="810">
        <v>0.11473999999999999</v>
      </c>
      <c r="G2004" s="810">
        <v>2.1149999999999999E-2</v>
      </c>
      <c r="H2004" s="810">
        <v>9.3590000000000007E-2</v>
      </c>
    </row>
    <row r="2005" spans="2:8">
      <c r="B2005" s="810" t="s">
        <v>3065</v>
      </c>
      <c r="C2005" s="810">
        <v>1.5429999999999999E-2</v>
      </c>
      <c r="D2005" s="810">
        <v>0.11749</v>
      </c>
      <c r="E2005" s="810">
        <v>0.20050000000000001</v>
      </c>
      <c r="F2005" s="810">
        <v>0.11305</v>
      </c>
      <c r="G2005" s="810">
        <v>2.1149999999999999E-2</v>
      </c>
      <c r="H2005" s="810">
        <v>9.1899999999999996E-2</v>
      </c>
    </row>
    <row r="2006" spans="2:8">
      <c r="B2006" s="810" t="s">
        <v>3066</v>
      </c>
      <c r="C2006" s="810">
        <v>1.541E-2</v>
      </c>
      <c r="D2006" s="810">
        <v>0.11700000000000001</v>
      </c>
      <c r="E2006" s="810">
        <v>0.20002</v>
      </c>
      <c r="F2006" s="810">
        <v>0.11289</v>
      </c>
      <c r="G2006" s="810">
        <v>2.1000000000000001E-2</v>
      </c>
      <c r="H2006" s="810">
        <v>9.1889999999999999E-2</v>
      </c>
    </row>
    <row r="2007" spans="2:8">
      <c r="B2007" s="810" t="s">
        <v>3067</v>
      </c>
      <c r="C2007" s="810">
        <v>1.5429999999999999E-2</v>
      </c>
      <c r="D2007" s="810">
        <v>0.11734</v>
      </c>
      <c r="E2007" s="810">
        <v>0.20018</v>
      </c>
      <c r="F2007" s="810">
        <v>0.11291</v>
      </c>
      <c r="G2007" s="810">
        <v>2.102E-2</v>
      </c>
      <c r="H2007" s="810">
        <v>9.1889999999999999E-2</v>
      </c>
    </row>
    <row r="2008" spans="2:8">
      <c r="B2008" s="810" t="s">
        <v>3068</v>
      </c>
      <c r="C2008" s="810">
        <v>1.54E-2</v>
      </c>
      <c r="D2008" s="810">
        <v>0.11733</v>
      </c>
      <c r="E2008" s="810">
        <v>0.20011000000000001</v>
      </c>
      <c r="F2008" s="810">
        <v>0.11291</v>
      </c>
      <c r="G2008" s="810">
        <v>2.1770000000000001E-2</v>
      </c>
      <c r="H2008" s="810">
        <v>9.1139999999999999E-2</v>
      </c>
    </row>
    <row r="2009" spans="2:8">
      <c r="B2009" s="810" t="s">
        <v>3069</v>
      </c>
      <c r="C2009" s="810">
        <v>1.542E-2</v>
      </c>
      <c r="D2009" s="810">
        <v>0.11792999999999999</v>
      </c>
      <c r="E2009" s="810">
        <v>0.20024</v>
      </c>
      <c r="F2009" s="810">
        <v>0.11323999999999999</v>
      </c>
      <c r="G2009" s="810">
        <v>2.1770000000000001E-2</v>
      </c>
      <c r="H2009" s="810">
        <v>9.1469999999999996E-2</v>
      </c>
    </row>
    <row r="2010" spans="2:8">
      <c r="B2010" s="810" t="s">
        <v>3070</v>
      </c>
      <c r="C2010" s="810">
        <v>1.54E-2</v>
      </c>
      <c r="D2010" s="810">
        <v>0.11853</v>
      </c>
      <c r="E2010" s="810">
        <v>0.19989000000000001</v>
      </c>
      <c r="F2010" s="810">
        <v>0.11328000000000001</v>
      </c>
      <c r="G2010" s="810">
        <v>2.1600000000000001E-2</v>
      </c>
      <c r="H2010" s="810">
        <v>9.1679999999999998E-2</v>
      </c>
    </row>
    <row r="2011" spans="2:8">
      <c r="B2011" s="810" t="s">
        <v>3071</v>
      </c>
      <c r="C2011" s="810">
        <v>1.545E-2</v>
      </c>
      <c r="D2011" s="810">
        <v>0.11846</v>
      </c>
      <c r="E2011" s="810">
        <v>0.19944999999999999</v>
      </c>
      <c r="F2011" s="810">
        <v>0.11335000000000001</v>
      </c>
      <c r="G2011" s="810">
        <v>2.1850000000000001E-2</v>
      </c>
      <c r="H2011" s="810">
        <v>9.1499999999999998E-2</v>
      </c>
    </row>
    <row r="2012" spans="2:8">
      <c r="B2012" s="810" t="s">
        <v>3072</v>
      </c>
      <c r="C2012" s="810">
        <v>1.5429999999999999E-2</v>
      </c>
      <c r="D2012" s="810">
        <v>0.11823</v>
      </c>
      <c r="E2012" s="810">
        <v>0.19950999999999999</v>
      </c>
      <c r="F2012" s="810">
        <v>0.11311</v>
      </c>
      <c r="G2012" s="810">
        <v>2.12E-2</v>
      </c>
      <c r="H2012" s="810">
        <v>9.1910000000000006E-2</v>
      </c>
    </row>
    <row r="2013" spans="2:8">
      <c r="B2013" s="810" t="s">
        <v>3073</v>
      </c>
      <c r="C2013" s="810">
        <v>1.5440000000000001E-2</v>
      </c>
      <c r="D2013" s="810">
        <v>0.11828</v>
      </c>
      <c r="E2013" s="810">
        <v>0.19955999999999999</v>
      </c>
      <c r="F2013" s="810">
        <v>0.1132</v>
      </c>
      <c r="G2013" s="810">
        <v>2.1999999999999999E-2</v>
      </c>
      <c r="H2013" s="810">
        <v>9.1200000000000003E-2</v>
      </c>
    </row>
    <row r="2014" spans="2:8">
      <c r="B2014" s="810" t="s">
        <v>3074</v>
      </c>
      <c r="C2014" s="810">
        <v>1.55E-2</v>
      </c>
      <c r="D2014" s="810">
        <v>0.11835</v>
      </c>
      <c r="E2014" s="810">
        <v>0.19955000000000001</v>
      </c>
      <c r="F2014" s="810">
        <v>0.11323</v>
      </c>
      <c r="G2014" s="810">
        <v>2.2550000000000001E-2</v>
      </c>
      <c r="H2014" s="810">
        <v>9.0679999999999997E-2</v>
      </c>
    </row>
    <row r="2015" spans="2:8">
      <c r="B2015" s="810" t="s">
        <v>3075</v>
      </c>
      <c r="C2015" s="810">
        <v>1.55E-2</v>
      </c>
      <c r="D2015" s="810">
        <v>0.11686000000000001</v>
      </c>
      <c r="E2015" s="810">
        <v>0.19919999999999999</v>
      </c>
      <c r="F2015" s="810">
        <v>0.11255</v>
      </c>
      <c r="G2015" s="810">
        <v>2.1999999999999999E-2</v>
      </c>
      <c r="H2015" s="810">
        <v>9.0550000000000005E-2</v>
      </c>
    </row>
    <row r="2016" spans="2:8">
      <c r="B2016" s="810" t="s">
        <v>3076</v>
      </c>
      <c r="C2016" s="810">
        <v>1.5440000000000001E-2</v>
      </c>
      <c r="D2016" s="810">
        <v>0.11679</v>
      </c>
      <c r="E2016" s="810">
        <v>0.19922999999999999</v>
      </c>
      <c r="F2016" s="810">
        <v>0.11284</v>
      </c>
      <c r="G2016" s="810">
        <v>2.1569999999999999E-2</v>
      </c>
      <c r="H2016" s="810">
        <v>9.1270000000000004E-2</v>
      </c>
    </row>
    <row r="2017" spans="2:8">
      <c r="B2017" s="810" t="s">
        <v>3077</v>
      </c>
      <c r="C2017" s="810">
        <v>1.576E-2</v>
      </c>
      <c r="D2017" s="810">
        <v>0.11613</v>
      </c>
      <c r="E2017" s="810">
        <v>0.19886999999999999</v>
      </c>
      <c r="F2017" s="810">
        <v>0.11359</v>
      </c>
      <c r="G2017" s="810">
        <v>2.1919999999999999E-2</v>
      </c>
      <c r="H2017" s="810">
        <v>9.1670000000000001E-2</v>
      </c>
    </row>
    <row r="2018" spans="2:8">
      <c r="B2018" s="810" t="s">
        <v>3078</v>
      </c>
      <c r="C2018" s="810">
        <v>1.5789999999999998E-2</v>
      </c>
      <c r="D2018" s="810">
        <v>0.11618000000000001</v>
      </c>
      <c r="E2018" s="810">
        <v>0.19871</v>
      </c>
      <c r="F2018" s="810">
        <v>0.11373</v>
      </c>
      <c r="G2018" s="810">
        <v>2.1999999999999999E-2</v>
      </c>
      <c r="H2018" s="810">
        <v>9.1730000000000006E-2</v>
      </c>
    </row>
    <row r="2019" spans="2:8">
      <c r="B2019" s="810" t="s">
        <v>3079</v>
      </c>
      <c r="C2019" s="810">
        <v>1.601E-2</v>
      </c>
      <c r="D2019" s="810">
        <v>0.11699</v>
      </c>
      <c r="E2019" s="810">
        <v>0.19899</v>
      </c>
      <c r="F2019" s="810">
        <v>0.11456</v>
      </c>
      <c r="G2019" s="810">
        <v>2.1819999999999999E-2</v>
      </c>
      <c r="H2019" s="810">
        <v>9.2740000000000003E-2</v>
      </c>
    </row>
    <row r="2020" spans="2:8">
      <c r="B2020" s="810" t="s">
        <v>3080</v>
      </c>
      <c r="C2020" s="810">
        <v>1.6E-2</v>
      </c>
      <c r="D2020" s="810">
        <v>0.11531</v>
      </c>
      <c r="E2020" s="810">
        <v>0.19850999999999999</v>
      </c>
      <c r="F2020" s="810">
        <v>0.11369</v>
      </c>
      <c r="G2020" s="810">
        <v>2.2599999999999999E-2</v>
      </c>
      <c r="H2020" s="810">
        <v>9.1090000000000004E-2</v>
      </c>
    </row>
    <row r="2021" spans="2:8">
      <c r="B2021" s="810" t="s">
        <v>3081</v>
      </c>
      <c r="C2021" s="810">
        <v>1.5900000000000001E-2</v>
      </c>
      <c r="D2021" s="810">
        <v>0.11574</v>
      </c>
      <c r="E2021" s="810">
        <v>0.19868</v>
      </c>
      <c r="F2021" s="810">
        <v>0.11248</v>
      </c>
      <c r="G2021" s="810">
        <v>2.1999999999999999E-2</v>
      </c>
      <c r="H2021" s="810">
        <v>9.0480000000000005E-2</v>
      </c>
    </row>
    <row r="2022" spans="2:8">
      <c r="B2022" s="810" t="s">
        <v>3082</v>
      </c>
      <c r="C2022" s="810">
        <v>1.592E-2</v>
      </c>
      <c r="D2022" s="810">
        <v>0.11525000000000001</v>
      </c>
      <c r="E2022" s="810">
        <v>0.19864999999999999</v>
      </c>
      <c r="F2022" s="810">
        <v>0.11214</v>
      </c>
      <c r="G2022" s="810">
        <v>2.1499999999999998E-2</v>
      </c>
      <c r="H2022" s="810">
        <v>9.0639999999999998E-2</v>
      </c>
    </row>
    <row r="2023" spans="2:8">
      <c r="B2023" s="810" t="s">
        <v>3083</v>
      </c>
      <c r="C2023" s="810">
        <v>1.593E-2</v>
      </c>
      <c r="D2023" s="810">
        <v>0.11506</v>
      </c>
      <c r="E2023" s="810">
        <v>0.19733000000000001</v>
      </c>
      <c r="F2023" s="810">
        <v>0.11219</v>
      </c>
      <c r="G2023" s="810">
        <v>2.138E-2</v>
      </c>
      <c r="H2023" s="810">
        <v>9.0810000000000002E-2</v>
      </c>
    </row>
    <row r="2024" spans="2:8">
      <c r="B2024" s="810" t="s">
        <v>3084</v>
      </c>
      <c r="C2024" s="810">
        <v>1.593E-2</v>
      </c>
      <c r="D2024" s="810">
        <v>0.11475</v>
      </c>
      <c r="E2024" s="810">
        <v>0.19653999999999999</v>
      </c>
      <c r="F2024" s="810">
        <v>0.11154</v>
      </c>
      <c r="G2024" s="810">
        <v>2.1399999999999999E-2</v>
      </c>
      <c r="H2024" s="810">
        <v>9.0139999999999998E-2</v>
      </c>
    </row>
    <row r="2025" spans="2:8">
      <c r="B2025" s="810" t="s">
        <v>3085</v>
      </c>
      <c r="C2025" s="810">
        <v>1.6060000000000001E-2</v>
      </c>
      <c r="D2025" s="810">
        <v>0.11242000000000001</v>
      </c>
      <c r="E2025" s="810">
        <v>0.19670000000000001</v>
      </c>
      <c r="F2025" s="810">
        <v>0.11070000000000001</v>
      </c>
      <c r="G2025" s="810">
        <v>2.1850000000000001E-2</v>
      </c>
      <c r="H2025" s="810">
        <v>8.8849999999999998E-2</v>
      </c>
    </row>
    <row r="2026" spans="2:8">
      <c r="B2026" s="810" t="s">
        <v>3086</v>
      </c>
      <c r="C2026" s="810">
        <v>1.6070000000000001E-2</v>
      </c>
      <c r="D2026" s="810">
        <v>0.11225</v>
      </c>
      <c r="E2026" s="810">
        <v>0.19685</v>
      </c>
      <c r="F2026" s="810">
        <v>0.11068</v>
      </c>
      <c r="G2026" s="810">
        <v>2.1950000000000001E-2</v>
      </c>
      <c r="H2026" s="810">
        <v>8.8730000000000003E-2</v>
      </c>
    </row>
    <row r="2027" spans="2:8">
      <c r="B2027" s="810" t="s">
        <v>3087</v>
      </c>
      <c r="C2027" s="810">
        <v>1.5949999999999999E-2</v>
      </c>
      <c r="D2027" s="810">
        <v>0.11254</v>
      </c>
      <c r="E2027" s="810">
        <v>0.19691</v>
      </c>
      <c r="F2027" s="810">
        <v>0.11051999999999999</v>
      </c>
      <c r="G2027" s="810">
        <v>2.1299999999999999E-2</v>
      </c>
      <c r="H2027" s="810">
        <v>8.9219999999999994E-2</v>
      </c>
    </row>
    <row r="2028" spans="2:8">
      <c r="B2028" s="810" t="s">
        <v>3088</v>
      </c>
      <c r="C2028" s="810">
        <v>1.601E-2</v>
      </c>
      <c r="D2028" s="810">
        <v>0.11297</v>
      </c>
      <c r="E2028" s="810">
        <v>0.19686000000000001</v>
      </c>
      <c r="F2028" s="810">
        <v>0.11097</v>
      </c>
      <c r="G2028" s="810">
        <v>2.1499999999999998E-2</v>
      </c>
      <c r="H2028" s="810">
        <v>8.9469999999999994E-2</v>
      </c>
    </row>
    <row r="2029" spans="2:8">
      <c r="B2029" s="810" t="s">
        <v>3089</v>
      </c>
      <c r="C2029" s="810">
        <v>1.618E-2</v>
      </c>
      <c r="D2029" s="810">
        <v>0.11255999999999999</v>
      </c>
      <c r="E2029" s="810">
        <v>0.19689000000000001</v>
      </c>
      <c r="F2029" s="810">
        <v>0.11206000000000001</v>
      </c>
      <c r="G2029" s="810">
        <v>2.1299999999999999E-2</v>
      </c>
      <c r="H2029" s="810">
        <v>9.0759999999999993E-2</v>
      </c>
    </row>
    <row r="2030" spans="2:8">
      <c r="B2030" s="810" t="s">
        <v>3090</v>
      </c>
      <c r="C2030" s="810">
        <v>1.618E-2</v>
      </c>
      <c r="D2030" s="810">
        <v>0.11834</v>
      </c>
      <c r="E2030" s="810">
        <v>0.19711999999999999</v>
      </c>
      <c r="F2030" s="810">
        <v>0.11568000000000001</v>
      </c>
      <c r="G2030" s="810">
        <v>2.1360000000000001E-2</v>
      </c>
      <c r="H2030" s="810">
        <v>9.4320000000000001E-2</v>
      </c>
    </row>
    <row r="2031" spans="2:8">
      <c r="B2031" s="810" t="s">
        <v>3091</v>
      </c>
      <c r="C2031" s="810">
        <v>1.6140000000000002E-2</v>
      </c>
      <c r="D2031" s="810">
        <v>0.11864</v>
      </c>
      <c r="E2031" s="810">
        <v>0.19713</v>
      </c>
      <c r="F2031" s="810">
        <v>0.11567</v>
      </c>
      <c r="G2031" s="810">
        <v>2.0500000000000001E-2</v>
      </c>
      <c r="H2031" s="810">
        <v>9.5170000000000005E-2</v>
      </c>
    </row>
    <row r="2032" spans="2:8">
      <c r="B2032" s="810" t="s">
        <v>3092</v>
      </c>
      <c r="C2032" s="810">
        <v>1.6160000000000001E-2</v>
      </c>
      <c r="D2032" s="810">
        <v>0.11627999999999999</v>
      </c>
      <c r="E2032" s="810">
        <v>0.1971</v>
      </c>
      <c r="F2032" s="810">
        <v>0.11452</v>
      </c>
      <c r="G2032" s="810">
        <v>2.145E-2</v>
      </c>
      <c r="H2032" s="810">
        <v>9.307E-2</v>
      </c>
    </row>
    <row r="2033" spans="2:8">
      <c r="B2033" s="810" t="s">
        <v>3093</v>
      </c>
      <c r="C2033" s="810">
        <v>1.6250000000000001E-2</v>
      </c>
      <c r="D2033" s="810">
        <v>0.11652</v>
      </c>
      <c r="E2033" s="810">
        <v>0.19692000000000001</v>
      </c>
      <c r="F2033" s="810">
        <v>0.11525000000000001</v>
      </c>
      <c r="G2033" s="810">
        <v>2.0549999999999999E-2</v>
      </c>
      <c r="H2033" s="810">
        <v>9.4700000000000006E-2</v>
      </c>
    </row>
    <row r="2034" spans="2:8">
      <c r="B2034" s="810" t="s">
        <v>3094</v>
      </c>
      <c r="C2034" s="810">
        <v>1.618E-2</v>
      </c>
      <c r="D2034" s="810">
        <v>0.11940000000000001</v>
      </c>
      <c r="E2034" s="810">
        <v>0.19714999999999999</v>
      </c>
      <c r="F2034" s="810">
        <v>0.11589000000000001</v>
      </c>
      <c r="G2034" s="810">
        <v>2.1149999999999999E-2</v>
      </c>
      <c r="H2034" s="810">
        <v>9.4740000000000005E-2</v>
      </c>
    </row>
    <row r="2035" spans="2:8">
      <c r="B2035" s="810" t="s">
        <v>3095</v>
      </c>
      <c r="C2035" s="810">
        <v>1.6049999999999998E-2</v>
      </c>
      <c r="D2035" s="810">
        <v>0.11904000000000001</v>
      </c>
      <c r="E2035" s="810">
        <v>0.19707</v>
      </c>
      <c r="F2035" s="810">
        <v>0.11504</v>
      </c>
      <c r="G2035" s="810">
        <v>1.95E-2</v>
      </c>
      <c r="H2035" s="810">
        <v>9.554E-2</v>
      </c>
    </row>
    <row r="2036" spans="2:8">
      <c r="B2036" s="810" t="s">
        <v>3096</v>
      </c>
      <c r="C2036" s="810">
        <v>1.5859999999999999E-2</v>
      </c>
      <c r="D2036" s="810">
        <v>0.11878</v>
      </c>
      <c r="E2036" s="810">
        <v>0.19788</v>
      </c>
      <c r="F2036" s="810">
        <v>0.11434</v>
      </c>
      <c r="G2036" s="810">
        <v>1.8350000000000002E-2</v>
      </c>
      <c r="H2036" s="810">
        <v>9.5990000000000006E-2</v>
      </c>
    </row>
    <row r="2037" spans="2:8">
      <c r="B2037" s="810" t="s">
        <v>3097</v>
      </c>
      <c r="C2037" s="810">
        <v>1.6150000000000001E-2</v>
      </c>
      <c r="D2037" s="810">
        <v>0.11891</v>
      </c>
      <c r="E2037" s="810">
        <v>0.19767000000000001</v>
      </c>
      <c r="F2037" s="810">
        <v>0.11524</v>
      </c>
      <c r="G2037" s="810">
        <v>1.6500000000000001E-2</v>
      </c>
      <c r="H2037" s="810">
        <v>9.8739999999999994E-2</v>
      </c>
    </row>
    <row r="2038" spans="2:8">
      <c r="B2038" s="810" t="s">
        <v>3098</v>
      </c>
      <c r="C2038" s="810">
        <v>1.5810000000000001E-2</v>
      </c>
      <c r="D2038" s="810">
        <v>0.11959</v>
      </c>
      <c r="E2038" s="810">
        <v>0.19744999999999999</v>
      </c>
      <c r="F2038" s="810">
        <v>0.11462</v>
      </c>
      <c r="G2038" s="810">
        <v>1.7049999999999999E-2</v>
      </c>
      <c r="H2038" s="810">
        <v>9.7570000000000004E-2</v>
      </c>
    </row>
    <row r="2039" spans="2:8">
      <c r="B2039" s="810" t="s">
        <v>3099</v>
      </c>
      <c r="C2039" s="810">
        <v>1.592E-2</v>
      </c>
      <c r="D2039" s="810">
        <v>0.11996999999999999</v>
      </c>
      <c r="E2039" s="810">
        <v>0.19758000000000001</v>
      </c>
      <c r="F2039" s="810">
        <v>0.11491999999999999</v>
      </c>
      <c r="G2039" s="810">
        <v>1.719E-2</v>
      </c>
      <c r="H2039" s="810">
        <v>9.7729999999999997E-2</v>
      </c>
    </row>
    <row r="2040" spans="2:8">
      <c r="B2040" s="810" t="s">
        <v>3100</v>
      </c>
      <c r="C2040" s="810">
        <v>1.601E-2</v>
      </c>
      <c r="D2040" s="810">
        <v>0.11960999999999999</v>
      </c>
      <c r="E2040" s="810">
        <v>0.19753000000000001</v>
      </c>
      <c r="F2040" s="810">
        <v>0.11502999999999999</v>
      </c>
      <c r="G2040" s="810">
        <v>1.7100000000000001E-2</v>
      </c>
      <c r="H2040" s="810">
        <v>9.7930000000000003E-2</v>
      </c>
    </row>
    <row r="2041" spans="2:8">
      <c r="B2041" s="810" t="s">
        <v>3101</v>
      </c>
      <c r="C2041" s="810">
        <v>1.6400000000000001E-2</v>
      </c>
      <c r="D2041" s="810">
        <v>0.11969</v>
      </c>
      <c r="E2041" s="810">
        <v>0.19766</v>
      </c>
      <c r="F2041" s="810">
        <v>0.11501</v>
      </c>
      <c r="G2041" s="810">
        <v>1.677E-2</v>
      </c>
      <c r="H2041" s="810">
        <v>9.8239999999999994E-2</v>
      </c>
    </row>
    <row r="2042" spans="2:8">
      <c r="B2042" s="810" t="s">
        <v>3102</v>
      </c>
      <c r="C2042" s="810">
        <v>1.6420000000000001E-2</v>
      </c>
      <c r="D2042" s="810">
        <v>0.11959</v>
      </c>
      <c r="E2042" s="810">
        <v>0.19721</v>
      </c>
      <c r="F2042" s="810">
        <v>0.11501</v>
      </c>
      <c r="G2042" s="810">
        <v>1.6899999999999998E-2</v>
      </c>
      <c r="H2042" s="810">
        <v>9.8110000000000003E-2</v>
      </c>
    </row>
    <row r="2043" spans="2:8">
      <c r="B2043" s="810" t="s">
        <v>3103</v>
      </c>
      <c r="C2043" s="810">
        <v>1.6219999999999998E-2</v>
      </c>
      <c r="D2043" s="810">
        <v>0.12016</v>
      </c>
      <c r="E2043" s="810">
        <v>0.19691</v>
      </c>
      <c r="F2043" s="810">
        <v>0.11426</v>
      </c>
      <c r="G2043" s="810">
        <v>1.7309999999999999E-2</v>
      </c>
      <c r="H2043" s="810">
        <v>9.6949999999999995E-2</v>
      </c>
    </row>
    <row r="2044" spans="2:8">
      <c r="B2044" s="810" t="s">
        <v>3104</v>
      </c>
      <c r="C2044" s="810">
        <v>1.6230000000000001E-2</v>
      </c>
      <c r="D2044" s="810">
        <v>0.11742</v>
      </c>
      <c r="E2044" s="810">
        <v>0.19708999999999999</v>
      </c>
      <c r="F2044" s="810">
        <v>0.11351</v>
      </c>
      <c r="G2044" s="810">
        <v>1.6799999999999999E-2</v>
      </c>
      <c r="H2044" s="810">
        <v>9.6710000000000004E-2</v>
      </c>
    </row>
    <row r="2045" spans="2:8">
      <c r="B2045" s="810" t="s">
        <v>3105</v>
      </c>
      <c r="C2045" s="810">
        <v>1.6160000000000001E-2</v>
      </c>
      <c r="D2045" s="810">
        <v>0.11833</v>
      </c>
      <c r="E2045" s="810">
        <v>0.19439999999999999</v>
      </c>
      <c r="F2045" s="810">
        <v>0.11352</v>
      </c>
      <c r="G2045" s="810">
        <v>1.7219999999999999E-2</v>
      </c>
      <c r="H2045" s="810">
        <v>9.6299999999999997E-2</v>
      </c>
    </row>
    <row r="2046" spans="2:8">
      <c r="B2046" s="810" t="s">
        <v>3106</v>
      </c>
      <c r="C2046" s="810">
        <v>1.6160000000000001E-2</v>
      </c>
      <c r="D2046" s="810">
        <v>0.11756</v>
      </c>
      <c r="E2046" s="810">
        <v>0.19386</v>
      </c>
      <c r="F2046" s="810">
        <v>0.11298</v>
      </c>
      <c r="G2046" s="810">
        <v>1.6650000000000002E-2</v>
      </c>
      <c r="H2046" s="810">
        <v>9.6329999999999999E-2</v>
      </c>
    </row>
    <row r="2047" spans="2:8">
      <c r="B2047" s="810" t="s">
        <v>3107</v>
      </c>
      <c r="C2047" s="810">
        <v>1.6240000000000001E-2</v>
      </c>
      <c r="D2047" s="810">
        <v>0.11513</v>
      </c>
      <c r="E2047" s="810">
        <v>0.19367999999999999</v>
      </c>
      <c r="F2047" s="810">
        <v>0.11189</v>
      </c>
      <c r="G2047" s="810">
        <v>1.6449999999999999E-2</v>
      </c>
      <c r="H2047" s="810">
        <v>9.5439999999999997E-2</v>
      </c>
    </row>
    <row r="2048" spans="2:8">
      <c r="B2048" s="810" t="s">
        <v>3108</v>
      </c>
      <c r="C2048" s="810">
        <v>1.6060000000000001E-2</v>
      </c>
      <c r="D2048" s="810">
        <v>0.11477999999999999</v>
      </c>
      <c r="E2048" s="810">
        <v>0.1938</v>
      </c>
      <c r="F2048" s="810">
        <v>0.11125</v>
      </c>
      <c r="G2048" s="810">
        <v>1.6320000000000001E-2</v>
      </c>
      <c r="H2048" s="810">
        <v>9.493E-2</v>
      </c>
    </row>
    <row r="2049" spans="2:8">
      <c r="B2049" s="810" t="s">
        <v>3109</v>
      </c>
      <c r="C2049" s="810">
        <v>1.592E-2</v>
      </c>
      <c r="D2049" s="810">
        <v>0.11496000000000001</v>
      </c>
      <c r="E2049" s="810">
        <v>0.19378000000000001</v>
      </c>
      <c r="F2049" s="810">
        <v>0.11033999999999999</v>
      </c>
      <c r="G2049" s="810">
        <v>1.5970000000000002E-2</v>
      </c>
      <c r="H2049" s="810">
        <v>9.4369999999999996E-2</v>
      </c>
    </row>
    <row r="2050" spans="2:8">
      <c r="B2050" s="810" t="s">
        <v>3110</v>
      </c>
      <c r="C2050" s="810">
        <v>1.6039999999999999E-2</v>
      </c>
      <c r="D2050" s="810">
        <v>0.10611</v>
      </c>
      <c r="E2050" s="810">
        <v>0.18717</v>
      </c>
      <c r="F2050" s="810">
        <v>0.10557999999999999</v>
      </c>
      <c r="G2050" s="810">
        <v>1.6369999999999999E-2</v>
      </c>
      <c r="H2050" s="810">
        <v>8.9209999999999998E-2</v>
      </c>
    </row>
    <row r="2051" spans="2:8">
      <c r="B2051" s="810" t="s">
        <v>3111</v>
      </c>
      <c r="C2051" s="810">
        <v>1.5980000000000001E-2</v>
      </c>
      <c r="D2051" s="810">
        <v>0.10625</v>
      </c>
      <c r="E2051" s="810">
        <v>0.18726999999999999</v>
      </c>
      <c r="F2051" s="810">
        <v>0.10541</v>
      </c>
      <c r="G2051" s="810">
        <v>1.6119999999999999E-2</v>
      </c>
      <c r="H2051" s="810">
        <v>8.9289999999999994E-2</v>
      </c>
    </row>
  </sheetData>
  <phoneticPr fontId="16" type="noConversion"/>
  <pageMargins left="0.75" right="0.75" top="1" bottom="1" header="0.5" footer="0.5"/>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202B5-8DB9-4772-8B9C-39CF1819588B}">
  <dimension ref="A1:AW42"/>
  <sheetViews>
    <sheetView showGridLines="0" topLeftCell="A14" zoomScaleNormal="100" workbookViewId="0">
      <selection activeCell="R35" sqref="R35"/>
    </sheetView>
  </sheetViews>
  <sheetFormatPr defaultColWidth="9.140625" defaultRowHeight="13.5"/>
  <cols>
    <col min="1" max="1" width="2.5703125" style="282" customWidth="1"/>
    <col min="2" max="2" width="48.42578125" style="282" customWidth="1"/>
    <col min="3" max="12" width="9.5703125" style="282" customWidth="1"/>
    <col min="13" max="80" width="10.28515625" style="282" customWidth="1"/>
    <col min="81" max="16384" width="9.140625" style="282"/>
  </cols>
  <sheetData>
    <row r="1" spans="1:16" s="245" customFormat="1" ht="20.25">
      <c r="A1" s="309" t="str" cm="1">
        <f t="array" aca="1" ref="A1" ca="1">REPLACE(CELL("filename",$A$1),1,FIND("]",CELL("filename",$A$1),1),"")</f>
        <v>EIU(Growth rate)</v>
      </c>
      <c r="B1" s="310"/>
      <c r="C1" s="310"/>
      <c r="D1" s="310"/>
      <c r="E1" s="310"/>
      <c r="F1" s="310"/>
      <c r="G1" s="310"/>
      <c r="H1" s="310"/>
      <c r="I1" s="311"/>
      <c r="J1" s="311"/>
      <c r="K1" s="311"/>
      <c r="L1" s="310"/>
      <c r="M1" s="310"/>
      <c r="N1" s="310"/>
      <c r="O1" s="310"/>
      <c r="P1" s="310"/>
    </row>
    <row r="2" spans="1:16" s="85" customFormat="1">
      <c r="A2" s="105"/>
      <c r="B2" s="105"/>
      <c r="C2" s="105"/>
      <c r="D2" s="105"/>
      <c r="E2" s="105"/>
      <c r="F2" s="105"/>
      <c r="G2" s="105"/>
      <c r="H2" s="105"/>
      <c r="I2" s="105"/>
      <c r="J2" s="105"/>
      <c r="K2" s="105"/>
      <c r="L2" s="105"/>
      <c r="M2" s="105"/>
      <c r="N2" s="105"/>
      <c r="O2" s="105"/>
      <c r="P2" s="105"/>
    </row>
    <row r="3" spans="1:16">
      <c r="A3" s="312" t="s">
        <v>67</v>
      </c>
      <c r="B3" s="313" t="s">
        <v>1335</v>
      </c>
      <c r="C3" s="313"/>
      <c r="D3" s="313"/>
      <c r="E3" s="313"/>
      <c r="F3" s="313"/>
      <c r="G3" s="313"/>
      <c r="H3" s="313"/>
      <c r="I3" s="313"/>
      <c r="J3" s="313"/>
      <c r="K3" s="313"/>
      <c r="L3" s="313"/>
      <c r="M3" s="313"/>
      <c r="N3" s="313"/>
      <c r="O3" s="313"/>
      <c r="P3" s="313"/>
    </row>
    <row r="5" spans="1:16">
      <c r="B5" s="946" t="s">
        <v>1336</v>
      </c>
      <c r="C5" s="283" t="s">
        <v>1851</v>
      </c>
      <c r="D5" s="283"/>
      <c r="E5" s="283"/>
      <c r="F5" s="283"/>
      <c r="G5" s="283"/>
      <c r="H5" s="283"/>
      <c r="I5" s="283"/>
      <c r="J5" s="283"/>
      <c r="K5" s="283"/>
      <c r="L5" s="284"/>
    </row>
    <row r="6" spans="1:16">
      <c r="B6" s="947"/>
      <c r="C6" s="397">
        <v>2019</v>
      </c>
      <c r="D6" s="398">
        <v>2020</v>
      </c>
      <c r="E6" s="398">
        <v>2021</v>
      </c>
      <c r="F6" s="398">
        <v>2022</v>
      </c>
      <c r="G6" s="398">
        <v>2023</v>
      </c>
      <c r="H6" s="398">
        <v>2024</v>
      </c>
      <c r="I6" s="398">
        <v>2025</v>
      </c>
      <c r="J6" s="398">
        <v>2026</v>
      </c>
      <c r="K6" s="398">
        <v>2027</v>
      </c>
      <c r="L6" s="399">
        <v>2028</v>
      </c>
    </row>
    <row r="7" spans="1:16" ht="14.25" thickBot="1">
      <c r="B7" s="285" t="s">
        <v>1856</v>
      </c>
      <c r="C7" s="401">
        <f>R41</f>
        <v>2.2440000000000002</v>
      </c>
      <c r="D7" s="402">
        <f t="shared" ref="D7:L7" si="0">S41</f>
        <v>-0.70899999999999996</v>
      </c>
      <c r="E7" s="402">
        <f t="shared" si="0"/>
        <v>4.3049999999999997</v>
      </c>
      <c r="F7" s="402">
        <f t="shared" si="0"/>
        <v>2.613</v>
      </c>
      <c r="G7" s="402">
        <f t="shared" si="0"/>
        <v>1.3340000000000001</v>
      </c>
      <c r="H7" s="402">
        <f t="shared" si="0"/>
        <v>2.7</v>
      </c>
      <c r="I7" s="402">
        <f t="shared" si="0"/>
        <v>2.8</v>
      </c>
      <c r="J7" s="402">
        <f t="shared" si="0"/>
        <v>2.4</v>
      </c>
      <c r="K7" s="402">
        <f t="shared" si="0"/>
        <v>2.8</v>
      </c>
      <c r="L7" s="403">
        <f t="shared" si="0"/>
        <v>2.7</v>
      </c>
      <c r="N7" s="282" t="s">
        <v>1869</v>
      </c>
      <c r="P7" s="405">
        <f>AVERAGE(H7:L7)</f>
        <v>2.6799999999999997</v>
      </c>
    </row>
    <row r="8" spans="1:16" ht="14.25" thickTop="1">
      <c r="B8" s="285" t="s">
        <v>1868</v>
      </c>
      <c r="C8" s="286"/>
      <c r="D8" s="400"/>
      <c r="E8" s="400"/>
      <c r="F8" s="400"/>
      <c r="G8" s="400"/>
      <c r="H8" s="400">
        <f>1+H7%</f>
        <v>1.0269999999999999</v>
      </c>
      <c r="I8" s="400">
        <f t="shared" ref="I8" si="1">H8*(1+I7%)</f>
        <v>1.0557559999999999</v>
      </c>
      <c r="J8" s="400">
        <f t="shared" ref="J8" si="2">I8*(1+J7%)</f>
        <v>1.0810941439999999</v>
      </c>
      <c r="K8" s="400">
        <f t="shared" ref="K8" si="3">J8*(1+K7%)</f>
        <v>1.1113647800319999</v>
      </c>
      <c r="L8" s="287">
        <f t="shared" ref="L8" si="4">K8*(1+L7%)</f>
        <v>1.1413716290928637</v>
      </c>
    </row>
    <row r="9" spans="1:16">
      <c r="B9" s="285" t="s">
        <v>1195</v>
      </c>
      <c r="C9" s="286">
        <f t="shared" ref="C9:L9" si="5">R38</f>
        <v>3.302</v>
      </c>
      <c r="D9" s="400">
        <f t="shared" si="5"/>
        <v>0.68600000000000005</v>
      </c>
      <c r="E9" s="400">
        <f t="shared" si="5"/>
        <v>5.024</v>
      </c>
      <c r="F9" s="400">
        <f t="shared" si="5"/>
        <v>4.8970000000000002</v>
      </c>
      <c r="G9" s="400">
        <f t="shared" si="5"/>
        <v>2.2000000000000002</v>
      </c>
      <c r="H9" s="400">
        <f t="shared" si="5"/>
        <v>3.1</v>
      </c>
      <c r="I9" s="400">
        <f t="shared" si="5"/>
        <v>2.8</v>
      </c>
      <c r="J9" s="400">
        <f t="shared" si="5"/>
        <v>4.0999999999999996</v>
      </c>
      <c r="K9" s="400">
        <f t="shared" si="5"/>
        <v>3.4</v>
      </c>
      <c r="L9" s="287">
        <f t="shared" si="5"/>
        <v>3.5</v>
      </c>
    </row>
    <row r="10" spans="1:16">
      <c r="B10" s="285" t="s">
        <v>1332</v>
      </c>
      <c r="C10" s="286"/>
      <c r="D10" s="400"/>
      <c r="E10" s="400"/>
      <c r="F10" s="400"/>
      <c r="G10" s="400"/>
      <c r="H10" s="400">
        <f>1+H9%</f>
        <v>1.0309999999999999</v>
      </c>
      <c r="I10" s="400">
        <f t="shared" ref="I10" si="6">H10*(1+I9%)</f>
        <v>1.059868</v>
      </c>
      <c r="J10" s="400">
        <f t="shared" ref="J10" si="7">I10*(1+J9%)</f>
        <v>1.1033225879999999</v>
      </c>
      <c r="K10" s="400">
        <f t="shared" ref="K10" si="8">J10*(1+K9%)</f>
        <v>1.140835555992</v>
      </c>
      <c r="L10" s="287">
        <f t="shared" ref="L10" si="9">K10*(1+L9%)</f>
        <v>1.1807648004517199</v>
      </c>
    </row>
    <row r="11" spans="1:16" ht="14.25" thickBot="1">
      <c r="B11" s="285" t="s">
        <v>1189</v>
      </c>
      <c r="C11" s="286">
        <f t="shared" ref="C11:L11" si="10">R34</f>
        <v>0.38500000000000001</v>
      </c>
      <c r="D11" s="400">
        <f t="shared" si="10"/>
        <v>0.53800000000000003</v>
      </c>
      <c r="E11" s="400">
        <f t="shared" si="10"/>
        <v>2.5</v>
      </c>
      <c r="F11" s="400">
        <f t="shared" si="10"/>
        <v>5.0890000000000004</v>
      </c>
      <c r="G11" s="400">
        <f t="shared" si="10"/>
        <v>3.5910000000000002</v>
      </c>
      <c r="H11" s="400">
        <f t="shared" si="10"/>
        <v>2.6</v>
      </c>
      <c r="I11" s="400">
        <f t="shared" si="10"/>
        <v>2</v>
      </c>
      <c r="J11" s="400">
        <f t="shared" si="10"/>
        <v>1.7</v>
      </c>
      <c r="K11" s="400">
        <f t="shared" si="10"/>
        <v>1.9</v>
      </c>
      <c r="L11" s="287">
        <f t="shared" si="10"/>
        <v>1.8</v>
      </c>
      <c r="N11" s="282" t="s">
        <v>1852</v>
      </c>
      <c r="P11" s="405">
        <f>AVERAGE(C11:G11)</f>
        <v>2.4206000000000003</v>
      </c>
    </row>
    <row r="12" spans="1:16" ht="14.25" thickTop="1">
      <c r="B12" s="288" t="s">
        <v>1333</v>
      </c>
      <c r="C12" s="404"/>
      <c r="D12" s="289"/>
      <c r="E12" s="289"/>
      <c r="F12" s="289"/>
      <c r="G12" s="289"/>
      <c r="H12" s="289">
        <f>1+H11%</f>
        <v>1.026</v>
      </c>
      <c r="I12" s="289">
        <f t="shared" ref="I12" si="11">H12*(1+I11%)</f>
        <v>1.0465200000000001</v>
      </c>
      <c r="J12" s="289">
        <f t="shared" ref="J12" si="12">I12*(1+J11%)</f>
        <v>1.0643108400000001</v>
      </c>
      <c r="K12" s="289">
        <f t="shared" ref="K12" si="13">J12*(1+K11%)</f>
        <v>1.08453274596</v>
      </c>
      <c r="L12" s="290">
        <f t="shared" ref="L12" si="14">K12*(1+L11%)</f>
        <v>1.10405433538728</v>
      </c>
    </row>
    <row r="15" spans="1:16">
      <c r="A15" s="312" t="s">
        <v>68</v>
      </c>
      <c r="B15" s="313" t="s">
        <v>1334</v>
      </c>
      <c r="C15" s="313"/>
      <c r="D15" s="313"/>
      <c r="E15" s="313"/>
      <c r="F15" s="313"/>
      <c r="G15" s="313"/>
      <c r="H15" s="313"/>
      <c r="I15" s="313"/>
      <c r="J15" s="313"/>
      <c r="K15" s="313"/>
      <c r="L15" s="313"/>
      <c r="M15" s="313"/>
      <c r="N15" s="313"/>
      <c r="O15" s="313"/>
      <c r="P15" s="313"/>
    </row>
    <row r="17" spans="2:49">
      <c r="B17" s="291" t="s">
        <v>1844</v>
      </c>
      <c r="C17" s="101"/>
      <c r="D17" s="101"/>
      <c r="E17" s="101"/>
      <c r="F17" s="101"/>
      <c r="G17" s="101"/>
      <c r="H17" s="101"/>
      <c r="I17" s="101"/>
      <c r="J17" s="101"/>
      <c r="K17" s="101"/>
      <c r="L17" s="101"/>
      <c r="M17" s="101"/>
    </row>
    <row r="19" spans="2:49">
      <c r="B19" s="292" t="s">
        <v>1146</v>
      </c>
      <c r="C19" s="101"/>
      <c r="D19" s="101"/>
      <c r="E19" s="101"/>
      <c r="F19" s="101"/>
      <c r="G19" s="101"/>
      <c r="H19" s="101"/>
      <c r="I19" s="101"/>
      <c r="J19" s="101"/>
      <c r="K19" s="101"/>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01"/>
      <c r="AV19" s="101"/>
      <c r="AW19" s="101"/>
    </row>
    <row r="20" spans="2:49">
      <c r="B20" s="293" t="s">
        <v>1845</v>
      </c>
      <c r="C20" s="101"/>
      <c r="D20" s="101"/>
      <c r="E20" s="101"/>
      <c r="F20" s="101"/>
      <c r="G20" s="101"/>
      <c r="H20" s="101"/>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01"/>
      <c r="AV20" s="101"/>
      <c r="AW20" s="101"/>
    </row>
    <row r="21" spans="2:49">
      <c r="B21" s="294" t="s">
        <v>1147</v>
      </c>
      <c r="C21" s="101"/>
      <c r="D21" s="101"/>
      <c r="E21" s="101"/>
      <c r="F21" s="101"/>
      <c r="G21" s="101"/>
      <c r="H21" s="101"/>
      <c r="I21" s="101"/>
      <c r="J21" s="101"/>
      <c r="K21" s="101"/>
      <c r="L21" s="101"/>
      <c r="M21" s="101"/>
      <c r="N21" s="101"/>
      <c r="O21" s="101"/>
      <c r="P21" s="101"/>
      <c r="Q21" s="101"/>
      <c r="R21" s="101"/>
      <c r="S21" s="101"/>
      <c r="T21" s="101"/>
      <c r="U21" s="101"/>
      <c r="V21" s="101"/>
      <c r="W21" s="101"/>
      <c r="X21" s="101"/>
      <c r="Y21" s="101"/>
      <c r="Z21" s="101"/>
      <c r="AA21" s="101"/>
      <c r="AB21" s="101"/>
      <c r="AC21" s="101"/>
      <c r="AD21" s="101"/>
      <c r="AE21" s="101"/>
      <c r="AF21" s="101"/>
      <c r="AG21" s="101"/>
      <c r="AH21" s="101"/>
      <c r="AI21" s="101"/>
      <c r="AJ21" s="101"/>
      <c r="AK21" s="101"/>
      <c r="AL21" s="101"/>
      <c r="AM21" s="101"/>
      <c r="AN21" s="101"/>
      <c r="AO21" s="101"/>
      <c r="AP21" s="101"/>
      <c r="AQ21" s="101"/>
      <c r="AR21" s="101"/>
      <c r="AS21" s="101"/>
      <c r="AT21" s="101"/>
      <c r="AU21" s="101"/>
      <c r="AV21" s="101"/>
      <c r="AW21" s="101"/>
    </row>
    <row r="22" spans="2:49">
      <c r="B22" s="295" t="s">
        <v>1148</v>
      </c>
      <c r="C22" s="101"/>
      <c r="D22" s="101"/>
      <c r="E22" s="101"/>
      <c r="F22" s="101"/>
      <c r="G22" s="101"/>
      <c r="H22" s="101"/>
      <c r="I22" s="101"/>
      <c r="J22" s="101"/>
      <c r="K22" s="101"/>
      <c r="L22" s="101"/>
      <c r="M22" s="101"/>
      <c r="N22" s="101"/>
      <c r="O22" s="101"/>
      <c r="P22" s="101"/>
      <c r="Q22" s="101"/>
      <c r="R22" s="101"/>
      <c r="S22" s="101"/>
      <c r="T22" s="101"/>
      <c r="U22" s="101"/>
      <c r="V22" s="101"/>
      <c r="W22" s="101"/>
      <c r="X22" s="101"/>
      <c r="Y22" s="101"/>
      <c r="Z22" s="101"/>
      <c r="AA22" s="101"/>
      <c r="AB22" s="101"/>
      <c r="AC22" s="101"/>
      <c r="AD22" s="101"/>
      <c r="AE22" s="101"/>
      <c r="AF22" s="101"/>
      <c r="AG22" s="101"/>
      <c r="AH22" s="101"/>
      <c r="AI22" s="101"/>
      <c r="AJ22" s="101"/>
      <c r="AK22" s="101"/>
      <c r="AL22" s="101"/>
      <c r="AM22" s="101"/>
      <c r="AN22" s="101"/>
      <c r="AO22" s="101"/>
      <c r="AP22" s="101"/>
      <c r="AQ22" s="101"/>
      <c r="AR22" s="101"/>
      <c r="AS22" s="101"/>
      <c r="AT22" s="101"/>
      <c r="AU22" s="101"/>
      <c r="AV22" s="101"/>
      <c r="AW22" s="101"/>
    </row>
    <row r="23" spans="2:49">
      <c r="B23" s="296" t="s">
        <v>1149</v>
      </c>
      <c r="C23" s="101"/>
      <c r="D23" s="101"/>
      <c r="E23" s="101"/>
      <c r="F23" s="101"/>
      <c r="G23" s="101"/>
      <c r="H23" s="101"/>
      <c r="I23" s="101"/>
      <c r="J23" s="101"/>
      <c r="K23" s="101"/>
      <c r="L23" s="101"/>
      <c r="M23" s="101"/>
      <c r="N23" s="101"/>
      <c r="O23" s="101"/>
      <c r="P23" s="101"/>
      <c r="Q23" s="101"/>
      <c r="R23" s="101"/>
      <c r="S23" s="101"/>
      <c r="T23" s="101"/>
      <c r="U23" s="101"/>
      <c r="V23" s="101"/>
      <c r="W23" s="101"/>
      <c r="X23" s="101"/>
      <c r="Y23" s="101"/>
      <c r="Z23" s="101"/>
      <c r="AA23" s="101"/>
      <c r="AB23" s="101"/>
      <c r="AC23" s="101"/>
      <c r="AD23" s="101"/>
      <c r="AE23" s="101"/>
      <c r="AF23" s="101"/>
      <c r="AG23" s="101"/>
      <c r="AH23" s="101"/>
      <c r="AI23" s="101"/>
      <c r="AJ23" s="101"/>
      <c r="AK23" s="101"/>
      <c r="AL23" s="101"/>
      <c r="AM23" s="101"/>
      <c r="AN23" s="101"/>
      <c r="AO23" s="101"/>
      <c r="AP23" s="101"/>
      <c r="AQ23" s="101"/>
      <c r="AR23" s="101"/>
      <c r="AS23" s="101"/>
      <c r="AT23" s="101"/>
      <c r="AU23" s="101"/>
      <c r="AV23" s="101"/>
      <c r="AW23" s="101"/>
    </row>
    <row r="24" spans="2:49">
      <c r="B24" s="295" t="s">
        <v>1150</v>
      </c>
      <c r="C24" s="101"/>
      <c r="D24" s="101"/>
      <c r="E24" s="101"/>
      <c r="F24" s="101"/>
      <c r="G24" s="101"/>
      <c r="H24" s="101"/>
      <c r="I24" s="101"/>
      <c r="J24" s="101"/>
      <c r="K24" s="101"/>
      <c r="L24" s="101"/>
      <c r="M24" s="101"/>
      <c r="N24" s="101"/>
      <c r="O24" s="101"/>
      <c r="P24" s="101"/>
      <c r="Q24" s="101"/>
      <c r="R24" s="101"/>
      <c r="S24" s="101"/>
      <c r="T24" s="101"/>
      <c r="U24" s="101"/>
      <c r="V24" s="101"/>
      <c r="W24" s="101"/>
      <c r="X24" s="101"/>
      <c r="Y24" s="101"/>
      <c r="Z24" s="101"/>
      <c r="AA24" s="101"/>
      <c r="AB24" s="101"/>
      <c r="AC24" s="101"/>
      <c r="AD24" s="101"/>
      <c r="AE24" s="101"/>
      <c r="AF24" s="101"/>
      <c r="AG24" s="101"/>
      <c r="AH24" s="101"/>
      <c r="AI24" s="101"/>
      <c r="AJ24" s="101"/>
      <c r="AK24" s="101"/>
      <c r="AL24" s="101"/>
      <c r="AM24" s="101"/>
      <c r="AN24" s="101"/>
      <c r="AO24" s="101"/>
      <c r="AP24" s="101"/>
      <c r="AQ24" s="101"/>
      <c r="AR24" s="101"/>
      <c r="AS24" s="101"/>
      <c r="AT24" s="101"/>
      <c r="AU24" s="101"/>
      <c r="AV24" s="101"/>
      <c r="AW24" s="101"/>
    </row>
    <row r="25" spans="2:49">
      <c r="B25" s="101" t="s">
        <v>1151</v>
      </c>
      <c r="C25" s="101"/>
      <c r="D25" s="101"/>
      <c r="E25" s="101"/>
      <c r="F25" s="101"/>
      <c r="G25" s="101"/>
      <c r="H25" s="101"/>
      <c r="I25" s="101"/>
      <c r="J25" s="101"/>
      <c r="K25" s="101"/>
      <c r="L25" s="101"/>
      <c r="M25" s="101"/>
      <c r="N25" s="101"/>
      <c r="O25" s="101"/>
      <c r="P25" s="101"/>
      <c r="Q25" s="101"/>
      <c r="R25" s="101"/>
      <c r="S25" s="101"/>
      <c r="T25" s="101"/>
      <c r="U25" s="101"/>
      <c r="V25" s="101"/>
      <c r="W25" s="101"/>
      <c r="X25" s="101"/>
      <c r="Y25" s="101"/>
      <c r="Z25" s="101"/>
      <c r="AA25" s="101"/>
      <c r="AB25" s="101"/>
      <c r="AC25" s="101"/>
      <c r="AD25" s="101"/>
      <c r="AE25" s="101"/>
      <c r="AF25" s="101"/>
      <c r="AG25" s="101"/>
      <c r="AH25" s="101"/>
      <c r="AI25" s="101"/>
      <c r="AJ25" s="101"/>
      <c r="AK25" s="101"/>
      <c r="AL25" s="101"/>
      <c r="AM25" s="101"/>
      <c r="AN25" s="101"/>
      <c r="AO25" s="101"/>
      <c r="AP25" s="101"/>
      <c r="AQ25" s="101"/>
      <c r="AR25" s="101"/>
      <c r="AS25" s="101"/>
      <c r="AT25" s="101"/>
      <c r="AU25" s="101"/>
      <c r="AV25" s="101"/>
      <c r="AW25" s="101"/>
    </row>
    <row r="26" spans="2:49">
      <c r="B26" s="297" t="s">
        <v>1152</v>
      </c>
      <c r="C26" s="297" t="s">
        <v>1153</v>
      </c>
      <c r="D26" s="297" t="s">
        <v>1154</v>
      </c>
      <c r="E26" s="297" t="s">
        <v>1155</v>
      </c>
      <c r="F26" s="297" t="s">
        <v>1156</v>
      </c>
      <c r="G26" s="297" t="s">
        <v>1157</v>
      </c>
      <c r="H26" s="297" t="s">
        <v>1158</v>
      </c>
      <c r="I26" s="297" t="s">
        <v>1159</v>
      </c>
      <c r="J26" s="298" t="s">
        <v>809</v>
      </c>
      <c r="K26" s="298" t="s">
        <v>810</v>
      </c>
      <c r="L26" s="298" t="s">
        <v>811</v>
      </c>
      <c r="M26" s="298" t="s">
        <v>812</v>
      </c>
      <c r="N26" s="298" t="s">
        <v>813</v>
      </c>
      <c r="O26" s="298" t="s">
        <v>814</v>
      </c>
      <c r="P26" s="298" t="s">
        <v>815</v>
      </c>
      <c r="Q26" s="298" t="s">
        <v>816</v>
      </c>
      <c r="R26" s="298" t="s">
        <v>817</v>
      </c>
      <c r="S26" s="298" t="s">
        <v>818</v>
      </c>
      <c r="T26" s="298" t="s">
        <v>819</v>
      </c>
      <c r="U26" s="298" t="s">
        <v>1160</v>
      </c>
      <c r="V26" s="298" t="s">
        <v>1161</v>
      </c>
      <c r="W26" s="298" t="s">
        <v>1162</v>
      </c>
      <c r="X26" s="298" t="s">
        <v>1163</v>
      </c>
      <c r="Y26" s="298" t="s">
        <v>1164</v>
      </c>
      <c r="Z26" s="298" t="s">
        <v>1165</v>
      </c>
      <c r="AA26" s="298" t="s">
        <v>1166</v>
      </c>
      <c r="AB26" s="298" t="s">
        <v>1167</v>
      </c>
      <c r="AC26" s="298" t="s">
        <v>1168</v>
      </c>
      <c r="AD26" s="298" t="s">
        <v>1169</v>
      </c>
      <c r="AE26" s="298" t="s">
        <v>1170</v>
      </c>
      <c r="AF26" s="298" t="s">
        <v>1171</v>
      </c>
      <c r="AG26" s="298" t="s">
        <v>1172</v>
      </c>
      <c r="AH26" s="298" t="s">
        <v>1173</v>
      </c>
      <c r="AI26" s="298" t="s">
        <v>1174</v>
      </c>
      <c r="AJ26" s="298" t="s">
        <v>1175</v>
      </c>
      <c r="AK26" s="298" t="s">
        <v>1176</v>
      </c>
      <c r="AL26" s="298" t="s">
        <v>1177</v>
      </c>
      <c r="AM26" s="298" t="s">
        <v>1178</v>
      </c>
      <c r="AN26" s="298" t="s">
        <v>1179</v>
      </c>
      <c r="AO26" s="298" t="s">
        <v>1180</v>
      </c>
      <c r="AP26" s="298" t="s">
        <v>1181</v>
      </c>
      <c r="AQ26" s="298" t="s">
        <v>1182</v>
      </c>
      <c r="AR26" s="298" t="s">
        <v>1183</v>
      </c>
      <c r="AS26" s="298" t="s">
        <v>1184</v>
      </c>
      <c r="AT26" s="298" t="s">
        <v>1185</v>
      </c>
      <c r="AU26" s="298" t="s">
        <v>1186</v>
      </c>
      <c r="AV26" s="298" t="s">
        <v>1187</v>
      </c>
      <c r="AW26" s="298" t="s">
        <v>1188</v>
      </c>
    </row>
    <row r="27" spans="2:49">
      <c r="B27" s="299" t="s">
        <v>1201</v>
      </c>
      <c r="C27" s="300" t="s">
        <v>1202</v>
      </c>
      <c r="D27" s="300" t="s">
        <v>741</v>
      </c>
      <c r="E27" s="300" t="s">
        <v>741</v>
      </c>
      <c r="F27" s="301" t="s">
        <v>1199</v>
      </c>
      <c r="G27" s="301" t="s">
        <v>1203</v>
      </c>
      <c r="H27" s="301" t="s">
        <v>741</v>
      </c>
      <c r="I27" s="301" t="s">
        <v>1846</v>
      </c>
      <c r="J27" s="302">
        <v>100.923</v>
      </c>
      <c r="K27" s="302">
        <v>106.34399999999999</v>
      </c>
      <c r="L27" s="302">
        <v>110.444</v>
      </c>
      <c r="M27" s="302">
        <v>113.265</v>
      </c>
      <c r="N27" s="302">
        <v>117.13200000000001</v>
      </c>
      <c r="O27" s="302">
        <v>121.59099999999999</v>
      </c>
      <c r="P27" s="302">
        <v>124.881</v>
      </c>
      <c r="Q27" s="302">
        <v>131.24600000000001</v>
      </c>
      <c r="R27" s="302">
        <v>135.58000000000001</v>
      </c>
      <c r="S27" s="302">
        <v>136.51</v>
      </c>
      <c r="T27" s="302">
        <v>143.36799999999999</v>
      </c>
      <c r="U27" s="302">
        <v>150.38800000000001</v>
      </c>
      <c r="V27" s="303">
        <v>153.69999999999999</v>
      </c>
      <c r="W27" s="302">
        <v>159.19999999999999</v>
      </c>
      <c r="X27" s="302">
        <v>164.3</v>
      </c>
      <c r="Y27" s="302">
        <v>170.7</v>
      </c>
      <c r="Z27" s="302">
        <v>176.7</v>
      </c>
      <c r="AA27" s="302">
        <v>182.9</v>
      </c>
      <c r="AB27" s="302" t="s">
        <v>1194</v>
      </c>
      <c r="AC27" s="302" t="s">
        <v>1194</v>
      </c>
      <c r="AD27" s="302" t="s">
        <v>1194</v>
      </c>
      <c r="AE27" s="302" t="s">
        <v>1194</v>
      </c>
      <c r="AF27" s="302" t="s">
        <v>1194</v>
      </c>
      <c r="AG27" s="302" t="s">
        <v>1194</v>
      </c>
      <c r="AH27" s="302" t="s">
        <v>1194</v>
      </c>
      <c r="AI27" s="302" t="s">
        <v>1194</v>
      </c>
      <c r="AJ27" s="302" t="s">
        <v>1194</v>
      </c>
      <c r="AK27" s="302" t="s">
        <v>1194</v>
      </c>
      <c r="AL27" s="302" t="s">
        <v>1194</v>
      </c>
      <c r="AM27" s="302" t="s">
        <v>1194</v>
      </c>
      <c r="AN27" s="302" t="s">
        <v>1194</v>
      </c>
      <c r="AO27" s="302" t="s">
        <v>1194</v>
      </c>
      <c r="AP27" s="302" t="s">
        <v>1194</v>
      </c>
      <c r="AQ27" s="302" t="s">
        <v>1194</v>
      </c>
      <c r="AR27" s="302" t="s">
        <v>1194</v>
      </c>
      <c r="AS27" s="302" t="s">
        <v>1194</v>
      </c>
      <c r="AT27" s="302" t="s">
        <v>1194</v>
      </c>
      <c r="AU27" s="302" t="s">
        <v>1194</v>
      </c>
      <c r="AV27" s="302" t="s">
        <v>1194</v>
      </c>
      <c r="AW27" s="302" t="s">
        <v>1194</v>
      </c>
    </row>
    <row r="28" spans="2:49">
      <c r="B28" s="299" t="s">
        <v>1204</v>
      </c>
      <c r="C28" s="300" t="s">
        <v>1205</v>
      </c>
      <c r="D28" s="300" t="s">
        <v>741</v>
      </c>
      <c r="E28" s="300" t="s">
        <v>741</v>
      </c>
      <c r="F28" s="301" t="s">
        <v>1199</v>
      </c>
      <c r="G28" s="301" t="s">
        <v>1206</v>
      </c>
      <c r="H28" s="301" t="s">
        <v>741</v>
      </c>
      <c r="I28" s="301" t="s">
        <v>1846</v>
      </c>
      <c r="J28" s="302">
        <v>97.018000000000001</v>
      </c>
      <c r="K28" s="302">
        <v>100.04600000000001</v>
      </c>
      <c r="L28" s="302">
        <v>102.569</v>
      </c>
      <c r="M28" s="302">
        <v>103.86499999999999</v>
      </c>
      <c r="N28" s="302">
        <v>106.658</v>
      </c>
      <c r="O28" s="302">
        <v>109.654</v>
      </c>
      <c r="P28" s="302">
        <v>110.47199999999999</v>
      </c>
      <c r="Q28" s="302">
        <v>114.413</v>
      </c>
      <c r="R28" s="302">
        <v>117.738</v>
      </c>
      <c r="S28" s="302">
        <v>117.911</v>
      </c>
      <c r="T28" s="302">
        <v>120.815</v>
      </c>
      <c r="U28" s="302">
        <v>120.59399999999999</v>
      </c>
      <c r="V28" s="303">
        <v>119</v>
      </c>
      <c r="W28" s="302">
        <v>120.2</v>
      </c>
      <c r="X28" s="302">
        <v>121.6</v>
      </c>
      <c r="Y28" s="302">
        <v>124.2</v>
      </c>
      <c r="Z28" s="302">
        <v>126.2</v>
      </c>
      <c r="AA28" s="302">
        <v>128.30000000000001</v>
      </c>
      <c r="AB28" s="302" t="s">
        <v>1194</v>
      </c>
      <c r="AC28" s="302" t="s">
        <v>1194</v>
      </c>
      <c r="AD28" s="302" t="s">
        <v>1194</v>
      </c>
      <c r="AE28" s="302" t="s">
        <v>1194</v>
      </c>
      <c r="AF28" s="302" t="s">
        <v>1194</v>
      </c>
      <c r="AG28" s="302" t="s">
        <v>1194</v>
      </c>
      <c r="AH28" s="302" t="s">
        <v>1194</v>
      </c>
      <c r="AI28" s="302" t="s">
        <v>1194</v>
      </c>
      <c r="AJ28" s="302" t="s">
        <v>1194</v>
      </c>
      <c r="AK28" s="302" t="s">
        <v>1194</v>
      </c>
      <c r="AL28" s="302" t="s">
        <v>1194</v>
      </c>
      <c r="AM28" s="302" t="s">
        <v>1194</v>
      </c>
      <c r="AN28" s="302" t="s">
        <v>1194</v>
      </c>
      <c r="AO28" s="302" t="s">
        <v>1194</v>
      </c>
      <c r="AP28" s="302" t="s">
        <v>1194</v>
      </c>
      <c r="AQ28" s="302" t="s">
        <v>1194</v>
      </c>
      <c r="AR28" s="302" t="s">
        <v>1194</v>
      </c>
      <c r="AS28" s="302" t="s">
        <v>1194</v>
      </c>
      <c r="AT28" s="302" t="s">
        <v>1194</v>
      </c>
      <c r="AU28" s="302" t="s">
        <v>1194</v>
      </c>
      <c r="AV28" s="302" t="s">
        <v>1194</v>
      </c>
      <c r="AW28" s="302" t="s">
        <v>1194</v>
      </c>
    </row>
    <row r="29" spans="2:49">
      <c r="B29" s="299" t="s">
        <v>1207</v>
      </c>
      <c r="C29" s="300" t="s">
        <v>1208</v>
      </c>
      <c r="D29" s="300" t="s">
        <v>741</v>
      </c>
      <c r="E29" s="300" t="s">
        <v>741</v>
      </c>
      <c r="F29" s="301" t="s">
        <v>1209</v>
      </c>
      <c r="G29" s="301" t="s">
        <v>1210</v>
      </c>
      <c r="H29" s="301" t="s">
        <v>741</v>
      </c>
      <c r="I29" s="301" t="s">
        <v>1846</v>
      </c>
      <c r="J29" s="302">
        <v>-2.9820000000000002</v>
      </c>
      <c r="K29" s="302">
        <v>3.121</v>
      </c>
      <c r="L29" s="302">
        <v>2.5219999999999998</v>
      </c>
      <c r="M29" s="302">
        <v>1.2629999999999999</v>
      </c>
      <c r="N29" s="302">
        <v>2.6890000000000001</v>
      </c>
      <c r="O29" s="302">
        <v>2.8090000000000002</v>
      </c>
      <c r="P29" s="302">
        <v>0.747</v>
      </c>
      <c r="Q29" s="302">
        <v>3.5670000000000002</v>
      </c>
      <c r="R29" s="302">
        <v>2.9060000000000001</v>
      </c>
      <c r="S29" s="302">
        <v>0.14699999999999999</v>
      </c>
      <c r="T29" s="302">
        <v>2.4630000000000001</v>
      </c>
      <c r="U29" s="302">
        <v>-0.183</v>
      </c>
      <c r="V29" s="303">
        <v>-1.3</v>
      </c>
      <c r="W29" s="302">
        <v>1</v>
      </c>
      <c r="X29" s="302">
        <v>1.2</v>
      </c>
      <c r="Y29" s="302">
        <v>2.1</v>
      </c>
      <c r="Z29" s="302">
        <v>1.6</v>
      </c>
      <c r="AA29" s="302">
        <v>1.7</v>
      </c>
      <c r="AB29" s="302" t="s">
        <v>1194</v>
      </c>
      <c r="AC29" s="302" t="s">
        <v>1194</v>
      </c>
      <c r="AD29" s="302" t="s">
        <v>1194</v>
      </c>
      <c r="AE29" s="302" t="s">
        <v>1194</v>
      </c>
      <c r="AF29" s="302" t="s">
        <v>1194</v>
      </c>
      <c r="AG29" s="302" t="s">
        <v>1194</v>
      </c>
      <c r="AH29" s="302" t="s">
        <v>1194</v>
      </c>
      <c r="AI29" s="302" t="s">
        <v>1194</v>
      </c>
      <c r="AJ29" s="302" t="s">
        <v>1194</v>
      </c>
      <c r="AK29" s="302" t="s">
        <v>1194</v>
      </c>
      <c r="AL29" s="302" t="s">
        <v>1194</v>
      </c>
      <c r="AM29" s="302" t="s">
        <v>1194</v>
      </c>
      <c r="AN29" s="302" t="s">
        <v>1194</v>
      </c>
      <c r="AO29" s="302" t="s">
        <v>1194</v>
      </c>
      <c r="AP29" s="302" t="s">
        <v>1194</v>
      </c>
      <c r="AQ29" s="302" t="s">
        <v>1194</v>
      </c>
      <c r="AR29" s="302" t="s">
        <v>1194</v>
      </c>
      <c r="AS29" s="302" t="s">
        <v>1194</v>
      </c>
      <c r="AT29" s="302" t="s">
        <v>1194</v>
      </c>
      <c r="AU29" s="302" t="s">
        <v>1194</v>
      </c>
      <c r="AV29" s="302" t="s">
        <v>1194</v>
      </c>
      <c r="AW29" s="302" t="s">
        <v>1194</v>
      </c>
    </row>
    <row r="30" spans="2:49">
      <c r="B30" s="299" t="s">
        <v>1211</v>
      </c>
      <c r="C30" s="300" t="s">
        <v>1212</v>
      </c>
      <c r="D30" s="300" t="s">
        <v>1213</v>
      </c>
      <c r="E30" s="300" t="s">
        <v>741</v>
      </c>
      <c r="F30" s="301" t="s">
        <v>1214</v>
      </c>
      <c r="G30" s="301" t="s">
        <v>1215</v>
      </c>
      <c r="H30" s="301" t="s">
        <v>741</v>
      </c>
      <c r="I30" s="301" t="s">
        <v>1846</v>
      </c>
      <c r="J30" s="302">
        <v>2251.9</v>
      </c>
      <c r="K30" s="302">
        <v>2386.1999999999998</v>
      </c>
      <c r="L30" s="302">
        <v>2523.3000000000002</v>
      </c>
      <c r="M30" s="302">
        <v>2691.4</v>
      </c>
      <c r="N30" s="303">
        <v>2590</v>
      </c>
      <c r="O30" s="303">
        <v>2620</v>
      </c>
      <c r="P30" s="303">
        <v>2760</v>
      </c>
      <c r="Q30" s="303">
        <v>2980</v>
      </c>
      <c r="R30" s="303">
        <v>2910</v>
      </c>
      <c r="S30" s="303">
        <v>2890</v>
      </c>
      <c r="T30" s="303">
        <v>3140</v>
      </c>
      <c r="U30" s="303">
        <v>2910</v>
      </c>
      <c r="V30" s="303">
        <v>2940</v>
      </c>
      <c r="W30" s="302">
        <v>3090</v>
      </c>
      <c r="X30" s="302">
        <v>3390</v>
      </c>
      <c r="Y30" s="302">
        <v>3610</v>
      </c>
      <c r="Z30" s="302">
        <v>3690</v>
      </c>
      <c r="AA30" s="302">
        <v>3780</v>
      </c>
      <c r="AB30" s="302" t="s">
        <v>1194</v>
      </c>
      <c r="AC30" s="302" t="s">
        <v>1194</v>
      </c>
      <c r="AD30" s="302" t="s">
        <v>1194</v>
      </c>
      <c r="AE30" s="302" t="s">
        <v>1194</v>
      </c>
      <c r="AF30" s="302" t="s">
        <v>1194</v>
      </c>
      <c r="AG30" s="302" t="s">
        <v>1194</v>
      </c>
      <c r="AH30" s="302" t="s">
        <v>1194</v>
      </c>
      <c r="AI30" s="302" t="s">
        <v>1194</v>
      </c>
      <c r="AJ30" s="302" t="s">
        <v>1194</v>
      </c>
      <c r="AK30" s="302" t="s">
        <v>1194</v>
      </c>
      <c r="AL30" s="302" t="s">
        <v>1194</v>
      </c>
      <c r="AM30" s="302" t="s">
        <v>1194</v>
      </c>
      <c r="AN30" s="302" t="s">
        <v>1194</v>
      </c>
      <c r="AO30" s="302" t="s">
        <v>1194</v>
      </c>
      <c r="AP30" s="302" t="s">
        <v>1194</v>
      </c>
      <c r="AQ30" s="302" t="s">
        <v>1194</v>
      </c>
      <c r="AR30" s="302" t="s">
        <v>1194</v>
      </c>
      <c r="AS30" s="302" t="s">
        <v>1194</v>
      </c>
      <c r="AT30" s="302" t="s">
        <v>1194</v>
      </c>
      <c r="AU30" s="302" t="s">
        <v>1194</v>
      </c>
      <c r="AV30" s="302" t="s">
        <v>1194</v>
      </c>
      <c r="AW30" s="302" t="s">
        <v>1194</v>
      </c>
    </row>
    <row r="31" spans="2:49">
      <c r="B31" s="299" t="s">
        <v>1216</v>
      </c>
      <c r="C31" s="300" t="s">
        <v>1217</v>
      </c>
      <c r="D31" s="300" t="s">
        <v>741</v>
      </c>
      <c r="E31" s="300" t="s">
        <v>741</v>
      </c>
      <c r="F31" s="301" t="s">
        <v>1199</v>
      </c>
      <c r="G31" s="301" t="s">
        <v>1218</v>
      </c>
      <c r="H31" s="301" t="s">
        <v>741</v>
      </c>
      <c r="I31" s="301" t="s">
        <v>1846</v>
      </c>
      <c r="J31" s="302">
        <v>104.02500000000001</v>
      </c>
      <c r="K31" s="302">
        <v>106.295</v>
      </c>
      <c r="L31" s="302">
        <v>107.678</v>
      </c>
      <c r="M31" s="302">
        <v>109.05</v>
      </c>
      <c r="N31" s="302">
        <v>109.82</v>
      </c>
      <c r="O31" s="302">
        <v>110.886</v>
      </c>
      <c r="P31" s="302">
        <v>113.04300000000001</v>
      </c>
      <c r="Q31" s="302">
        <v>114.712</v>
      </c>
      <c r="R31" s="302">
        <v>115.15300000000001</v>
      </c>
      <c r="S31" s="302">
        <v>115.773</v>
      </c>
      <c r="T31" s="302">
        <v>118.667</v>
      </c>
      <c r="U31" s="302">
        <v>124.706</v>
      </c>
      <c r="V31" s="303">
        <v>129.185</v>
      </c>
      <c r="W31" s="302">
        <v>132.5</v>
      </c>
      <c r="X31" s="302">
        <v>135.1</v>
      </c>
      <c r="Y31" s="302">
        <v>137.4</v>
      </c>
      <c r="Z31" s="302">
        <v>140</v>
      </c>
      <c r="AA31" s="302">
        <v>142.6</v>
      </c>
      <c r="AB31" s="302">
        <v>144.1</v>
      </c>
      <c r="AC31" s="302">
        <v>145.5</v>
      </c>
      <c r="AD31" s="302">
        <v>146.9</v>
      </c>
      <c r="AE31" s="302">
        <v>148.19999999999999</v>
      </c>
      <c r="AF31" s="302">
        <v>149.6</v>
      </c>
      <c r="AG31" s="302">
        <v>151</v>
      </c>
      <c r="AH31" s="302">
        <v>152.19999999999999</v>
      </c>
      <c r="AI31" s="302">
        <v>153.4</v>
      </c>
      <c r="AJ31" s="302">
        <v>154.6</v>
      </c>
      <c r="AK31" s="302">
        <v>155.80000000000001</v>
      </c>
      <c r="AL31" s="302">
        <v>157</v>
      </c>
      <c r="AM31" s="302">
        <v>158.1</v>
      </c>
      <c r="AN31" s="302">
        <v>159.19999999999999</v>
      </c>
      <c r="AO31" s="302">
        <v>160.30000000000001</v>
      </c>
      <c r="AP31" s="302">
        <v>161.4</v>
      </c>
      <c r="AQ31" s="302">
        <v>162.4</v>
      </c>
      <c r="AR31" s="302">
        <v>163.4</v>
      </c>
      <c r="AS31" s="302">
        <v>164.4</v>
      </c>
      <c r="AT31" s="302">
        <v>165.4</v>
      </c>
      <c r="AU31" s="302">
        <v>166.3</v>
      </c>
      <c r="AV31" s="302">
        <v>167.2</v>
      </c>
      <c r="AW31" s="302">
        <v>168</v>
      </c>
    </row>
    <row r="32" spans="2:49">
      <c r="B32" s="299" t="s">
        <v>1219</v>
      </c>
      <c r="C32" s="300" t="s">
        <v>1220</v>
      </c>
      <c r="D32" s="300" t="s">
        <v>741</v>
      </c>
      <c r="E32" s="300" t="s">
        <v>741</v>
      </c>
      <c r="F32" s="301" t="s">
        <v>1221</v>
      </c>
      <c r="G32" s="301" t="s">
        <v>1222</v>
      </c>
      <c r="H32" s="301" t="s">
        <v>1193</v>
      </c>
      <c r="I32" s="301" t="s">
        <v>1846</v>
      </c>
      <c r="J32" s="302">
        <v>89.852000000000004</v>
      </c>
      <c r="K32" s="302">
        <v>91.813000000000002</v>
      </c>
      <c r="L32" s="302">
        <v>93.007000000000005</v>
      </c>
      <c r="M32" s="302">
        <v>94.191999999999993</v>
      </c>
      <c r="N32" s="302">
        <v>94.858000000000004</v>
      </c>
      <c r="O32" s="302">
        <v>95.778999999999996</v>
      </c>
      <c r="P32" s="302">
        <v>97.641999999999996</v>
      </c>
      <c r="Q32" s="302">
        <v>99.084000000000003</v>
      </c>
      <c r="R32" s="302">
        <v>99.465000000000003</v>
      </c>
      <c r="S32" s="302">
        <v>100</v>
      </c>
      <c r="T32" s="302">
        <v>102.5</v>
      </c>
      <c r="U32" s="302">
        <v>107.71599999999999</v>
      </c>
      <c r="V32" s="303">
        <v>111.58499999999999</v>
      </c>
      <c r="W32" s="302">
        <v>114.4</v>
      </c>
      <c r="X32" s="302">
        <v>116.7</v>
      </c>
      <c r="Y32" s="302">
        <v>118.7</v>
      </c>
      <c r="Z32" s="302">
        <v>121</v>
      </c>
      <c r="AA32" s="302">
        <v>123.2</v>
      </c>
      <c r="AB32" s="302">
        <v>124.5</v>
      </c>
      <c r="AC32" s="302">
        <v>125.7</v>
      </c>
      <c r="AD32" s="302">
        <v>126.9</v>
      </c>
      <c r="AE32" s="302">
        <v>128</v>
      </c>
      <c r="AF32" s="302">
        <v>129.19999999999999</v>
      </c>
      <c r="AG32" s="302">
        <v>130.4</v>
      </c>
      <c r="AH32" s="302">
        <v>131.4</v>
      </c>
      <c r="AI32" s="302">
        <v>132.5</v>
      </c>
      <c r="AJ32" s="302">
        <v>133.5</v>
      </c>
      <c r="AK32" s="302">
        <v>134.6</v>
      </c>
      <c r="AL32" s="302">
        <v>135.6</v>
      </c>
      <c r="AM32" s="302">
        <v>136.6</v>
      </c>
      <c r="AN32" s="302">
        <v>137.5</v>
      </c>
      <c r="AO32" s="302">
        <v>138.5</v>
      </c>
      <c r="AP32" s="302">
        <v>139.4</v>
      </c>
      <c r="AQ32" s="302">
        <v>140.30000000000001</v>
      </c>
      <c r="AR32" s="302">
        <v>141.19999999999999</v>
      </c>
      <c r="AS32" s="302">
        <v>142</v>
      </c>
      <c r="AT32" s="302">
        <v>142.80000000000001</v>
      </c>
      <c r="AU32" s="302">
        <v>143.6</v>
      </c>
      <c r="AV32" s="302">
        <v>144.4</v>
      </c>
      <c r="AW32" s="302">
        <v>145.1</v>
      </c>
    </row>
    <row r="33" spans="2:49">
      <c r="B33" s="299" t="s">
        <v>1223</v>
      </c>
      <c r="C33" s="300" t="s">
        <v>1224</v>
      </c>
      <c r="D33" s="300" t="s">
        <v>741</v>
      </c>
      <c r="E33" s="300" t="s">
        <v>741</v>
      </c>
      <c r="F33" s="301" t="s">
        <v>1221</v>
      </c>
      <c r="G33" s="301" t="s">
        <v>1225</v>
      </c>
      <c r="H33" s="301" t="s">
        <v>1193</v>
      </c>
      <c r="I33" s="301" t="s">
        <v>1846</v>
      </c>
      <c r="J33" s="302">
        <v>91.263999999999996</v>
      </c>
      <c r="K33" s="302">
        <v>92.516999999999996</v>
      </c>
      <c r="L33" s="302">
        <v>93.549000000000007</v>
      </c>
      <c r="M33" s="302">
        <v>94.304000000000002</v>
      </c>
      <c r="N33" s="302">
        <v>95.370999999999995</v>
      </c>
      <c r="O33" s="302">
        <v>96.635000000000005</v>
      </c>
      <c r="P33" s="302">
        <v>97.998999999999995</v>
      </c>
      <c r="Q33" s="302">
        <v>99.298000000000002</v>
      </c>
      <c r="R33" s="302">
        <v>100.05200000000001</v>
      </c>
      <c r="S33" s="302">
        <v>100.68</v>
      </c>
      <c r="T33" s="302">
        <v>104.42700000000001</v>
      </c>
      <c r="U33" s="302">
        <v>109.681</v>
      </c>
      <c r="V33" s="303">
        <v>113.157</v>
      </c>
      <c r="W33" s="302">
        <v>115.6</v>
      </c>
      <c r="X33" s="302">
        <v>117.7</v>
      </c>
      <c r="Y33" s="302">
        <v>119.8</v>
      </c>
      <c r="Z33" s="302">
        <v>122.1</v>
      </c>
      <c r="AA33" s="302">
        <v>123.8</v>
      </c>
      <c r="AB33" s="302">
        <v>125.1</v>
      </c>
      <c r="AC33" s="302">
        <v>126.3</v>
      </c>
      <c r="AD33" s="302">
        <v>127.4</v>
      </c>
      <c r="AE33" s="302">
        <v>128.6</v>
      </c>
      <c r="AF33" s="302">
        <v>129.80000000000001</v>
      </c>
      <c r="AG33" s="302">
        <v>130.9</v>
      </c>
      <c r="AH33" s="302">
        <v>132</v>
      </c>
      <c r="AI33" s="302">
        <v>133</v>
      </c>
      <c r="AJ33" s="302">
        <v>134.1</v>
      </c>
      <c r="AK33" s="302">
        <v>135.1</v>
      </c>
      <c r="AL33" s="302">
        <v>136.1</v>
      </c>
      <c r="AM33" s="302">
        <v>137.1</v>
      </c>
      <c r="AN33" s="302">
        <v>138</v>
      </c>
      <c r="AO33" s="302">
        <v>139</v>
      </c>
      <c r="AP33" s="302">
        <v>139.9</v>
      </c>
      <c r="AQ33" s="302">
        <v>140.69999999999999</v>
      </c>
      <c r="AR33" s="302">
        <v>141.6</v>
      </c>
      <c r="AS33" s="302">
        <v>142.4</v>
      </c>
      <c r="AT33" s="302">
        <v>143.19999999999999</v>
      </c>
      <c r="AU33" s="302">
        <v>144</v>
      </c>
      <c r="AV33" s="302">
        <v>144.80000000000001</v>
      </c>
      <c r="AW33" s="302">
        <v>145.5</v>
      </c>
    </row>
    <row r="34" spans="2:49" ht="67.5">
      <c r="B34" s="304" t="s">
        <v>1189</v>
      </c>
      <c r="C34" s="305" t="s">
        <v>1190</v>
      </c>
      <c r="D34" s="305" t="s">
        <v>741</v>
      </c>
      <c r="E34" s="305" t="s">
        <v>741</v>
      </c>
      <c r="F34" s="406" t="s">
        <v>1191</v>
      </c>
      <c r="G34" s="306" t="s">
        <v>1192</v>
      </c>
      <c r="H34" s="306" t="s">
        <v>1193</v>
      </c>
      <c r="I34" s="306" t="s">
        <v>1846</v>
      </c>
      <c r="J34" s="307">
        <v>4.0250000000000004</v>
      </c>
      <c r="K34" s="307">
        <v>2.1819999999999999</v>
      </c>
      <c r="L34" s="307">
        <v>1.3009999999999999</v>
      </c>
      <c r="M34" s="307">
        <v>1.274</v>
      </c>
      <c r="N34" s="307">
        <v>0.70599999999999996</v>
      </c>
      <c r="O34" s="307">
        <v>0.97099999999999997</v>
      </c>
      <c r="P34" s="307">
        <v>1.9450000000000001</v>
      </c>
      <c r="Q34" s="307">
        <v>1.4770000000000001</v>
      </c>
      <c r="R34" s="307">
        <v>0.38500000000000001</v>
      </c>
      <c r="S34" s="307">
        <v>0.53800000000000003</v>
      </c>
      <c r="T34" s="307">
        <v>2.5</v>
      </c>
      <c r="U34" s="307">
        <v>5.0890000000000004</v>
      </c>
      <c r="V34" s="308">
        <v>3.5910000000000002</v>
      </c>
      <c r="W34" s="307">
        <v>2.6</v>
      </c>
      <c r="X34" s="307">
        <v>2</v>
      </c>
      <c r="Y34" s="307">
        <v>1.7</v>
      </c>
      <c r="Z34" s="307">
        <v>1.9</v>
      </c>
      <c r="AA34" s="307">
        <v>1.8</v>
      </c>
      <c r="AB34" s="307">
        <v>1.1000000000000001</v>
      </c>
      <c r="AC34" s="307">
        <v>1</v>
      </c>
      <c r="AD34" s="307">
        <v>1</v>
      </c>
      <c r="AE34" s="307">
        <v>0.9</v>
      </c>
      <c r="AF34" s="307">
        <v>0.9</v>
      </c>
      <c r="AG34" s="307">
        <v>0.9</v>
      </c>
      <c r="AH34" s="307">
        <v>0.8</v>
      </c>
      <c r="AI34" s="307">
        <v>0.8</v>
      </c>
      <c r="AJ34" s="307">
        <v>0.8</v>
      </c>
      <c r="AK34" s="307">
        <v>0.8</v>
      </c>
      <c r="AL34" s="307">
        <v>0.8</v>
      </c>
      <c r="AM34" s="307">
        <v>0.7</v>
      </c>
      <c r="AN34" s="307">
        <v>0.7</v>
      </c>
      <c r="AO34" s="307">
        <v>0.7</v>
      </c>
      <c r="AP34" s="307">
        <v>0.7</v>
      </c>
      <c r="AQ34" s="307">
        <v>0.6</v>
      </c>
      <c r="AR34" s="307">
        <v>0.6</v>
      </c>
      <c r="AS34" s="307">
        <v>0.6</v>
      </c>
      <c r="AT34" s="307">
        <v>0.6</v>
      </c>
      <c r="AU34" s="307">
        <v>0.6</v>
      </c>
      <c r="AV34" s="307">
        <v>0.5</v>
      </c>
      <c r="AW34" s="307">
        <v>0.5</v>
      </c>
    </row>
    <row r="35" spans="2:49">
      <c r="B35" s="299" t="s">
        <v>1226</v>
      </c>
      <c r="C35" s="300" t="s">
        <v>1227</v>
      </c>
      <c r="D35" s="300" t="s">
        <v>741</v>
      </c>
      <c r="E35" s="300" t="s">
        <v>741</v>
      </c>
      <c r="F35" s="301" t="s">
        <v>1191</v>
      </c>
      <c r="G35" s="301" t="s">
        <v>1228</v>
      </c>
      <c r="H35" s="301" t="s">
        <v>1193</v>
      </c>
      <c r="I35" s="301" t="s">
        <v>1846</v>
      </c>
      <c r="J35" s="302">
        <v>4.1269999999999998</v>
      </c>
      <c r="K35" s="302">
        <v>1.373</v>
      </c>
      <c r="L35" s="302">
        <v>1.115</v>
      </c>
      <c r="M35" s="302">
        <v>0.80700000000000005</v>
      </c>
      <c r="N35" s="302">
        <v>1.131</v>
      </c>
      <c r="O35" s="302">
        <v>1.325</v>
      </c>
      <c r="P35" s="302">
        <v>1.411</v>
      </c>
      <c r="Q35" s="302">
        <v>1.3260000000000001</v>
      </c>
      <c r="R35" s="302">
        <v>0.75900000000000001</v>
      </c>
      <c r="S35" s="302">
        <v>0.628</v>
      </c>
      <c r="T35" s="302">
        <v>3.722</v>
      </c>
      <c r="U35" s="302">
        <v>5.0309999999999997</v>
      </c>
      <c r="V35" s="303">
        <v>3.169</v>
      </c>
      <c r="W35" s="302">
        <v>2.1</v>
      </c>
      <c r="X35" s="302">
        <v>1.9</v>
      </c>
      <c r="Y35" s="302">
        <v>1.8</v>
      </c>
      <c r="Z35" s="302">
        <v>1.8</v>
      </c>
      <c r="AA35" s="302">
        <v>1.4</v>
      </c>
      <c r="AB35" s="302">
        <v>1</v>
      </c>
      <c r="AC35" s="302">
        <v>1</v>
      </c>
      <c r="AD35" s="302">
        <v>0.9</v>
      </c>
      <c r="AE35" s="302">
        <v>0.9</v>
      </c>
      <c r="AF35" s="302">
        <v>0.9</v>
      </c>
      <c r="AG35" s="302">
        <v>0.8</v>
      </c>
      <c r="AH35" s="302">
        <v>0.8</v>
      </c>
      <c r="AI35" s="302">
        <v>0.8</v>
      </c>
      <c r="AJ35" s="302">
        <v>0.8</v>
      </c>
      <c r="AK35" s="302">
        <v>0.8</v>
      </c>
      <c r="AL35" s="302">
        <v>0.7</v>
      </c>
      <c r="AM35" s="302">
        <v>0.7</v>
      </c>
      <c r="AN35" s="302">
        <v>0.7</v>
      </c>
      <c r="AO35" s="302">
        <v>0.7</v>
      </c>
      <c r="AP35" s="302">
        <v>0.7</v>
      </c>
      <c r="AQ35" s="302">
        <v>0.6</v>
      </c>
      <c r="AR35" s="302">
        <v>0.6</v>
      </c>
      <c r="AS35" s="302">
        <v>0.6</v>
      </c>
      <c r="AT35" s="302">
        <v>0.6</v>
      </c>
      <c r="AU35" s="302">
        <v>0.6</v>
      </c>
      <c r="AV35" s="302">
        <v>0.5</v>
      </c>
      <c r="AW35" s="302">
        <v>0.5</v>
      </c>
    </row>
    <row r="36" spans="2:49" ht="54">
      <c r="B36" s="304" t="s">
        <v>1229</v>
      </c>
      <c r="C36" s="305" t="s">
        <v>1230</v>
      </c>
      <c r="D36" s="305" t="s">
        <v>741</v>
      </c>
      <c r="E36" s="305" t="s">
        <v>741</v>
      </c>
      <c r="F36" s="406" t="s">
        <v>1200</v>
      </c>
      <c r="G36" s="306" t="s">
        <v>1231</v>
      </c>
      <c r="H36" s="306" t="s">
        <v>741</v>
      </c>
      <c r="I36" s="306" t="s">
        <v>1846</v>
      </c>
      <c r="J36" s="307">
        <v>1.282</v>
      </c>
      <c r="K36" s="307">
        <v>1.252</v>
      </c>
      <c r="L36" s="307">
        <v>1.0189999999999999</v>
      </c>
      <c r="M36" s="307">
        <v>0.90700000000000003</v>
      </c>
      <c r="N36" s="307">
        <v>3.1859999999999999</v>
      </c>
      <c r="O36" s="307">
        <v>1.986</v>
      </c>
      <c r="P36" s="307">
        <v>2.2229999999999999</v>
      </c>
      <c r="Q36" s="307">
        <v>0.48299999999999998</v>
      </c>
      <c r="R36" s="307">
        <v>-0.83899999999999997</v>
      </c>
      <c r="S36" s="307">
        <v>1.5640000000000001</v>
      </c>
      <c r="T36" s="307">
        <v>2.7629999999999999</v>
      </c>
      <c r="U36" s="307">
        <v>1.276</v>
      </c>
      <c r="V36" s="308">
        <v>2.1</v>
      </c>
      <c r="W36" s="307">
        <v>1.9</v>
      </c>
      <c r="X36" s="307">
        <v>0.6</v>
      </c>
      <c r="Y36" s="307">
        <v>1.6</v>
      </c>
      <c r="Z36" s="307">
        <v>1.7</v>
      </c>
      <c r="AA36" s="307">
        <v>1.7</v>
      </c>
      <c r="AB36" s="307">
        <v>1.1000000000000001</v>
      </c>
      <c r="AC36" s="307">
        <v>1</v>
      </c>
      <c r="AD36" s="307">
        <v>1</v>
      </c>
      <c r="AE36" s="307">
        <v>0.9</v>
      </c>
      <c r="AF36" s="307">
        <v>0.9</v>
      </c>
      <c r="AG36" s="307">
        <v>0.9</v>
      </c>
      <c r="AH36" s="307">
        <v>0.8</v>
      </c>
      <c r="AI36" s="307">
        <v>0.8</v>
      </c>
      <c r="AJ36" s="307">
        <v>0.8</v>
      </c>
      <c r="AK36" s="307">
        <v>0.8</v>
      </c>
      <c r="AL36" s="307">
        <v>0.8</v>
      </c>
      <c r="AM36" s="307">
        <v>0.7</v>
      </c>
      <c r="AN36" s="307">
        <v>0.7</v>
      </c>
      <c r="AO36" s="307">
        <v>0.7</v>
      </c>
      <c r="AP36" s="307">
        <v>0.7</v>
      </c>
      <c r="AQ36" s="307">
        <v>0.6</v>
      </c>
      <c r="AR36" s="307">
        <v>0.6</v>
      </c>
      <c r="AS36" s="307">
        <v>0.6</v>
      </c>
      <c r="AT36" s="307">
        <v>0.6</v>
      </c>
      <c r="AU36" s="307">
        <v>0.6</v>
      </c>
      <c r="AV36" s="307">
        <v>0.5</v>
      </c>
      <c r="AW36" s="307">
        <v>0.5</v>
      </c>
    </row>
    <row r="37" spans="2:49">
      <c r="B37" s="299" t="s">
        <v>1232</v>
      </c>
      <c r="C37" s="300" t="s">
        <v>1233</v>
      </c>
      <c r="D37" s="300" t="s">
        <v>741</v>
      </c>
      <c r="E37" s="300" t="s">
        <v>741</v>
      </c>
      <c r="F37" s="301" t="s">
        <v>1200</v>
      </c>
      <c r="G37" s="301" t="s">
        <v>1234</v>
      </c>
      <c r="H37" s="301" t="s">
        <v>741</v>
      </c>
      <c r="I37" s="301" t="s">
        <v>1846</v>
      </c>
      <c r="J37" s="302">
        <v>101.282</v>
      </c>
      <c r="K37" s="302">
        <v>102.55</v>
      </c>
      <c r="L37" s="302">
        <v>103.59399999999999</v>
      </c>
      <c r="M37" s="302">
        <v>104.53400000000001</v>
      </c>
      <c r="N37" s="303">
        <v>107.864</v>
      </c>
      <c r="O37" s="303">
        <v>110.006</v>
      </c>
      <c r="P37" s="303">
        <v>112.45099999999999</v>
      </c>
      <c r="Q37" s="303">
        <v>112.994</v>
      </c>
      <c r="R37" s="303">
        <v>112.04600000000001</v>
      </c>
      <c r="S37" s="303">
        <v>113.798</v>
      </c>
      <c r="T37" s="303">
        <v>116.94199999999999</v>
      </c>
      <c r="U37" s="303">
        <v>118.434</v>
      </c>
      <c r="V37" s="303">
        <v>120.9</v>
      </c>
      <c r="W37" s="302">
        <v>123.1</v>
      </c>
      <c r="X37" s="302">
        <v>123.9</v>
      </c>
      <c r="Y37" s="302">
        <v>125.9</v>
      </c>
      <c r="Z37" s="302">
        <v>128</v>
      </c>
      <c r="AA37" s="302">
        <v>130.1</v>
      </c>
      <c r="AB37" s="302">
        <v>131.5</v>
      </c>
      <c r="AC37" s="302">
        <v>132.80000000000001</v>
      </c>
      <c r="AD37" s="302">
        <v>134</v>
      </c>
      <c r="AE37" s="302">
        <v>135.30000000000001</v>
      </c>
      <c r="AF37" s="302">
        <v>136.5</v>
      </c>
      <c r="AG37" s="302">
        <v>137.80000000000001</v>
      </c>
      <c r="AH37" s="302">
        <v>138.9</v>
      </c>
      <c r="AI37" s="302">
        <v>140</v>
      </c>
      <c r="AJ37" s="302">
        <v>141.1</v>
      </c>
      <c r="AK37" s="302">
        <v>142.19999999999999</v>
      </c>
      <c r="AL37" s="302">
        <v>143.30000000000001</v>
      </c>
      <c r="AM37" s="302">
        <v>144.30000000000001</v>
      </c>
      <c r="AN37" s="302">
        <v>145.30000000000001</v>
      </c>
      <c r="AO37" s="302">
        <v>146.30000000000001</v>
      </c>
      <c r="AP37" s="302">
        <v>147.30000000000001</v>
      </c>
      <c r="AQ37" s="302">
        <v>148.19999999999999</v>
      </c>
      <c r="AR37" s="302">
        <v>149.1</v>
      </c>
      <c r="AS37" s="302">
        <v>150</v>
      </c>
      <c r="AT37" s="302">
        <v>150.9</v>
      </c>
      <c r="AU37" s="302">
        <v>151.69999999999999</v>
      </c>
      <c r="AV37" s="302">
        <v>152.6</v>
      </c>
      <c r="AW37" s="302">
        <v>153.30000000000001</v>
      </c>
    </row>
    <row r="38" spans="2:49" ht="54">
      <c r="B38" s="304" t="s">
        <v>1195</v>
      </c>
      <c r="C38" s="305" t="s">
        <v>1196</v>
      </c>
      <c r="D38" s="305" t="s">
        <v>741</v>
      </c>
      <c r="E38" s="305" t="s">
        <v>741</v>
      </c>
      <c r="F38" s="406" t="s">
        <v>1197</v>
      </c>
      <c r="G38" s="306" t="s">
        <v>1198</v>
      </c>
      <c r="H38" s="306" t="s">
        <v>741</v>
      </c>
      <c r="I38" s="306" t="s">
        <v>1846</v>
      </c>
      <c r="J38" s="307">
        <v>0.92300000000000004</v>
      </c>
      <c r="K38" s="307">
        <v>5.3710000000000004</v>
      </c>
      <c r="L38" s="307">
        <v>3.8559999999999999</v>
      </c>
      <c r="M38" s="307">
        <v>2.5539999999999998</v>
      </c>
      <c r="N38" s="307">
        <v>3.4140000000000001</v>
      </c>
      <c r="O38" s="307">
        <v>3.8069999999999999</v>
      </c>
      <c r="P38" s="307">
        <v>2.706</v>
      </c>
      <c r="Q38" s="307">
        <v>5.0970000000000004</v>
      </c>
      <c r="R38" s="307">
        <v>3.302</v>
      </c>
      <c r="S38" s="307">
        <v>0.68600000000000005</v>
      </c>
      <c r="T38" s="307">
        <v>5.024</v>
      </c>
      <c r="U38" s="307">
        <v>4.8970000000000002</v>
      </c>
      <c r="V38" s="308">
        <v>2.2000000000000002</v>
      </c>
      <c r="W38" s="307">
        <v>3.1</v>
      </c>
      <c r="X38" s="307">
        <v>2.8</v>
      </c>
      <c r="Y38" s="307">
        <v>4.0999999999999996</v>
      </c>
      <c r="Z38" s="307">
        <v>3.4</v>
      </c>
      <c r="AA38" s="307">
        <v>3.5</v>
      </c>
      <c r="AB38" s="307">
        <v>3.5</v>
      </c>
      <c r="AC38" s="307" t="s">
        <v>1194</v>
      </c>
      <c r="AD38" s="307" t="s">
        <v>1194</v>
      </c>
      <c r="AE38" s="307" t="s">
        <v>1194</v>
      </c>
      <c r="AF38" s="307" t="s">
        <v>1194</v>
      </c>
      <c r="AG38" s="307" t="s">
        <v>1194</v>
      </c>
      <c r="AH38" s="307" t="s">
        <v>1194</v>
      </c>
      <c r="AI38" s="307" t="s">
        <v>1194</v>
      </c>
      <c r="AJ38" s="307" t="s">
        <v>1194</v>
      </c>
      <c r="AK38" s="307" t="s">
        <v>1194</v>
      </c>
      <c r="AL38" s="307" t="s">
        <v>1194</v>
      </c>
      <c r="AM38" s="307" t="s">
        <v>1194</v>
      </c>
      <c r="AN38" s="307" t="s">
        <v>1194</v>
      </c>
      <c r="AO38" s="307" t="s">
        <v>1194</v>
      </c>
      <c r="AP38" s="307" t="s">
        <v>1194</v>
      </c>
      <c r="AQ38" s="307" t="s">
        <v>1194</v>
      </c>
      <c r="AR38" s="307" t="s">
        <v>1194</v>
      </c>
      <c r="AS38" s="307" t="s">
        <v>1194</v>
      </c>
      <c r="AT38" s="307" t="s">
        <v>1194</v>
      </c>
      <c r="AU38" s="307" t="s">
        <v>1194</v>
      </c>
      <c r="AV38" s="307" t="s">
        <v>1194</v>
      </c>
      <c r="AW38" s="307" t="s">
        <v>1194</v>
      </c>
    </row>
    <row r="39" spans="2:49">
      <c r="B39" s="299" t="s">
        <v>1235</v>
      </c>
      <c r="C39" s="300" t="s">
        <v>1236</v>
      </c>
      <c r="D39" s="300" t="s">
        <v>741</v>
      </c>
      <c r="E39" s="300" t="s">
        <v>741</v>
      </c>
      <c r="F39" s="301" t="s">
        <v>1237</v>
      </c>
      <c r="G39" s="301" t="s">
        <v>1238</v>
      </c>
      <c r="H39" s="301" t="s">
        <v>741</v>
      </c>
      <c r="I39" s="301" t="s">
        <v>1846</v>
      </c>
      <c r="J39" s="303">
        <v>10.887</v>
      </c>
      <c r="K39" s="303">
        <v>5.9640000000000004</v>
      </c>
      <c r="L39" s="303">
        <v>5.7469999999999999</v>
      </c>
      <c r="M39" s="303">
        <v>6.6589999999999998</v>
      </c>
      <c r="N39" s="303">
        <v>-3.7</v>
      </c>
      <c r="O39" s="303">
        <v>1.1000000000000001</v>
      </c>
      <c r="P39" s="303">
        <v>5.4</v>
      </c>
      <c r="Q39" s="303">
        <v>8</v>
      </c>
      <c r="R39" s="303">
        <v>-2.5</v>
      </c>
      <c r="S39" s="303">
        <v>-0.6</v>
      </c>
      <c r="T39" s="303">
        <v>8.4</v>
      </c>
      <c r="U39" s="303">
        <v>-7.1</v>
      </c>
      <c r="V39" s="303">
        <v>0.9</v>
      </c>
      <c r="W39" s="302">
        <v>5.2</v>
      </c>
      <c r="X39" s="302">
        <v>9.6</v>
      </c>
      <c r="Y39" s="302">
        <v>6.4</v>
      </c>
      <c r="Z39" s="302">
        <v>2.2000000000000002</v>
      </c>
      <c r="AA39" s="302">
        <v>2.4</v>
      </c>
      <c r="AB39" s="302" t="s">
        <v>1194</v>
      </c>
      <c r="AC39" s="302" t="s">
        <v>1194</v>
      </c>
      <c r="AD39" s="302" t="s">
        <v>1194</v>
      </c>
      <c r="AE39" s="302" t="s">
        <v>1194</v>
      </c>
      <c r="AF39" s="302" t="s">
        <v>1194</v>
      </c>
      <c r="AG39" s="302" t="s">
        <v>1194</v>
      </c>
      <c r="AH39" s="302" t="s">
        <v>1194</v>
      </c>
      <c r="AI39" s="302" t="s">
        <v>1194</v>
      </c>
      <c r="AJ39" s="302" t="s">
        <v>1194</v>
      </c>
      <c r="AK39" s="302" t="s">
        <v>1194</v>
      </c>
      <c r="AL39" s="302" t="s">
        <v>1194</v>
      </c>
      <c r="AM39" s="302" t="s">
        <v>1194</v>
      </c>
      <c r="AN39" s="302" t="s">
        <v>1194</v>
      </c>
      <c r="AO39" s="302" t="s">
        <v>1194</v>
      </c>
      <c r="AP39" s="302" t="s">
        <v>1194</v>
      </c>
      <c r="AQ39" s="302" t="s">
        <v>1194</v>
      </c>
      <c r="AR39" s="302" t="s">
        <v>1194</v>
      </c>
      <c r="AS39" s="302" t="s">
        <v>1194</v>
      </c>
      <c r="AT39" s="302" t="s">
        <v>1194</v>
      </c>
      <c r="AU39" s="302" t="s">
        <v>1194</v>
      </c>
      <c r="AV39" s="302" t="s">
        <v>1194</v>
      </c>
      <c r="AW39" s="302" t="s">
        <v>1194</v>
      </c>
    </row>
    <row r="40" spans="2:49">
      <c r="B40" s="299" t="s">
        <v>1847</v>
      </c>
      <c r="C40" s="300" t="s">
        <v>1239</v>
      </c>
      <c r="D40" s="300" t="s">
        <v>741</v>
      </c>
      <c r="E40" s="300" t="s">
        <v>741</v>
      </c>
      <c r="F40" s="301" t="s">
        <v>1848</v>
      </c>
      <c r="G40" s="301" t="s">
        <v>1849</v>
      </c>
      <c r="H40" s="301" t="s">
        <v>1850</v>
      </c>
      <c r="I40" s="301" t="s">
        <v>1846</v>
      </c>
      <c r="J40" s="303">
        <v>4</v>
      </c>
      <c r="K40" s="303">
        <v>4</v>
      </c>
      <c r="L40" s="303">
        <v>4</v>
      </c>
      <c r="M40" s="303">
        <v>4</v>
      </c>
      <c r="N40" s="303">
        <v>4</v>
      </c>
      <c r="O40" s="303">
        <v>4</v>
      </c>
      <c r="P40" s="303">
        <v>4</v>
      </c>
      <c r="Q40" s="303">
        <v>4</v>
      </c>
      <c r="R40" s="303">
        <v>4</v>
      </c>
      <c r="S40" s="303">
        <v>4</v>
      </c>
      <c r="T40" s="303">
        <v>4</v>
      </c>
      <c r="U40" s="303">
        <v>3.8</v>
      </c>
      <c r="V40" s="303">
        <v>3.6</v>
      </c>
      <c r="W40" s="302">
        <v>3.4</v>
      </c>
      <c r="X40" s="302">
        <v>3.2</v>
      </c>
      <c r="Y40" s="302">
        <v>3</v>
      </c>
      <c r="Z40" s="302">
        <v>3</v>
      </c>
      <c r="AA40" s="302">
        <v>3</v>
      </c>
      <c r="AB40" s="302" t="s">
        <v>1194</v>
      </c>
      <c r="AC40" s="302" t="s">
        <v>1194</v>
      </c>
      <c r="AD40" s="302" t="s">
        <v>1194</v>
      </c>
      <c r="AE40" s="302" t="s">
        <v>1194</v>
      </c>
      <c r="AF40" s="302" t="s">
        <v>1194</v>
      </c>
      <c r="AG40" s="302" t="s">
        <v>1194</v>
      </c>
      <c r="AH40" s="302" t="s">
        <v>1194</v>
      </c>
      <c r="AI40" s="302" t="s">
        <v>1194</v>
      </c>
      <c r="AJ40" s="302" t="s">
        <v>1194</v>
      </c>
      <c r="AK40" s="302" t="s">
        <v>1194</v>
      </c>
      <c r="AL40" s="302" t="s">
        <v>1194</v>
      </c>
      <c r="AM40" s="302" t="s">
        <v>1194</v>
      </c>
      <c r="AN40" s="302" t="s">
        <v>1194</v>
      </c>
      <c r="AO40" s="302" t="s">
        <v>1194</v>
      </c>
      <c r="AP40" s="302" t="s">
        <v>1194</v>
      </c>
      <c r="AQ40" s="302" t="s">
        <v>1194</v>
      </c>
      <c r="AR40" s="302" t="s">
        <v>1194</v>
      </c>
      <c r="AS40" s="302" t="s">
        <v>1194</v>
      </c>
      <c r="AT40" s="302" t="s">
        <v>1194</v>
      </c>
      <c r="AU40" s="302" t="s">
        <v>1194</v>
      </c>
      <c r="AV40" s="302" t="s">
        <v>1194</v>
      </c>
      <c r="AW40" s="302" t="s">
        <v>1194</v>
      </c>
    </row>
    <row r="41" spans="2:49" ht="54">
      <c r="B41" s="304" t="s">
        <v>1856</v>
      </c>
      <c r="C41" s="305" t="s">
        <v>1857</v>
      </c>
      <c r="D41" s="305" t="s">
        <v>741</v>
      </c>
      <c r="E41" s="305" t="s">
        <v>741</v>
      </c>
      <c r="F41" s="406" t="s">
        <v>1858</v>
      </c>
      <c r="G41" s="306" t="s">
        <v>1859</v>
      </c>
      <c r="H41" s="306" t="s">
        <v>1860</v>
      </c>
      <c r="I41" s="306" t="s">
        <v>1846</v>
      </c>
      <c r="J41" s="307">
        <v>3.6859999999999999</v>
      </c>
      <c r="K41" s="307">
        <v>2.403</v>
      </c>
      <c r="L41" s="307">
        <v>3.165</v>
      </c>
      <c r="M41" s="307">
        <v>3.202</v>
      </c>
      <c r="N41" s="307">
        <v>2.8090000000000002</v>
      </c>
      <c r="O41" s="307">
        <v>2.9470000000000001</v>
      </c>
      <c r="P41" s="307">
        <v>3.16</v>
      </c>
      <c r="Q41" s="307">
        <v>2.907</v>
      </c>
      <c r="R41" s="307">
        <v>2.2440000000000002</v>
      </c>
      <c r="S41" s="307">
        <v>-0.70899999999999996</v>
      </c>
      <c r="T41" s="307">
        <v>4.3049999999999997</v>
      </c>
      <c r="U41" s="307">
        <v>2.613</v>
      </c>
      <c r="V41" s="308">
        <v>1.3340000000000001</v>
      </c>
      <c r="W41" s="307">
        <v>2.7</v>
      </c>
      <c r="X41" s="307">
        <v>2.8</v>
      </c>
      <c r="Y41" s="307">
        <v>2.4</v>
      </c>
      <c r="Z41" s="307">
        <v>2.8</v>
      </c>
      <c r="AA41" s="307">
        <v>2.7</v>
      </c>
      <c r="AB41" s="307">
        <v>2.1</v>
      </c>
      <c r="AC41" s="307">
        <v>1.7</v>
      </c>
      <c r="AD41" s="307">
        <v>1.5</v>
      </c>
      <c r="AE41" s="307">
        <v>1.4</v>
      </c>
      <c r="AF41" s="307">
        <v>1.4</v>
      </c>
      <c r="AG41" s="307">
        <v>1.5</v>
      </c>
      <c r="AH41" s="307">
        <v>1.6</v>
      </c>
      <c r="AI41" s="307">
        <v>1.8</v>
      </c>
      <c r="AJ41" s="307">
        <v>2</v>
      </c>
      <c r="AK41" s="307">
        <v>2.2000000000000002</v>
      </c>
      <c r="AL41" s="307">
        <v>2.2999999999999998</v>
      </c>
      <c r="AM41" s="307">
        <v>2.4</v>
      </c>
      <c r="AN41" s="307">
        <v>2.5</v>
      </c>
      <c r="AO41" s="307">
        <v>2.5</v>
      </c>
      <c r="AP41" s="307">
        <v>2.4</v>
      </c>
      <c r="AQ41" s="307">
        <v>2.2000000000000002</v>
      </c>
      <c r="AR41" s="307">
        <v>1.9</v>
      </c>
      <c r="AS41" s="307">
        <v>1.6</v>
      </c>
      <c r="AT41" s="307">
        <v>1.1000000000000001</v>
      </c>
      <c r="AU41" s="307">
        <v>0.5</v>
      </c>
      <c r="AV41" s="307">
        <v>-0.3</v>
      </c>
      <c r="AW41" s="307">
        <v>-1.2</v>
      </c>
    </row>
    <row r="42" spans="2:49" ht="27">
      <c r="B42" s="299" t="s">
        <v>1861</v>
      </c>
      <c r="C42" s="300" t="s">
        <v>1862</v>
      </c>
      <c r="D42" s="300" t="s">
        <v>1863</v>
      </c>
      <c r="E42" s="300" t="s">
        <v>1864</v>
      </c>
      <c r="F42" s="406" t="s">
        <v>1865</v>
      </c>
      <c r="G42" s="301" t="s">
        <v>1866</v>
      </c>
      <c r="H42" s="301" t="s">
        <v>1867</v>
      </c>
      <c r="I42" s="301" t="s">
        <v>1846</v>
      </c>
      <c r="J42" s="302">
        <v>1479198.4</v>
      </c>
      <c r="K42" s="302">
        <v>1514736.6</v>
      </c>
      <c r="L42" s="302">
        <v>1562673.6</v>
      </c>
      <c r="M42" s="302">
        <v>1612717.5</v>
      </c>
      <c r="N42" s="302">
        <v>1658020.4</v>
      </c>
      <c r="O42" s="302">
        <v>1706880.3</v>
      </c>
      <c r="P42" s="302">
        <v>1760811.5</v>
      </c>
      <c r="Q42" s="302">
        <v>1812005.3</v>
      </c>
      <c r="R42" s="302">
        <v>1852666.4</v>
      </c>
      <c r="S42" s="302">
        <v>1839523.3</v>
      </c>
      <c r="T42" s="302">
        <v>1918709.9</v>
      </c>
      <c r="U42" s="302">
        <v>1968839.6</v>
      </c>
      <c r="V42" s="303">
        <v>1995100.8</v>
      </c>
      <c r="W42" s="302">
        <v>2049390.9</v>
      </c>
      <c r="X42" s="302">
        <v>2107063.2000000002</v>
      </c>
      <c r="Y42" s="302">
        <v>2156817.2000000002</v>
      </c>
      <c r="Z42" s="302">
        <v>2217554.1</v>
      </c>
      <c r="AA42" s="302">
        <v>2278310.4</v>
      </c>
      <c r="AB42" s="302">
        <v>2327001.6</v>
      </c>
      <c r="AC42" s="302">
        <v>2367485.4</v>
      </c>
      <c r="AD42" s="302">
        <v>2403148.6</v>
      </c>
      <c r="AE42" s="302">
        <v>2436907.9</v>
      </c>
      <c r="AF42" s="302">
        <v>2471209.1</v>
      </c>
      <c r="AG42" s="302">
        <v>2508027.7999999998</v>
      </c>
      <c r="AH42" s="302">
        <v>2548868.7999999998</v>
      </c>
      <c r="AI42" s="302">
        <v>2594766.6</v>
      </c>
      <c r="AJ42" s="302">
        <v>2646284.7999999998</v>
      </c>
      <c r="AK42" s="302">
        <v>2703516.9</v>
      </c>
      <c r="AL42" s="302">
        <v>2766085.5</v>
      </c>
      <c r="AM42" s="302">
        <v>2833142.9</v>
      </c>
      <c r="AN42" s="302">
        <v>2903370.7</v>
      </c>
      <c r="AO42" s="302">
        <v>2974980.2</v>
      </c>
      <c r="AP42" s="302">
        <v>3045711.9</v>
      </c>
      <c r="AQ42" s="302">
        <v>3112835.8</v>
      </c>
      <c r="AR42" s="302">
        <v>3173151.6</v>
      </c>
      <c r="AS42" s="302">
        <v>3222988.2</v>
      </c>
      <c r="AT42" s="302">
        <v>3258204.1</v>
      </c>
      <c r="AU42" s="302">
        <v>3274187.2</v>
      </c>
      <c r="AV42" s="302">
        <v>3265854.9</v>
      </c>
      <c r="AW42" s="302">
        <v>3227654.1</v>
      </c>
    </row>
  </sheetData>
  <mergeCells count="1">
    <mergeCell ref="B5:B6"/>
  </mergeCells>
  <phoneticPr fontId="16" type="noConversion"/>
  <conditionalFormatting sqref="B8:D12 E10 E11:G12 B7:L7 E11:L11">
    <cfRule type="expression" dxfId="14" priority="10">
      <formula>ISERROR(B7)</formula>
    </cfRule>
  </conditionalFormatting>
  <conditionalFormatting sqref="B7:L7 B8:D12 E10 E11:L11 E11:G12">
    <cfRule type="containsText" dxfId="13" priority="11" operator="containsText" text="FALSE">
      <formula>NOT(ISERROR(SEARCH("FALSE",B7)))</formula>
    </cfRule>
    <cfRule type="containsText" dxfId="12" priority="12" operator="containsText" text="TRUE">
      <formula>NOT(ISERROR(SEARCH("TRUE",B7)))</formula>
    </cfRule>
  </conditionalFormatting>
  <conditionalFormatting sqref="C6:L6">
    <cfRule type="expression" dxfId="11" priority="16">
      <formula>ISERROR(C6)</formula>
    </cfRule>
    <cfRule type="containsText" dxfId="10" priority="17" operator="containsText" text="FALSE">
      <formula>NOT(ISERROR(SEARCH("FALSE",C6)))</formula>
    </cfRule>
    <cfRule type="containsText" dxfId="9" priority="18" operator="containsText" text="TRUE">
      <formula>NOT(ISERROR(SEARCH("TRUE",C6)))</formula>
    </cfRule>
  </conditionalFormatting>
  <conditionalFormatting sqref="C10:L10">
    <cfRule type="expression" dxfId="8" priority="7">
      <formula>ISERROR(C10)</formula>
    </cfRule>
    <cfRule type="containsText" dxfId="7" priority="8" operator="containsText" text="FALSE">
      <formula>NOT(ISERROR(SEARCH("FALSE",C10)))</formula>
    </cfRule>
    <cfRule type="containsText" dxfId="6" priority="9" operator="containsText" text="TRUE">
      <formula>NOT(ISERROR(SEARCH("TRUE",C10)))</formula>
    </cfRule>
  </conditionalFormatting>
  <conditionalFormatting sqref="E8:L9">
    <cfRule type="expression" dxfId="5" priority="1">
      <formula>ISERROR(E8)</formula>
    </cfRule>
    <cfRule type="containsText" dxfId="4" priority="2" operator="containsText" text="FALSE">
      <formula>NOT(ISERROR(SEARCH("FALSE",E8)))</formula>
    </cfRule>
    <cfRule type="containsText" dxfId="3" priority="3" operator="containsText" text="TRUE">
      <formula>NOT(ISERROR(SEARCH("TRUE",E8)))</formula>
    </cfRule>
  </conditionalFormatting>
  <conditionalFormatting sqref="F12:L12">
    <cfRule type="expression" dxfId="2" priority="4">
      <formula>ISERROR(F12)</formula>
    </cfRule>
    <cfRule type="containsText" dxfId="1" priority="5" operator="containsText" text="FALSE">
      <formula>NOT(ISERROR(SEARCH("FALSE",F12)))</formula>
    </cfRule>
    <cfRule type="containsText" dxfId="0" priority="6" operator="containsText" text="TRUE">
      <formula>NOT(ISERROR(SEARCH("TRUE",F12)))</formula>
    </cfRule>
  </conditionalFormatting>
  <pageMargins left="0.7" right="0.7" top="0.75" bottom="0.75" header="0.3" footer="0.3"/>
  <pageSetup paperSize="9" orientation="portrait" useFirstPageNumber="1" horizontalDpi="4294967295" verticalDpi="429496729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E74B9-2590-40C2-96A3-F15C5948191C}">
  <dimension ref="A1:AA56"/>
  <sheetViews>
    <sheetView showGridLines="0" topLeftCell="A20" zoomScaleNormal="100" workbookViewId="0">
      <selection activeCell="R35" sqref="R35"/>
    </sheetView>
  </sheetViews>
  <sheetFormatPr defaultColWidth="9.140625" defaultRowHeight="13.5"/>
  <cols>
    <col min="1" max="1" width="2.5703125" style="324" customWidth="1"/>
    <col min="2" max="2" width="35.42578125" style="324" customWidth="1"/>
    <col min="3" max="3" width="34.7109375" style="324" bestFit="1" customWidth="1"/>
    <col min="4" max="4" width="13.7109375" style="324" customWidth="1"/>
    <col min="5" max="5" width="23.140625" style="324" bestFit="1" customWidth="1"/>
    <col min="6" max="18" width="11.5703125" style="324" customWidth="1"/>
    <col min="19" max="16384" width="9.140625" style="324"/>
  </cols>
  <sheetData>
    <row r="1" spans="1:13" s="245" customFormat="1" ht="20.25">
      <c r="A1" s="309" t="str" cm="1">
        <f t="array" aca="1" ref="A1" ca="1">REPLACE(CELL("filename",$A$1),1,FIND("]",CELL("filename",$A$1),1),"")</f>
        <v>ECOS(Growth rate,Rf)</v>
      </c>
      <c r="B1" s="310"/>
      <c r="C1" s="310"/>
      <c r="D1" s="310"/>
      <c r="E1" s="310"/>
      <c r="F1" s="310"/>
      <c r="G1" s="310"/>
      <c r="H1" s="310"/>
      <c r="I1" s="311"/>
      <c r="J1" s="311"/>
      <c r="K1" s="311"/>
      <c r="L1" s="310"/>
      <c r="M1" s="310"/>
    </row>
    <row r="2" spans="1:13" s="85" customFormat="1">
      <c r="A2" s="105"/>
      <c r="B2" s="105"/>
      <c r="C2" s="105"/>
      <c r="D2" s="105"/>
      <c r="E2" s="105"/>
      <c r="F2" s="105"/>
      <c r="G2" s="105"/>
      <c r="H2" s="105"/>
      <c r="I2" s="105"/>
      <c r="J2" s="105"/>
      <c r="K2" s="105"/>
      <c r="L2" s="105"/>
      <c r="M2" s="105"/>
    </row>
    <row r="3" spans="1:13" s="85" customFormat="1">
      <c r="A3" s="312" t="s">
        <v>67</v>
      </c>
      <c r="B3" s="313" t="s">
        <v>1825</v>
      </c>
      <c r="C3" s="313"/>
      <c r="D3" s="313"/>
      <c r="E3" s="313"/>
      <c r="F3" s="313"/>
      <c r="G3" s="313"/>
      <c r="H3" s="313"/>
      <c r="I3" s="313"/>
      <c r="J3" s="313"/>
      <c r="K3" s="313"/>
      <c r="L3" s="313"/>
      <c r="M3" s="313"/>
    </row>
    <row r="4" spans="1:13" s="85" customFormat="1">
      <c r="A4" s="105"/>
      <c r="B4" s="105"/>
      <c r="C4" s="105"/>
      <c r="D4" s="105"/>
      <c r="E4" s="105"/>
      <c r="F4" s="105"/>
      <c r="G4" s="105"/>
      <c r="H4" s="105"/>
      <c r="I4" s="105"/>
      <c r="J4" s="105"/>
      <c r="K4" s="105"/>
      <c r="L4" s="105"/>
      <c r="M4" s="105"/>
    </row>
    <row r="5" spans="1:13">
      <c r="B5" s="324" t="s">
        <v>821</v>
      </c>
    </row>
    <row r="7" spans="1:13">
      <c r="B7" s="325" t="s">
        <v>822</v>
      </c>
      <c r="C7" s="325"/>
      <c r="D7" s="325"/>
      <c r="E7" s="325"/>
      <c r="F7" s="325"/>
      <c r="G7" s="325"/>
      <c r="H7" s="325"/>
      <c r="I7" s="325"/>
      <c r="J7" s="325"/>
      <c r="K7" s="325"/>
      <c r="L7" s="325" t="s">
        <v>825</v>
      </c>
      <c r="M7" s="325"/>
    </row>
    <row r="8" spans="1:13">
      <c r="B8" s="326" t="s">
        <v>806</v>
      </c>
      <c r="C8" s="326" t="s">
        <v>1240</v>
      </c>
      <c r="D8" s="326" t="s">
        <v>807</v>
      </c>
      <c r="E8" s="326" t="s">
        <v>808</v>
      </c>
      <c r="F8" s="326" t="s">
        <v>816</v>
      </c>
      <c r="G8" s="326" t="s">
        <v>817</v>
      </c>
      <c r="H8" s="326" t="s">
        <v>818</v>
      </c>
      <c r="I8" s="326" t="s">
        <v>819</v>
      </c>
      <c r="J8" s="326" t="s">
        <v>1160</v>
      </c>
      <c r="K8" s="326" t="s">
        <v>1161</v>
      </c>
      <c r="L8" s="327" t="s">
        <v>823</v>
      </c>
      <c r="M8" s="327" t="s">
        <v>824</v>
      </c>
    </row>
    <row r="9" spans="1:13">
      <c r="B9" s="328" t="s">
        <v>1325</v>
      </c>
      <c r="C9" s="329" t="s">
        <v>1835</v>
      </c>
      <c r="D9" s="330" t="s">
        <v>1326</v>
      </c>
      <c r="E9" s="330" t="s">
        <v>820</v>
      </c>
      <c r="F9" s="331">
        <v>557281.1</v>
      </c>
      <c r="G9" s="331">
        <v>538108.30000000005</v>
      </c>
      <c r="H9" s="331">
        <v>529030.9</v>
      </c>
      <c r="I9" s="331">
        <v>583209.6</v>
      </c>
      <c r="J9" s="331">
        <v>615749.6</v>
      </c>
      <c r="K9" s="331">
        <v>614873.4</v>
      </c>
      <c r="L9" s="332"/>
      <c r="M9" s="332"/>
    </row>
    <row r="10" spans="1:13">
      <c r="B10" s="328" t="s">
        <v>1325</v>
      </c>
      <c r="C10" s="329" t="s">
        <v>1835</v>
      </c>
      <c r="D10" s="330" t="s">
        <v>1327</v>
      </c>
      <c r="E10" s="330" t="s">
        <v>1328</v>
      </c>
      <c r="F10" s="333">
        <v>2.8</v>
      </c>
      <c r="G10" s="333">
        <v>-3.4</v>
      </c>
      <c r="H10" s="333">
        <v>-1.7</v>
      </c>
      <c r="I10" s="333">
        <v>10.199999999999999</v>
      </c>
      <c r="J10" s="333">
        <v>5.6</v>
      </c>
      <c r="K10" s="333">
        <v>-0.1</v>
      </c>
      <c r="L10" s="334">
        <f>AVERAGE(G10:K10)</f>
        <v>2.12</v>
      </c>
      <c r="M10" s="332"/>
    </row>
    <row r="11" spans="1:13">
      <c r="B11" s="328" t="s">
        <v>1325</v>
      </c>
      <c r="C11" s="329" t="s">
        <v>1835</v>
      </c>
      <c r="D11" s="330" t="s">
        <v>1327</v>
      </c>
      <c r="E11" s="330" t="s">
        <v>1329</v>
      </c>
      <c r="F11" s="333">
        <v>0</v>
      </c>
      <c r="G11" s="333">
        <v>-3.4</v>
      </c>
      <c r="H11" s="333">
        <v>-5.0999999999999996</v>
      </c>
      <c r="I11" s="333">
        <v>4.7</v>
      </c>
      <c r="J11" s="333">
        <v>10.5</v>
      </c>
      <c r="K11" s="333">
        <v>10.3</v>
      </c>
      <c r="L11" s="334"/>
      <c r="M11" s="332"/>
    </row>
    <row r="12" spans="1:13">
      <c r="B12" s="328" t="s">
        <v>1325</v>
      </c>
      <c r="C12" s="329" t="s">
        <v>1835</v>
      </c>
      <c r="D12" s="330" t="s">
        <v>1843</v>
      </c>
      <c r="E12" s="330" t="s">
        <v>1330</v>
      </c>
      <c r="F12" s="333">
        <v>100</v>
      </c>
      <c r="G12" s="333">
        <v>96.6</v>
      </c>
      <c r="H12" s="333">
        <v>94.9</v>
      </c>
      <c r="I12" s="333">
        <v>104.7</v>
      </c>
      <c r="J12" s="333">
        <v>110.5</v>
      </c>
      <c r="K12" s="333">
        <v>110.3</v>
      </c>
      <c r="L12" s="334"/>
      <c r="M12" s="335">
        <f>POWER(K12/F12,1/5)-1</f>
        <v>1.9800222740003148E-2</v>
      </c>
    </row>
    <row r="13" spans="1:13">
      <c r="B13" s="328" t="s">
        <v>1325</v>
      </c>
      <c r="C13" s="329" t="s">
        <v>1836</v>
      </c>
      <c r="D13" s="330" t="s">
        <v>1326</v>
      </c>
      <c r="E13" s="330" t="s">
        <v>820</v>
      </c>
      <c r="F13" s="331">
        <v>47631.5</v>
      </c>
      <c r="G13" s="331">
        <v>48846.6</v>
      </c>
      <c r="H13" s="331">
        <v>49295</v>
      </c>
      <c r="I13" s="331">
        <v>49323.8</v>
      </c>
      <c r="J13" s="331">
        <v>53064.6</v>
      </c>
      <c r="K13" s="331">
        <v>54954</v>
      </c>
      <c r="L13" s="334"/>
      <c r="M13" s="332"/>
    </row>
    <row r="14" spans="1:13">
      <c r="B14" s="328" t="s">
        <v>1325</v>
      </c>
      <c r="C14" s="329" t="s">
        <v>1836</v>
      </c>
      <c r="D14" s="330" t="s">
        <v>1327</v>
      </c>
      <c r="E14" s="330" t="s">
        <v>1328</v>
      </c>
      <c r="F14" s="333">
        <v>-0.7</v>
      </c>
      <c r="G14" s="333">
        <v>2.6</v>
      </c>
      <c r="H14" s="333">
        <v>0.9</v>
      </c>
      <c r="I14" s="333">
        <v>0.1</v>
      </c>
      <c r="J14" s="333">
        <v>7.6</v>
      </c>
      <c r="K14" s="333">
        <v>3.6</v>
      </c>
      <c r="L14" s="334">
        <f>AVERAGE(G14:K14)</f>
        <v>2.96</v>
      </c>
      <c r="M14" s="332"/>
    </row>
    <row r="15" spans="1:13">
      <c r="B15" s="328" t="s">
        <v>1325</v>
      </c>
      <c r="C15" s="329" t="s">
        <v>1836</v>
      </c>
      <c r="D15" s="330" t="s">
        <v>1327</v>
      </c>
      <c r="E15" s="330" t="s">
        <v>1329</v>
      </c>
      <c r="F15" s="333">
        <v>0</v>
      </c>
      <c r="G15" s="333">
        <v>2.6</v>
      </c>
      <c r="H15" s="333">
        <v>3.5</v>
      </c>
      <c r="I15" s="333">
        <v>3.6</v>
      </c>
      <c r="J15" s="333">
        <v>11.4</v>
      </c>
      <c r="K15" s="333">
        <v>15.4</v>
      </c>
      <c r="L15" s="334"/>
      <c r="M15" s="332"/>
    </row>
    <row r="16" spans="1:13">
      <c r="B16" s="328" t="s">
        <v>1325</v>
      </c>
      <c r="C16" s="329" t="s">
        <v>1836</v>
      </c>
      <c r="D16" s="330" t="s">
        <v>1843</v>
      </c>
      <c r="E16" s="330" t="s">
        <v>1330</v>
      </c>
      <c r="F16" s="333">
        <v>100</v>
      </c>
      <c r="G16" s="333">
        <v>102.6</v>
      </c>
      <c r="H16" s="333">
        <v>103.5</v>
      </c>
      <c r="I16" s="333">
        <v>103.6</v>
      </c>
      <c r="J16" s="333">
        <v>111.4</v>
      </c>
      <c r="K16" s="333">
        <v>115.4</v>
      </c>
      <c r="L16" s="334"/>
      <c r="M16" s="335">
        <f>POWER(K16/F16,1/5)-1</f>
        <v>2.9061100505419102E-2</v>
      </c>
    </row>
    <row r="17" spans="2:13">
      <c r="B17" s="328" t="s">
        <v>1325</v>
      </c>
      <c r="C17" s="329" t="s">
        <v>1837</v>
      </c>
      <c r="D17" s="330" t="s">
        <v>1326</v>
      </c>
      <c r="E17" s="330" t="s">
        <v>820</v>
      </c>
      <c r="F17" s="333">
        <v>1111568.6000000001</v>
      </c>
      <c r="G17" s="333">
        <v>1161848.5</v>
      </c>
      <c r="H17" s="333">
        <v>1171665.8</v>
      </c>
      <c r="I17" s="333">
        <v>1264275.8999999999</v>
      </c>
      <c r="J17" s="333">
        <v>1349454.4</v>
      </c>
      <c r="K17" s="333">
        <v>1405368.8</v>
      </c>
      <c r="L17" s="332"/>
      <c r="M17" s="332"/>
    </row>
    <row r="18" spans="2:13">
      <c r="B18" s="328" t="s">
        <v>1325</v>
      </c>
      <c r="C18" s="329" t="s">
        <v>1837</v>
      </c>
      <c r="D18" s="330" t="s">
        <v>1327</v>
      </c>
      <c r="E18" s="330" t="s">
        <v>1328</v>
      </c>
      <c r="F18" s="333">
        <v>5.3</v>
      </c>
      <c r="G18" s="333">
        <v>4.5</v>
      </c>
      <c r="H18" s="333">
        <v>0.8</v>
      </c>
      <c r="I18" s="333">
        <v>7.9</v>
      </c>
      <c r="J18" s="333">
        <v>6.7</v>
      </c>
      <c r="K18" s="333">
        <v>4.0999999999999996</v>
      </c>
      <c r="L18" s="334">
        <f>AVERAGE(G18:K18)</f>
        <v>4.8</v>
      </c>
      <c r="M18" s="332"/>
    </row>
    <row r="19" spans="2:13">
      <c r="B19" s="328" t="s">
        <v>1325</v>
      </c>
      <c r="C19" s="329" t="s">
        <v>1837</v>
      </c>
      <c r="D19" s="330" t="s">
        <v>1327</v>
      </c>
      <c r="E19" s="330" t="s">
        <v>1329</v>
      </c>
      <c r="F19" s="333">
        <v>0</v>
      </c>
      <c r="G19" s="333">
        <v>4.5</v>
      </c>
      <c r="H19" s="333">
        <v>5.4</v>
      </c>
      <c r="I19" s="333">
        <v>13.7</v>
      </c>
      <c r="J19" s="333">
        <v>21.4</v>
      </c>
      <c r="K19" s="333">
        <v>26.4</v>
      </c>
      <c r="L19" s="334"/>
      <c r="M19" s="332"/>
    </row>
    <row r="20" spans="2:13">
      <c r="B20" s="328" t="s">
        <v>1325</v>
      </c>
      <c r="C20" s="329" t="s">
        <v>1837</v>
      </c>
      <c r="D20" s="330" t="s">
        <v>1843</v>
      </c>
      <c r="E20" s="330" t="s">
        <v>1330</v>
      </c>
      <c r="F20" s="333">
        <v>100</v>
      </c>
      <c r="G20" s="333">
        <v>104.5</v>
      </c>
      <c r="H20" s="333">
        <v>105.4</v>
      </c>
      <c r="I20" s="333">
        <v>113.7</v>
      </c>
      <c r="J20" s="333">
        <v>121.4</v>
      </c>
      <c r="K20" s="333">
        <v>126.4</v>
      </c>
      <c r="L20" s="334"/>
      <c r="M20" s="335">
        <f>POWER(K20/F20,1/5)-1</f>
        <v>4.7971361953188962E-2</v>
      </c>
    </row>
    <row r="21" spans="2:13">
      <c r="B21" s="328" t="s">
        <v>1325</v>
      </c>
      <c r="C21" s="329" t="s">
        <v>1838</v>
      </c>
      <c r="D21" s="330" t="s">
        <v>1326</v>
      </c>
      <c r="E21" s="330" t="s">
        <v>820</v>
      </c>
      <c r="F21" s="333">
        <v>47397.3</v>
      </c>
      <c r="G21" s="333">
        <v>50647.7</v>
      </c>
      <c r="H21" s="333">
        <v>41821.599999999999</v>
      </c>
      <c r="I21" s="333">
        <v>44116.6</v>
      </c>
      <c r="J21" s="333">
        <v>54412.800000000003</v>
      </c>
      <c r="K21" s="333">
        <v>62391</v>
      </c>
      <c r="L21" s="332"/>
      <c r="M21" s="332"/>
    </row>
    <row r="22" spans="2:13">
      <c r="B22" s="328" t="s">
        <v>1325</v>
      </c>
      <c r="C22" s="329" t="s">
        <v>1838</v>
      </c>
      <c r="D22" s="330" t="s">
        <v>1327</v>
      </c>
      <c r="E22" s="330" t="s">
        <v>1328</v>
      </c>
      <c r="F22" s="333">
        <v>6</v>
      </c>
      <c r="G22" s="333">
        <v>6.9</v>
      </c>
      <c r="H22" s="333">
        <v>-17.399999999999999</v>
      </c>
      <c r="I22" s="333">
        <v>5.5</v>
      </c>
      <c r="J22" s="333">
        <v>23.3</v>
      </c>
      <c r="K22" s="333">
        <v>14.7</v>
      </c>
      <c r="L22" s="334">
        <f>AVERAGE(G22:K22)</f>
        <v>6.6</v>
      </c>
      <c r="M22" s="332"/>
    </row>
    <row r="23" spans="2:13">
      <c r="B23" s="328" t="s">
        <v>1325</v>
      </c>
      <c r="C23" s="329" t="s">
        <v>1838</v>
      </c>
      <c r="D23" s="330" t="s">
        <v>1327</v>
      </c>
      <c r="E23" s="330" t="s">
        <v>1329</v>
      </c>
      <c r="F23" s="333">
        <v>0</v>
      </c>
      <c r="G23" s="333">
        <v>6.9</v>
      </c>
      <c r="H23" s="333">
        <v>-11.8</v>
      </c>
      <c r="I23" s="333">
        <v>-6.9</v>
      </c>
      <c r="J23" s="333">
        <v>14.8</v>
      </c>
      <c r="K23" s="333">
        <v>31.6</v>
      </c>
      <c r="L23" s="334"/>
      <c r="M23" s="332"/>
    </row>
    <row r="24" spans="2:13">
      <c r="B24" s="328" t="s">
        <v>1325</v>
      </c>
      <c r="C24" s="329" t="s">
        <v>1838</v>
      </c>
      <c r="D24" s="330" t="s">
        <v>1843</v>
      </c>
      <c r="E24" s="330" t="s">
        <v>1330</v>
      </c>
      <c r="F24" s="333">
        <v>100</v>
      </c>
      <c r="G24" s="333">
        <v>106.9</v>
      </c>
      <c r="H24" s="333">
        <v>88.2</v>
      </c>
      <c r="I24" s="333">
        <v>93.1</v>
      </c>
      <c r="J24" s="333">
        <v>114.8</v>
      </c>
      <c r="K24" s="333">
        <v>131.6</v>
      </c>
      <c r="L24" s="334"/>
      <c r="M24" s="335">
        <f>POWER(K24/F24,1/5)-1</f>
        <v>5.6455425627612854E-2</v>
      </c>
    </row>
    <row r="25" spans="2:13">
      <c r="B25" s="328" t="s">
        <v>1325</v>
      </c>
      <c r="C25" s="329" t="s">
        <v>1839</v>
      </c>
      <c r="D25" s="330" t="s">
        <v>1326</v>
      </c>
      <c r="E25" s="330" t="s">
        <v>820</v>
      </c>
      <c r="F25" s="333">
        <v>80234.8</v>
      </c>
      <c r="G25" s="333">
        <v>84153</v>
      </c>
      <c r="H25" s="333">
        <v>89215.3</v>
      </c>
      <c r="I25" s="333">
        <v>102319</v>
      </c>
      <c r="J25" s="333">
        <v>103549.3</v>
      </c>
      <c r="K25" s="333">
        <v>106049.4</v>
      </c>
      <c r="L25" s="332"/>
      <c r="M25" s="332"/>
    </row>
    <row r="26" spans="2:13">
      <c r="B26" s="328" t="s">
        <v>1325</v>
      </c>
      <c r="C26" s="329" t="s">
        <v>1839</v>
      </c>
      <c r="D26" s="330" t="s">
        <v>1327</v>
      </c>
      <c r="E26" s="330" t="s">
        <v>1328</v>
      </c>
      <c r="F26" s="333">
        <v>4.3</v>
      </c>
      <c r="G26" s="333">
        <v>4.9000000000000004</v>
      </c>
      <c r="H26" s="333">
        <v>6</v>
      </c>
      <c r="I26" s="333">
        <v>14.7</v>
      </c>
      <c r="J26" s="333">
        <v>1.2</v>
      </c>
      <c r="K26" s="333">
        <v>2.4</v>
      </c>
      <c r="L26" s="334">
        <f>AVERAGE(G26:K26)</f>
        <v>5.84</v>
      </c>
      <c r="M26" s="332"/>
    </row>
    <row r="27" spans="2:13">
      <c r="B27" s="328" t="s">
        <v>1325</v>
      </c>
      <c r="C27" s="329" t="s">
        <v>1839</v>
      </c>
      <c r="D27" s="330" t="s">
        <v>1327</v>
      </c>
      <c r="E27" s="330" t="s">
        <v>1329</v>
      </c>
      <c r="F27" s="333">
        <v>0</v>
      </c>
      <c r="G27" s="333">
        <v>4.9000000000000004</v>
      </c>
      <c r="H27" s="333">
        <v>11.2</v>
      </c>
      <c r="I27" s="333">
        <v>27.5</v>
      </c>
      <c r="J27" s="333">
        <v>29.1</v>
      </c>
      <c r="K27" s="333">
        <v>32.200000000000003</v>
      </c>
      <c r="L27" s="334"/>
      <c r="M27" s="332"/>
    </row>
    <row r="28" spans="2:13">
      <c r="B28" s="328" t="s">
        <v>1325</v>
      </c>
      <c r="C28" s="329" t="s">
        <v>1839</v>
      </c>
      <c r="D28" s="330" t="s">
        <v>1843</v>
      </c>
      <c r="E28" s="330" t="s">
        <v>1330</v>
      </c>
      <c r="F28" s="333">
        <v>100</v>
      </c>
      <c r="G28" s="333">
        <v>104.9</v>
      </c>
      <c r="H28" s="333">
        <v>111.2</v>
      </c>
      <c r="I28" s="333">
        <v>127.5</v>
      </c>
      <c r="J28" s="333">
        <v>129.1</v>
      </c>
      <c r="K28" s="333">
        <v>132.19999999999999</v>
      </c>
      <c r="L28" s="334"/>
      <c r="M28" s="335">
        <f>POWER(K28/F28,1/5)-1</f>
        <v>5.741700679443773E-2</v>
      </c>
    </row>
    <row r="29" spans="2:13">
      <c r="B29" s="328" t="s">
        <v>1325</v>
      </c>
      <c r="C29" s="329" t="s">
        <v>1840</v>
      </c>
      <c r="D29" s="330" t="s">
        <v>1326</v>
      </c>
      <c r="E29" s="330" t="s">
        <v>820</v>
      </c>
      <c r="F29" s="333">
        <v>59122.3</v>
      </c>
      <c r="G29" s="333">
        <v>63007.9</v>
      </c>
      <c r="H29" s="333">
        <v>67180.5</v>
      </c>
      <c r="I29" s="333">
        <v>79660.899999999994</v>
      </c>
      <c r="J29" s="333">
        <v>79893.7</v>
      </c>
      <c r="K29" s="333">
        <v>81636.600000000006</v>
      </c>
      <c r="L29" s="332"/>
      <c r="M29" s="332"/>
    </row>
    <row r="30" spans="2:13">
      <c r="B30" s="328" t="s">
        <v>1325</v>
      </c>
      <c r="C30" s="329" t="s">
        <v>1840</v>
      </c>
      <c r="D30" s="330" t="s">
        <v>1327</v>
      </c>
      <c r="E30" s="330" t="s">
        <v>1328</v>
      </c>
      <c r="F30" s="333">
        <v>6.2</v>
      </c>
      <c r="G30" s="333">
        <v>6.6</v>
      </c>
      <c r="H30" s="333">
        <v>6.6</v>
      </c>
      <c r="I30" s="333">
        <v>18.600000000000001</v>
      </c>
      <c r="J30" s="333">
        <v>0.3</v>
      </c>
      <c r="K30" s="333">
        <v>2.2000000000000002</v>
      </c>
      <c r="L30" s="334">
        <f>AVERAGE(G30:K30)</f>
        <v>6.8600000000000012</v>
      </c>
      <c r="M30" s="332"/>
    </row>
    <row r="31" spans="2:13">
      <c r="B31" s="328" t="s">
        <v>1325</v>
      </c>
      <c r="C31" s="329" t="s">
        <v>1840</v>
      </c>
      <c r="D31" s="330" t="s">
        <v>1327</v>
      </c>
      <c r="E31" s="330" t="s">
        <v>1329</v>
      </c>
      <c r="F31" s="333">
        <v>0</v>
      </c>
      <c r="G31" s="333">
        <v>6.6</v>
      </c>
      <c r="H31" s="333">
        <v>13.6</v>
      </c>
      <c r="I31" s="333">
        <v>34.700000000000003</v>
      </c>
      <c r="J31" s="333">
        <v>35.1</v>
      </c>
      <c r="K31" s="333">
        <v>38.1</v>
      </c>
      <c r="L31" s="334"/>
      <c r="M31" s="332"/>
    </row>
    <row r="32" spans="2:13">
      <c r="B32" s="328" t="s">
        <v>1325</v>
      </c>
      <c r="C32" s="329" t="s">
        <v>1840</v>
      </c>
      <c r="D32" s="330" t="s">
        <v>1843</v>
      </c>
      <c r="E32" s="330" t="s">
        <v>1330</v>
      </c>
      <c r="F32" s="333">
        <v>100</v>
      </c>
      <c r="G32" s="333">
        <v>106.6</v>
      </c>
      <c r="H32" s="333">
        <v>113.6</v>
      </c>
      <c r="I32" s="333">
        <v>134.69999999999999</v>
      </c>
      <c r="J32" s="333">
        <v>135.1</v>
      </c>
      <c r="K32" s="333">
        <v>138.1</v>
      </c>
      <c r="L32" s="334"/>
      <c r="M32" s="335">
        <f>POWER(K32/F32,1/5)-1</f>
        <v>6.6691257614506227E-2</v>
      </c>
    </row>
    <row r="33" spans="1:13">
      <c r="B33" s="328" t="s">
        <v>1325</v>
      </c>
      <c r="C33" s="329" t="s">
        <v>1841</v>
      </c>
      <c r="D33" s="330" t="s">
        <v>1326</v>
      </c>
      <c r="E33" s="330" t="s">
        <v>820</v>
      </c>
      <c r="F33" s="333">
        <v>52865.4</v>
      </c>
      <c r="G33" s="333">
        <v>55490.8</v>
      </c>
      <c r="H33" s="333">
        <v>46954.8</v>
      </c>
      <c r="I33" s="333">
        <v>49330.9</v>
      </c>
      <c r="J33" s="333">
        <v>55348.1</v>
      </c>
      <c r="K33" s="333">
        <v>62963.6</v>
      </c>
      <c r="L33" s="332"/>
      <c r="M33" s="332"/>
    </row>
    <row r="34" spans="1:13">
      <c r="B34" s="328" t="s">
        <v>1325</v>
      </c>
      <c r="C34" s="329" t="s">
        <v>1841</v>
      </c>
      <c r="D34" s="330" t="s">
        <v>1327</v>
      </c>
      <c r="E34" s="330" t="s">
        <v>1328</v>
      </c>
      <c r="F34" s="333">
        <v>7.2</v>
      </c>
      <c r="G34" s="333">
        <v>5</v>
      </c>
      <c r="H34" s="333">
        <v>-15.4</v>
      </c>
      <c r="I34" s="333">
        <v>5.0999999999999996</v>
      </c>
      <c r="J34" s="333">
        <v>12.2</v>
      </c>
      <c r="K34" s="333">
        <v>13.8</v>
      </c>
      <c r="L34" s="334">
        <f>AVERAGE(G34:K34)</f>
        <v>4.1399999999999997</v>
      </c>
      <c r="M34" s="332"/>
    </row>
    <row r="35" spans="1:13">
      <c r="B35" s="328" t="s">
        <v>1325</v>
      </c>
      <c r="C35" s="329" t="s">
        <v>1841</v>
      </c>
      <c r="D35" s="330" t="s">
        <v>1327</v>
      </c>
      <c r="E35" s="330" t="s">
        <v>1329</v>
      </c>
      <c r="F35" s="331">
        <v>0</v>
      </c>
      <c r="G35" s="331">
        <v>5</v>
      </c>
      <c r="H35" s="331">
        <v>-11.2</v>
      </c>
      <c r="I35" s="331">
        <v>-6.7</v>
      </c>
      <c r="J35" s="331">
        <v>4.7</v>
      </c>
      <c r="K35" s="331">
        <v>19.100000000000001</v>
      </c>
      <c r="L35" s="334"/>
      <c r="M35" s="332"/>
    </row>
    <row r="36" spans="1:13">
      <c r="B36" s="328" t="s">
        <v>1325</v>
      </c>
      <c r="C36" s="329" t="s">
        <v>1841</v>
      </c>
      <c r="D36" s="330" t="s">
        <v>1843</v>
      </c>
      <c r="E36" s="330" t="s">
        <v>1330</v>
      </c>
      <c r="F36" s="333">
        <v>100</v>
      </c>
      <c r="G36" s="333">
        <v>105</v>
      </c>
      <c r="H36" s="333">
        <v>88.8</v>
      </c>
      <c r="I36" s="333">
        <v>93.3</v>
      </c>
      <c r="J36" s="333">
        <v>104.7</v>
      </c>
      <c r="K36" s="333">
        <v>119.1</v>
      </c>
      <c r="L36" s="334"/>
      <c r="M36" s="335">
        <f>POWER(K36/F36,1/5)-1</f>
        <v>3.5576895171917977E-2</v>
      </c>
    </row>
    <row r="37" spans="1:13">
      <c r="B37" s="328" t="s">
        <v>1325</v>
      </c>
      <c r="C37" s="329" t="s">
        <v>1842</v>
      </c>
      <c r="D37" s="330" t="s">
        <v>1326</v>
      </c>
      <c r="E37" s="330" t="s">
        <v>820</v>
      </c>
      <c r="F37" s="333">
        <v>25357.9</v>
      </c>
      <c r="G37" s="333">
        <v>27129.4</v>
      </c>
      <c r="H37" s="333">
        <v>20063.099999999999</v>
      </c>
      <c r="I37" s="333">
        <v>22385.7</v>
      </c>
      <c r="J37" s="333">
        <v>26183</v>
      </c>
      <c r="K37" s="333">
        <v>31240.7</v>
      </c>
      <c r="L37" s="332"/>
      <c r="M37" s="332"/>
    </row>
    <row r="38" spans="1:13">
      <c r="B38" s="328" t="s">
        <v>1325</v>
      </c>
      <c r="C38" s="329" t="s">
        <v>1842</v>
      </c>
      <c r="D38" s="330" t="s">
        <v>1327</v>
      </c>
      <c r="E38" s="330" t="s">
        <v>1328</v>
      </c>
      <c r="F38" s="333">
        <v>13.7</v>
      </c>
      <c r="G38" s="333">
        <v>7</v>
      </c>
      <c r="H38" s="333">
        <v>-26</v>
      </c>
      <c r="I38" s="333">
        <v>11.6</v>
      </c>
      <c r="J38" s="333">
        <v>17</v>
      </c>
      <c r="K38" s="333">
        <v>19.3</v>
      </c>
      <c r="L38" s="334">
        <f>AVERAGE(G38:K38)</f>
        <v>5.7799999999999994</v>
      </c>
      <c r="M38" s="332"/>
    </row>
    <row r="39" spans="1:13">
      <c r="B39" s="328" t="s">
        <v>1325</v>
      </c>
      <c r="C39" s="329" t="s">
        <v>1842</v>
      </c>
      <c r="D39" s="330" t="s">
        <v>1327</v>
      </c>
      <c r="E39" s="330" t="s">
        <v>1329</v>
      </c>
      <c r="F39" s="333">
        <v>0</v>
      </c>
      <c r="G39" s="333">
        <v>7</v>
      </c>
      <c r="H39" s="333">
        <v>-20.9</v>
      </c>
      <c r="I39" s="333">
        <v>-11.7</v>
      </c>
      <c r="J39" s="333">
        <v>3.3</v>
      </c>
      <c r="K39" s="333">
        <v>23.2</v>
      </c>
      <c r="L39" s="334"/>
      <c r="M39" s="332"/>
    </row>
    <row r="40" spans="1:13">
      <c r="B40" s="328" t="s">
        <v>1325</v>
      </c>
      <c r="C40" s="329" t="s">
        <v>1842</v>
      </c>
      <c r="D40" s="330" t="s">
        <v>1843</v>
      </c>
      <c r="E40" s="330" t="s">
        <v>1330</v>
      </c>
      <c r="F40" s="333">
        <v>100</v>
      </c>
      <c r="G40" s="333">
        <v>107</v>
      </c>
      <c r="H40" s="333">
        <v>79.099999999999994</v>
      </c>
      <c r="I40" s="333">
        <v>88.3</v>
      </c>
      <c r="J40" s="333">
        <v>103.3</v>
      </c>
      <c r="K40" s="333">
        <v>123.2</v>
      </c>
      <c r="L40" s="334"/>
      <c r="M40" s="335">
        <f>POWER(K40/F40,1/5)-1</f>
        <v>4.261061337837635E-2</v>
      </c>
    </row>
    <row r="41" spans="1:13">
      <c r="B41" s="328" t="s">
        <v>1325</v>
      </c>
      <c r="C41" s="329" t="s">
        <v>1331</v>
      </c>
      <c r="D41" s="330" t="s">
        <v>1326</v>
      </c>
      <c r="E41" s="330" t="s">
        <v>820</v>
      </c>
      <c r="F41" s="331">
        <v>2006974.5</v>
      </c>
      <c r="G41" s="331">
        <v>2040594.3</v>
      </c>
      <c r="H41" s="331">
        <v>2058466.5</v>
      </c>
      <c r="I41" s="331">
        <v>2221912.9</v>
      </c>
      <c r="J41" s="331">
        <v>2323781.5</v>
      </c>
      <c r="K41" s="331">
        <v>2401189.4</v>
      </c>
      <c r="L41" s="332"/>
      <c r="M41" s="332"/>
    </row>
    <row r="42" spans="1:13">
      <c r="B42" s="328" t="s">
        <v>1325</v>
      </c>
      <c r="C42" s="329" t="s">
        <v>1331</v>
      </c>
      <c r="D42" s="330" t="s">
        <v>1327</v>
      </c>
      <c r="E42" s="330" t="s">
        <v>1328</v>
      </c>
      <c r="F42" s="333">
        <v>3.8</v>
      </c>
      <c r="G42" s="333">
        <v>1.7</v>
      </c>
      <c r="H42" s="333">
        <v>0.9</v>
      </c>
      <c r="I42" s="333">
        <v>7.9</v>
      </c>
      <c r="J42" s="333">
        <v>4.5999999999999996</v>
      </c>
      <c r="K42" s="333">
        <v>3.3</v>
      </c>
      <c r="L42" s="334">
        <f>AVERAGE(G42:K42)</f>
        <v>3.6799999999999997</v>
      </c>
      <c r="M42" s="332"/>
    </row>
    <row r="43" spans="1:13">
      <c r="B43" s="328" t="s">
        <v>1325</v>
      </c>
      <c r="C43" s="329" t="s">
        <v>1331</v>
      </c>
      <c r="D43" s="330" t="s">
        <v>1327</v>
      </c>
      <c r="E43" s="330" t="s">
        <v>1329</v>
      </c>
      <c r="F43" s="333">
        <v>0</v>
      </c>
      <c r="G43" s="333">
        <v>1.7</v>
      </c>
      <c r="H43" s="333">
        <v>2.6</v>
      </c>
      <c r="I43" s="333">
        <v>10.7</v>
      </c>
      <c r="J43" s="333">
        <v>15.8</v>
      </c>
      <c r="K43" s="333">
        <v>19.600000000000001</v>
      </c>
      <c r="L43" s="334"/>
      <c r="M43" s="332"/>
    </row>
    <row r="44" spans="1:13">
      <c r="B44" s="328" t="s">
        <v>1325</v>
      </c>
      <c r="C44" s="329" t="s">
        <v>1331</v>
      </c>
      <c r="D44" s="330" t="s">
        <v>1843</v>
      </c>
      <c r="E44" s="330" t="s">
        <v>1330</v>
      </c>
      <c r="F44" s="333">
        <v>100</v>
      </c>
      <c r="G44" s="333">
        <v>101.7</v>
      </c>
      <c r="H44" s="333">
        <v>102.6</v>
      </c>
      <c r="I44" s="333">
        <v>110.7</v>
      </c>
      <c r="J44" s="333">
        <v>115.8</v>
      </c>
      <c r="K44" s="333">
        <v>119.6</v>
      </c>
      <c r="L44" s="334"/>
      <c r="M44" s="335">
        <f>POWER(K44/F44,1/5)-1</f>
        <v>3.6444940729164932E-2</v>
      </c>
    </row>
    <row r="47" spans="1:13" s="85" customFormat="1">
      <c r="A47" s="312" t="s">
        <v>68</v>
      </c>
      <c r="B47" s="313" t="s">
        <v>1809</v>
      </c>
      <c r="C47" s="313"/>
      <c r="D47" s="313"/>
      <c r="E47" s="313"/>
      <c r="F47" s="313"/>
      <c r="G47" s="313"/>
      <c r="H47" s="313"/>
      <c r="I47" s="313"/>
      <c r="J47" s="313"/>
      <c r="K47" s="313"/>
      <c r="L47" s="313"/>
      <c r="M47" s="313"/>
    </row>
    <row r="49" spans="2:27">
      <c r="B49" s="324" t="s">
        <v>821</v>
      </c>
    </row>
    <row r="51" spans="2:27">
      <c r="B51" s="393" t="s">
        <v>806</v>
      </c>
      <c r="C51" s="393" t="s">
        <v>1810</v>
      </c>
      <c r="D51" s="393" t="s">
        <v>1240</v>
      </c>
      <c r="E51" s="393" t="s">
        <v>807</v>
      </c>
      <c r="F51" s="393" t="s">
        <v>808</v>
      </c>
      <c r="G51" s="393" t="s">
        <v>1811</v>
      </c>
      <c r="H51" s="393" t="s">
        <v>1812</v>
      </c>
      <c r="I51" s="393" t="s">
        <v>1813</v>
      </c>
      <c r="J51" s="393" t="s">
        <v>1814</v>
      </c>
      <c r="K51" s="393" t="s">
        <v>1815</v>
      </c>
      <c r="L51" s="393" t="s">
        <v>1816</v>
      </c>
      <c r="M51" s="393" t="s">
        <v>1817</v>
      </c>
      <c r="N51" s="393" t="s">
        <v>1818</v>
      </c>
      <c r="O51" s="393" t="s">
        <v>1819</v>
      </c>
      <c r="P51" s="393" t="s">
        <v>1820</v>
      </c>
      <c r="Q51" s="393" t="s">
        <v>1821</v>
      </c>
      <c r="R51" s="393" t="s">
        <v>1822</v>
      </c>
      <c r="S51" s="393" t="s">
        <v>1602</v>
      </c>
      <c r="T51" s="393" t="s">
        <v>1603</v>
      </c>
      <c r="U51" s="393" t="s">
        <v>1604</v>
      </c>
      <c r="V51" s="393" t="s">
        <v>1605</v>
      </c>
      <c r="W51" s="393" t="s">
        <v>1601</v>
      </c>
      <c r="X51" s="393" t="s">
        <v>1600</v>
      </c>
      <c r="Y51" s="393" t="s">
        <v>1599</v>
      </c>
      <c r="Z51" s="393" t="s">
        <v>1598</v>
      </c>
      <c r="AA51" s="393" t="s">
        <v>1823</v>
      </c>
    </row>
    <row r="52" spans="2:27">
      <c r="B52" s="394" t="s">
        <v>1593</v>
      </c>
      <c r="C52" s="394">
        <v>5030000</v>
      </c>
      <c r="D52" s="394" t="s">
        <v>1597</v>
      </c>
      <c r="E52" s="395" t="s">
        <v>1592</v>
      </c>
      <c r="F52" s="395" t="s">
        <v>820</v>
      </c>
      <c r="G52" s="396">
        <v>1.7529999999999999</v>
      </c>
      <c r="H52" s="396">
        <v>1.679</v>
      </c>
      <c r="I52" s="396">
        <v>1.3049999999999999</v>
      </c>
      <c r="J52" s="396">
        <v>1.3440000000000001</v>
      </c>
      <c r="K52" s="396">
        <v>1.1819999999999999</v>
      </c>
      <c r="L52" s="396">
        <v>0.79500000000000004</v>
      </c>
      <c r="M52" s="396">
        <v>0.68799999999999994</v>
      </c>
      <c r="N52" s="396">
        <v>0.7</v>
      </c>
      <c r="O52" s="396">
        <v>0.68400000000000005</v>
      </c>
      <c r="P52" s="396">
        <v>0.69299999999999995</v>
      </c>
      <c r="Q52" s="396">
        <v>0.99099999999999999</v>
      </c>
      <c r="R52" s="396">
        <v>1.284</v>
      </c>
      <c r="S52" s="396">
        <v>1.498</v>
      </c>
      <c r="T52" s="396">
        <v>2.2109999999999999</v>
      </c>
      <c r="U52" s="396">
        <v>3.073</v>
      </c>
      <c r="V52" s="396">
        <v>3.72</v>
      </c>
      <c r="W52" s="396">
        <v>3.5190000000000001</v>
      </c>
      <c r="X52" s="396">
        <v>3.3959999999999999</v>
      </c>
      <c r="Y52" s="396">
        <v>3.556</v>
      </c>
      <c r="Z52" s="396">
        <v>3.66</v>
      </c>
      <c r="AA52" s="396">
        <v>3.3959999999999999</v>
      </c>
    </row>
    <row r="53" spans="2:27">
      <c r="B53" s="394" t="s">
        <v>1593</v>
      </c>
      <c r="C53" s="394">
        <v>5090000</v>
      </c>
      <c r="D53" s="394" t="s">
        <v>1824</v>
      </c>
      <c r="E53" s="395" t="s">
        <v>1592</v>
      </c>
      <c r="F53" s="395" t="s">
        <v>820</v>
      </c>
      <c r="G53" s="396"/>
      <c r="H53" s="396"/>
      <c r="I53" s="396"/>
      <c r="J53" s="396"/>
      <c r="K53" s="396"/>
      <c r="L53" s="396"/>
      <c r="M53" s="396"/>
      <c r="N53" s="396"/>
      <c r="O53" s="396">
        <v>0.93200000000000005</v>
      </c>
      <c r="P53" s="396">
        <v>1.0029999999999999</v>
      </c>
      <c r="Q53" s="396">
        <v>1.288</v>
      </c>
      <c r="R53" s="396">
        <v>1.6990000000000001</v>
      </c>
      <c r="S53" s="396">
        <v>2.0369999999999999</v>
      </c>
      <c r="T53" s="396">
        <v>2.9540000000000002</v>
      </c>
      <c r="U53" s="396">
        <v>3.4489999999999998</v>
      </c>
      <c r="V53" s="396">
        <v>3.9769999999999999</v>
      </c>
      <c r="W53" s="396">
        <v>3.544</v>
      </c>
      <c r="X53" s="396">
        <v>3.46</v>
      </c>
      <c r="Y53" s="396">
        <v>3.76</v>
      </c>
      <c r="Z53" s="396">
        <v>3.726</v>
      </c>
      <c r="AA53" s="396">
        <v>3.3780000000000001</v>
      </c>
    </row>
    <row r="54" spans="2:27">
      <c r="B54" s="394" t="s">
        <v>1593</v>
      </c>
      <c r="C54" s="394">
        <v>5020000</v>
      </c>
      <c r="D54" s="394" t="s">
        <v>1596</v>
      </c>
      <c r="E54" s="395" t="s">
        <v>1592</v>
      </c>
      <c r="F54" s="395" t="s">
        <v>820</v>
      </c>
      <c r="G54" s="396">
        <v>1.7989999999999999</v>
      </c>
      <c r="H54" s="396">
        <v>1.643</v>
      </c>
      <c r="I54" s="396">
        <v>1.28</v>
      </c>
      <c r="J54" s="396">
        <v>1.413</v>
      </c>
      <c r="K54" s="396">
        <v>1.234</v>
      </c>
      <c r="L54" s="396">
        <v>0.91600000000000004</v>
      </c>
      <c r="M54" s="396">
        <v>0.85399999999999998</v>
      </c>
      <c r="N54" s="396">
        <v>0.95</v>
      </c>
      <c r="O54" s="396">
        <v>1.0389999999999999</v>
      </c>
      <c r="P54" s="396">
        <v>1.194</v>
      </c>
      <c r="Q54" s="396">
        <v>1.446</v>
      </c>
      <c r="R54" s="396">
        <v>1.865</v>
      </c>
      <c r="S54" s="396">
        <v>2.2389999999999999</v>
      </c>
      <c r="T54" s="396">
        <v>3.14</v>
      </c>
      <c r="U54" s="396">
        <v>3.452</v>
      </c>
      <c r="V54" s="396">
        <v>3.9049999999999998</v>
      </c>
      <c r="W54" s="396">
        <v>3.4630000000000001</v>
      </c>
      <c r="X54" s="396">
        <v>3.383</v>
      </c>
      <c r="Y54" s="396">
        <v>3.7320000000000002</v>
      </c>
      <c r="Z54" s="396">
        <v>3.714</v>
      </c>
      <c r="AA54" s="396">
        <v>3.3069999999999999</v>
      </c>
    </row>
    <row r="55" spans="2:27">
      <c r="B55" s="394" t="s">
        <v>1593</v>
      </c>
      <c r="C55" s="394">
        <v>5040000</v>
      </c>
      <c r="D55" s="394" t="s">
        <v>1595</v>
      </c>
      <c r="E55" s="395" t="s">
        <v>1592</v>
      </c>
      <c r="F55" s="395" t="s">
        <v>820</v>
      </c>
      <c r="G55" s="396">
        <v>1.8620000000000001</v>
      </c>
      <c r="H55" s="396">
        <v>1.6779999999999999</v>
      </c>
      <c r="I55" s="396">
        <v>1.327</v>
      </c>
      <c r="J55" s="396">
        <v>1.5049999999999999</v>
      </c>
      <c r="K55" s="396">
        <v>1.3640000000000001</v>
      </c>
      <c r="L55" s="396">
        <v>1.171</v>
      </c>
      <c r="M55" s="396">
        <v>1.1259999999999999</v>
      </c>
      <c r="N55" s="396">
        <v>1.2749999999999999</v>
      </c>
      <c r="O55" s="396">
        <v>1.411</v>
      </c>
      <c r="P55" s="396">
        <v>1.641</v>
      </c>
      <c r="Q55" s="396">
        <v>1.706</v>
      </c>
      <c r="R55" s="396">
        <v>2.0990000000000002</v>
      </c>
      <c r="S55" s="396">
        <v>2.4590000000000001</v>
      </c>
      <c r="T55" s="396">
        <v>3.3340000000000001</v>
      </c>
      <c r="U55" s="396">
        <v>3.504</v>
      </c>
      <c r="V55" s="396">
        <v>3.9239999999999999</v>
      </c>
      <c r="W55" s="396">
        <v>3.4449999999999998</v>
      </c>
      <c r="X55" s="396">
        <v>3.379</v>
      </c>
      <c r="Y55" s="396">
        <v>3.76</v>
      </c>
      <c r="Z55" s="396">
        <v>3.7719999999999998</v>
      </c>
      <c r="AA55" s="396">
        <v>3.3420000000000001</v>
      </c>
    </row>
    <row r="56" spans="2:27">
      <c r="B56" s="394" t="s">
        <v>1593</v>
      </c>
      <c r="C56" s="394">
        <v>5050000</v>
      </c>
      <c r="D56" s="394" t="s">
        <v>1594</v>
      </c>
      <c r="E56" s="395" t="s">
        <v>1592</v>
      </c>
      <c r="F56" s="395" t="s">
        <v>820</v>
      </c>
      <c r="G56" s="396">
        <v>1.9770000000000001</v>
      </c>
      <c r="H56" s="396">
        <v>1.7849999999999999</v>
      </c>
      <c r="I56" s="396">
        <v>1.3959999999999999</v>
      </c>
      <c r="J56" s="396">
        <v>1.66</v>
      </c>
      <c r="K56" s="396">
        <v>1.5580000000000001</v>
      </c>
      <c r="L56" s="396">
        <v>1.43</v>
      </c>
      <c r="M56" s="396">
        <v>1.41</v>
      </c>
      <c r="N56" s="396">
        <v>1.6020000000000001</v>
      </c>
      <c r="O56" s="396">
        <v>1.879</v>
      </c>
      <c r="P56" s="396">
        <v>2.09</v>
      </c>
      <c r="Q56" s="396">
        <v>1.978</v>
      </c>
      <c r="R56" s="396">
        <v>2.3079999999999998</v>
      </c>
      <c r="S56" s="396">
        <v>2.6560000000000001</v>
      </c>
      <c r="T56" s="396">
        <v>3.3809999999999998</v>
      </c>
      <c r="U56" s="396">
        <v>3.4969999999999999</v>
      </c>
      <c r="V56" s="396">
        <v>3.89</v>
      </c>
      <c r="W56" s="396">
        <v>3.4369999999999998</v>
      </c>
      <c r="X56" s="396">
        <v>3.4470000000000001</v>
      </c>
      <c r="Y56" s="396">
        <v>3.827</v>
      </c>
      <c r="Z56" s="396">
        <v>3.8530000000000002</v>
      </c>
      <c r="AA56" s="396">
        <v>3.3889999999999998</v>
      </c>
    </row>
  </sheetData>
  <phoneticPr fontId="16"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131F4D7-6FCF-4EC8-B6F2-8AD030DF00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28</vt:i4>
      </vt:variant>
      <vt:variant>
        <vt:lpstr>이름 지정된 범위</vt:lpstr>
      </vt:variant>
      <vt:variant>
        <vt:i4>5</vt:i4>
      </vt:variant>
    </vt:vector>
  </HeadingPairs>
  <TitlesOfParts>
    <vt:vector size="33" baseType="lpstr">
      <vt:lpstr>FSS</vt:lpstr>
      <vt:lpstr>손익계산서(10월)</vt:lpstr>
      <vt:lpstr>DCF&gt;&gt;</vt:lpstr>
      <vt:lpstr>보고서용</vt:lpstr>
      <vt:lpstr>DCF</vt:lpstr>
      <vt:lpstr>WACC</vt:lpstr>
      <vt:lpstr>Proxy Company</vt:lpstr>
      <vt:lpstr>Ki</vt:lpstr>
      <vt:lpstr>Assumption</vt:lpstr>
      <vt:lpstr>CF추정&gt;&gt;</vt:lpstr>
      <vt:lpstr>1. Sales</vt:lpstr>
      <vt:lpstr>2. COGS</vt:lpstr>
      <vt:lpstr>3. SG&amp;A</vt:lpstr>
      <vt:lpstr>4. CAPEX+Dep</vt:lpstr>
      <vt:lpstr>5. NWC</vt:lpstr>
      <vt:lpstr>6. NOA,IBD</vt:lpstr>
      <vt:lpstr>Index</vt:lpstr>
      <vt:lpstr>Cash Flow</vt:lpstr>
      <vt:lpstr>Pro FS</vt:lpstr>
      <vt:lpstr>재무상태표(10월)</vt:lpstr>
      <vt:lpstr>PBC&gt;&gt;</vt:lpstr>
      <vt:lpstr>감가상각집계표(10월말)</vt:lpstr>
      <vt:lpstr>기타의 무형자산(10월말)</vt:lpstr>
      <vt:lpstr>참조&gt;&gt;</vt:lpstr>
      <vt:lpstr>한공회(MRP,Size premium)</vt:lpstr>
      <vt:lpstr>Bloomberg(CRP,Rf)</vt:lpstr>
      <vt:lpstr>EIU(Growth rate)</vt:lpstr>
      <vt:lpstr>ECOS(Growth rate,Rf)</vt:lpstr>
      <vt:lpstr>WACC</vt:lpstr>
      <vt:lpstr>단위기간</vt:lpstr>
      <vt:lpstr>지분가치</vt:lpstr>
      <vt:lpstr>화폐단위</vt:lpstr>
      <vt:lpstr>회계기간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YGChoi</dc:creator>
  <cp:lastModifiedBy>Eom Hyun Seok</cp:lastModifiedBy>
  <cp:lastPrinted>2024-01-11T05:44:27Z</cp:lastPrinted>
  <dcterms:created xsi:type="dcterms:W3CDTF">2019-02-22T16:26:07Z</dcterms:created>
  <dcterms:modified xsi:type="dcterms:W3CDTF">2025-01-18T05:38:21Z</dcterms:modified>
</cp:coreProperties>
</file>